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4848" yWindow="5928" windowWidth="11340" windowHeight="1620" tabRatio="879"/>
  </bookViews>
  <sheets>
    <sheet name="AEFLA" sheetId="1" r:id="rId1"/>
    <sheet name="AEFLA RC" sheetId="56" r:id="rId2"/>
    <sheet name="AEFLA MtS-CCRS" sheetId="62" r:id="rId3"/>
    <sheet name="El-Civics" sheetId="48" r:id="rId4"/>
    <sheet name="DUFIR" sheetId="61" r:id="rId5"/>
    <sheet name="MATH &amp; SCIENCE TITLE IIB" sheetId="9" r:id="rId6"/>
    <sheet name="21st CENTURY COHORT 5" sheetId="2" r:id="rId7"/>
    <sheet name="21s Century COHORT 6" sheetId="6" state="hidden" r:id="rId8"/>
    <sheet name="21st CENTURY CO 6" sheetId="40" r:id="rId9"/>
    <sheet name="HOMELESS" sheetId="3" r:id="rId10"/>
    <sheet name="CO GRAD PATHWAY" sheetId="68" r:id="rId11"/>
    <sheet name="CO GRAD PATHWAY - Re-engagement" sheetId="69" r:id="rId12"/>
    <sheet name="CO GRAD PATHWAY - RSRI" sheetId="74" r:id="rId13"/>
    <sheet name="IDEA High Achievers" sheetId="70" r:id="rId14"/>
    <sheet name="Title I High Achievers" sheetId="71" r:id="rId15"/>
    <sheet name="RTTT Early Childhood IDEA Schol" sheetId="57" r:id="rId16"/>
    <sheet name="RTTT Early Childhood IDEA YR 2 " sheetId="64" r:id="rId17"/>
    <sheet name="RTTT Early Childhood" sheetId="50" r:id="rId18"/>
    <sheet name="RTTT STEM" sheetId="53" r:id="rId19"/>
    <sheet name="RTTT Training" sheetId="60" r:id="rId20"/>
    <sheet name="Abstinence Education" sheetId="23" r:id="rId21"/>
    <sheet name="Title V-B Charter Schools Pgrm" sheetId="73" r:id="rId22"/>
    <sheet name="WIDA" sheetId="55" r:id="rId23"/>
    <sheet name="AWARE" sheetId="66" r:id="rId24"/>
    <sheet name="Diagnostic Review" sheetId="54" r:id="rId25"/>
    <sheet name="RLP" sheetId="58" r:id="rId26"/>
    <sheet name="SIS " sheetId="45" r:id="rId27"/>
    <sheet name="TNP" sheetId="59" r:id="rId28"/>
    <sheet name="TNI" sheetId="63" r:id="rId29"/>
    <sheet name="TDIP Cohort 4 Yr 1" sheetId="65" r:id="rId30"/>
    <sheet name="TDIP Cohort 2 Yr 4" sheetId="10" r:id="rId31"/>
    <sheet name="TDIP Cohort 3 Yr 2" sheetId="44" r:id="rId32"/>
    <sheet name="TIG Cohort 3 Yr 3" sheetId="35" r:id="rId33"/>
    <sheet name="TIG Cohort 4 Yr 2" sheetId="46" r:id="rId34"/>
    <sheet name="TIG Cohort 5 Yr 1" sheetId="30" r:id="rId35"/>
    <sheet name="UVA Leadership Pilot" sheetId="75" r:id="rId36"/>
    <sheet name="Sheet1" sheetId="76" state="hidden" r:id="rId37"/>
  </sheets>
  <definedNames>
    <definedName name="_xlnm.Print_Area" localSheetId="17">'RTTT Early Childhood'!$A$10:$E$120</definedName>
    <definedName name="_xlnm.Print_Area" localSheetId="15">'RTTT Early Childhood IDEA Schol'!$A$10:$F$24</definedName>
    <definedName name="_xlnm.Print_Area" localSheetId="16">'RTTT Early Childhood IDEA YR 2 '!$A$10:$F$22</definedName>
    <definedName name="_xlnm.Print_Titles" localSheetId="21">'Title V-B Charter Schools Pgrm'!$1:$10</definedName>
  </definedNames>
  <calcPr calcId="145621"/>
</workbook>
</file>

<file path=xl/calcChain.xml><?xml version="1.0" encoding="utf-8"?>
<calcChain xmlns="http://schemas.openxmlformats.org/spreadsheetml/2006/main">
  <c r="AF54" i="54" l="1"/>
  <c r="E12" i="45" l="1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11" i="45"/>
  <c r="AG29" i="45"/>
  <c r="E12" i="64" l="1"/>
  <c r="W21" i="64"/>
  <c r="D12" i="50" l="1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D44" i="50"/>
  <c r="D45" i="50"/>
  <c r="D46" i="50"/>
  <c r="D47" i="50"/>
  <c r="D48" i="50"/>
  <c r="D49" i="50"/>
  <c r="D50" i="50"/>
  <c r="D51" i="50"/>
  <c r="D52" i="50"/>
  <c r="D53" i="50"/>
  <c r="D54" i="50"/>
  <c r="D55" i="50"/>
  <c r="D56" i="50"/>
  <c r="D57" i="50"/>
  <c r="D58" i="50"/>
  <c r="D59" i="50"/>
  <c r="D60" i="50"/>
  <c r="D61" i="50"/>
  <c r="D62" i="50"/>
  <c r="D63" i="50"/>
  <c r="D64" i="50"/>
  <c r="D65" i="50"/>
  <c r="D66" i="50"/>
  <c r="D67" i="50"/>
  <c r="D68" i="50"/>
  <c r="D69" i="50"/>
  <c r="D70" i="50"/>
  <c r="D71" i="50"/>
  <c r="D72" i="50"/>
  <c r="D73" i="50"/>
  <c r="D74" i="50"/>
  <c r="D75" i="50"/>
  <c r="D76" i="50"/>
  <c r="D77" i="50"/>
  <c r="D78" i="50"/>
  <c r="D79" i="50"/>
  <c r="D80" i="50"/>
  <c r="D81" i="50"/>
  <c r="D82" i="50"/>
  <c r="D83" i="50"/>
  <c r="D84" i="50"/>
  <c r="D85" i="50"/>
  <c r="D86" i="50"/>
  <c r="D87" i="50"/>
  <c r="D88" i="50"/>
  <c r="D89" i="50"/>
  <c r="D90" i="50"/>
  <c r="D91" i="50"/>
  <c r="D92" i="50"/>
  <c r="D93" i="50"/>
  <c r="D94" i="50"/>
  <c r="D95" i="50"/>
  <c r="D96" i="50"/>
  <c r="D97" i="50"/>
  <c r="D98" i="50"/>
  <c r="D99" i="50"/>
  <c r="D100" i="50"/>
  <c r="D101" i="50"/>
  <c r="D102" i="50"/>
  <c r="D103" i="50"/>
  <c r="D104" i="50"/>
  <c r="D105" i="50"/>
  <c r="D106" i="50"/>
  <c r="D107" i="50"/>
  <c r="D108" i="50"/>
  <c r="D109" i="50"/>
  <c r="D110" i="50"/>
  <c r="D111" i="50"/>
  <c r="D112" i="50"/>
  <c r="D113" i="50"/>
  <c r="D114" i="50"/>
  <c r="D115" i="50"/>
  <c r="D116" i="50"/>
  <c r="D117" i="50"/>
  <c r="D11" i="50"/>
  <c r="U119" i="50"/>
  <c r="E12" i="54" l="1"/>
  <c r="E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E35" i="54"/>
  <c r="E36" i="54"/>
  <c r="E37" i="54"/>
  <c r="E38" i="54"/>
  <c r="E39" i="54"/>
  <c r="E40" i="54"/>
  <c r="E41" i="54"/>
  <c r="E42" i="54"/>
  <c r="E43" i="54"/>
  <c r="E44" i="54"/>
  <c r="E45" i="54"/>
  <c r="E46" i="54"/>
  <c r="E47" i="54"/>
  <c r="E48" i="54"/>
  <c r="E49" i="54"/>
  <c r="E50" i="54"/>
  <c r="E51" i="54"/>
  <c r="E52" i="54"/>
  <c r="E11" i="54"/>
  <c r="AE54" i="54"/>
  <c r="AD54" i="54"/>
  <c r="AC54" i="54"/>
  <c r="AB54" i="54"/>
  <c r="AF29" i="45" l="1"/>
  <c r="Q13" i="63" l="1"/>
  <c r="B60" i="76" l="1"/>
  <c r="E60" i="76" s="1"/>
  <c r="B90" i="76"/>
  <c r="E90" i="76" s="1"/>
  <c r="B89" i="76"/>
  <c r="E89" i="76" s="1"/>
  <c r="B88" i="76"/>
  <c r="E88" i="76" s="1"/>
  <c r="B87" i="76"/>
  <c r="E87" i="76" s="1"/>
  <c r="B86" i="76"/>
  <c r="E86" i="76" s="1"/>
  <c r="B85" i="76"/>
  <c r="B84" i="76"/>
  <c r="E84" i="76" s="1"/>
  <c r="B83" i="76"/>
  <c r="B82" i="76"/>
  <c r="B81" i="76"/>
  <c r="B80" i="76"/>
  <c r="E80" i="76" s="1"/>
  <c r="B79" i="76"/>
  <c r="E79" i="76" s="1"/>
  <c r="B78" i="76"/>
  <c r="B77" i="76"/>
  <c r="B76" i="76"/>
  <c r="B75" i="76"/>
  <c r="B74" i="76"/>
  <c r="E74" i="76" s="1"/>
  <c r="B72" i="76"/>
  <c r="B71" i="76"/>
  <c r="B69" i="76"/>
  <c r="E69" i="76" s="1"/>
  <c r="B67" i="76"/>
  <c r="E67" i="76" s="1"/>
  <c r="B66" i="76"/>
  <c r="B65" i="76"/>
  <c r="B64" i="76"/>
  <c r="E64" i="76" s="1"/>
  <c r="B63" i="76"/>
  <c r="B62" i="76"/>
  <c r="E62" i="76" s="1"/>
  <c r="B61" i="76"/>
  <c r="B59" i="76"/>
  <c r="E59" i="76" s="1"/>
  <c r="B58" i="76"/>
  <c r="B57" i="76"/>
  <c r="E57" i="76" s="1"/>
  <c r="B56" i="76"/>
  <c r="E56" i="76" s="1"/>
  <c r="B55" i="76"/>
  <c r="E58" i="76"/>
  <c r="E61" i="76"/>
  <c r="E63" i="76"/>
  <c r="E65" i="76"/>
  <c r="E66" i="76"/>
  <c r="E70" i="76"/>
  <c r="E71" i="76"/>
  <c r="E72" i="76"/>
  <c r="E73" i="76"/>
  <c r="E75" i="76"/>
  <c r="E76" i="76"/>
  <c r="E77" i="76"/>
  <c r="E78" i="76"/>
  <c r="E81" i="76"/>
  <c r="E82" i="76"/>
  <c r="E83" i="76"/>
  <c r="E85" i="76"/>
  <c r="E55" i="76"/>
  <c r="D93" i="76"/>
  <c r="J93" i="76"/>
  <c r="D56" i="76"/>
  <c r="D57" i="76"/>
  <c r="D58" i="76"/>
  <c r="D59" i="76"/>
  <c r="D60" i="76"/>
  <c r="D61" i="76"/>
  <c r="D62" i="76"/>
  <c r="D63" i="76"/>
  <c r="D64" i="76"/>
  <c r="D65" i="76"/>
  <c r="D66" i="76"/>
  <c r="D67" i="76"/>
  <c r="D68" i="76"/>
  <c r="D69" i="76"/>
  <c r="D70" i="76"/>
  <c r="D71" i="76"/>
  <c r="D72" i="76"/>
  <c r="D73" i="76"/>
  <c r="D74" i="76"/>
  <c r="D75" i="76"/>
  <c r="D76" i="76"/>
  <c r="D77" i="76"/>
  <c r="D78" i="76"/>
  <c r="D79" i="76"/>
  <c r="D80" i="76"/>
  <c r="D81" i="76"/>
  <c r="D82" i="76"/>
  <c r="D83" i="76"/>
  <c r="D84" i="76"/>
  <c r="D85" i="76"/>
  <c r="D86" i="76"/>
  <c r="D87" i="76"/>
  <c r="D88" i="76"/>
  <c r="D89" i="76"/>
  <c r="D90" i="76"/>
  <c r="D55" i="76"/>
  <c r="D39" i="76"/>
  <c r="E17" i="76"/>
  <c r="E20" i="76"/>
  <c r="J39" i="76"/>
  <c r="B36" i="76" l="1"/>
  <c r="E36" i="76" s="1"/>
  <c r="B35" i="76"/>
  <c r="E35" i="76" s="1"/>
  <c r="B34" i="76"/>
  <c r="E34" i="76" s="1"/>
  <c r="B33" i="76"/>
  <c r="E33" i="76" s="1"/>
  <c r="B32" i="76"/>
  <c r="E32" i="76" s="1"/>
  <c r="B31" i="76"/>
  <c r="E31" i="76" s="1"/>
  <c r="B30" i="76"/>
  <c r="E30" i="76" s="1"/>
  <c r="B28" i="76"/>
  <c r="E28" i="76" s="1"/>
  <c r="B27" i="76"/>
  <c r="E27" i="76" s="1"/>
  <c r="B29" i="76"/>
  <c r="E29" i="76" s="1"/>
  <c r="B26" i="76"/>
  <c r="E26" i="76" s="1"/>
  <c r="B23" i="76"/>
  <c r="E23" i="76" s="1"/>
  <c r="B22" i="76"/>
  <c r="E22" i="76" s="1"/>
  <c r="B19" i="76"/>
  <c r="E19" i="76" s="1"/>
  <c r="B18" i="76"/>
  <c r="E18" i="76" s="1"/>
  <c r="B16" i="76"/>
  <c r="E16" i="76" s="1"/>
  <c r="B13" i="76"/>
  <c r="E13" i="76" s="1"/>
  <c r="B12" i="76"/>
  <c r="E12" i="76" s="1"/>
  <c r="B11" i="76"/>
  <c r="E11" i="76" s="1"/>
  <c r="B10" i="76"/>
  <c r="E10" i="76" s="1"/>
  <c r="B9" i="76"/>
  <c r="E9" i="76" s="1"/>
  <c r="B8" i="76"/>
  <c r="E8" i="76" s="1"/>
  <c r="B7" i="76"/>
  <c r="E7" i="76" s="1"/>
  <c r="B5" i="76"/>
  <c r="E5" i="76" s="1"/>
  <c r="B6" i="76"/>
  <c r="E6" i="76" s="1"/>
  <c r="B4" i="76"/>
  <c r="E4" i="76" s="1"/>
  <c r="B2" i="76"/>
  <c r="E2" i="76" s="1"/>
  <c r="E12" i="30" l="1"/>
  <c r="E13" i="30"/>
  <c r="E14" i="30"/>
  <c r="E15" i="30"/>
  <c r="E11" i="30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11" i="59"/>
  <c r="D17" i="66"/>
  <c r="AE29" i="45" l="1"/>
  <c r="AD29" i="45"/>
  <c r="AC29" i="45"/>
  <c r="C19" i="64" l="1"/>
  <c r="C18" i="64"/>
  <c r="C16" i="64"/>
  <c r="C14" i="64"/>
  <c r="C11" i="64"/>
  <c r="C21" i="57" l="1"/>
  <c r="V20" i="30" l="1"/>
  <c r="AB2" i="59" l="1"/>
  <c r="U26" i="59"/>
  <c r="V26" i="59"/>
  <c r="W26" i="59"/>
  <c r="X26" i="59"/>
  <c r="Y26" i="59"/>
  <c r="Z26" i="59"/>
  <c r="AA26" i="59"/>
  <c r="AB26" i="59"/>
  <c r="AC26" i="59"/>
  <c r="AD26" i="59"/>
  <c r="U2" i="59"/>
  <c r="D12" i="61" l="1"/>
  <c r="D13" i="61"/>
  <c r="D14" i="61"/>
  <c r="D15" i="61"/>
  <c r="D16" i="61"/>
  <c r="D17" i="61"/>
  <c r="D18" i="61"/>
  <c r="D11" i="61"/>
  <c r="E11" i="61"/>
  <c r="AF20" i="61"/>
  <c r="AE20" i="61"/>
  <c r="AD20" i="61"/>
  <c r="AC20" i="61"/>
  <c r="AB20" i="61"/>
  <c r="AA20" i="61"/>
  <c r="Z20" i="61"/>
  <c r="X20" i="61"/>
  <c r="W20" i="61"/>
  <c r="V20" i="61"/>
  <c r="U20" i="61"/>
  <c r="T20" i="61"/>
  <c r="S20" i="61"/>
  <c r="R20" i="61"/>
  <c r="Y20" i="61"/>
  <c r="V2" i="61"/>
  <c r="V1" i="61"/>
  <c r="AB29" i="45" l="1"/>
  <c r="AA29" i="45"/>
  <c r="Z29" i="45"/>
  <c r="G38" i="40" l="1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40" i="40"/>
  <c r="G41" i="40"/>
  <c r="G42" i="40"/>
  <c r="G43" i="40"/>
  <c r="G44" i="40"/>
  <c r="G45" i="40"/>
  <c r="G46" i="40"/>
  <c r="G39" i="40"/>
  <c r="F14" i="59" l="1"/>
  <c r="F15" i="59"/>
  <c r="D12" i="35" l="1"/>
  <c r="D13" i="35"/>
  <c r="D14" i="35"/>
  <c r="D15" i="35"/>
  <c r="D16" i="35"/>
  <c r="D11" i="35"/>
  <c r="D12" i="71"/>
  <c r="D13" i="71"/>
  <c r="D14" i="71"/>
  <c r="D15" i="71"/>
  <c r="D16" i="71"/>
  <c r="D21" i="64"/>
  <c r="E21" i="64"/>
  <c r="B15" i="76" s="1"/>
  <c r="E15" i="76" s="1"/>
  <c r="G21" i="64"/>
  <c r="H21" i="64"/>
  <c r="I21" i="64"/>
  <c r="J21" i="64"/>
  <c r="K21" i="64"/>
  <c r="L21" i="64"/>
  <c r="M21" i="64"/>
  <c r="N21" i="64"/>
  <c r="O21" i="64"/>
  <c r="P21" i="64"/>
  <c r="Q21" i="64"/>
  <c r="R21" i="64"/>
  <c r="S21" i="64"/>
  <c r="T21" i="64"/>
  <c r="U21" i="64"/>
  <c r="V21" i="64"/>
  <c r="C21" i="64"/>
  <c r="B68" i="76" s="1"/>
  <c r="E12" i="69"/>
  <c r="E13" i="69"/>
  <c r="E14" i="69"/>
  <c r="G29" i="68"/>
  <c r="E68" i="76" l="1"/>
  <c r="E93" i="76" s="1"/>
  <c r="B93" i="76"/>
  <c r="AD48" i="40"/>
  <c r="AC48" i="40"/>
  <c r="AA48" i="40"/>
  <c r="Z48" i="40"/>
  <c r="AB48" i="40"/>
  <c r="AE48" i="40"/>
  <c r="W15" i="75" l="1"/>
  <c r="V15" i="75"/>
  <c r="U15" i="75"/>
  <c r="T15" i="75"/>
  <c r="S15" i="75"/>
  <c r="R15" i="75"/>
  <c r="Q15" i="75"/>
  <c r="P15" i="75"/>
  <c r="O15" i="75"/>
  <c r="N15" i="75"/>
  <c r="M15" i="75"/>
  <c r="L15" i="75"/>
  <c r="K15" i="75"/>
  <c r="J15" i="75"/>
  <c r="I15" i="75"/>
  <c r="H15" i="75"/>
  <c r="G15" i="75"/>
  <c r="D15" i="75"/>
  <c r="E13" i="75"/>
  <c r="F13" i="75" s="1"/>
  <c r="E12" i="75"/>
  <c r="F12" i="75" s="1"/>
  <c r="E11" i="75"/>
  <c r="F11" i="75" s="1"/>
  <c r="I2" i="75"/>
  <c r="E15" i="75" l="1"/>
  <c r="F15" i="75"/>
  <c r="AA54" i="54"/>
  <c r="Z54" i="54"/>
  <c r="Y54" i="54"/>
  <c r="H26" i="59" l="1"/>
  <c r="I26" i="59"/>
  <c r="J26" i="59"/>
  <c r="K26" i="59"/>
  <c r="M26" i="59"/>
  <c r="N26" i="59"/>
  <c r="O26" i="59"/>
  <c r="P26" i="59"/>
  <c r="Q26" i="59"/>
  <c r="R26" i="59"/>
  <c r="S26" i="59"/>
  <c r="T26" i="59"/>
  <c r="G26" i="59"/>
  <c r="Q2" i="66"/>
  <c r="J2" i="66"/>
  <c r="H2" i="55"/>
  <c r="F17" i="55"/>
  <c r="G17" i="55"/>
  <c r="H17" i="55"/>
  <c r="I17" i="55"/>
  <c r="J17" i="55"/>
  <c r="K17" i="55"/>
  <c r="L17" i="55"/>
  <c r="M17" i="55"/>
  <c r="N17" i="55"/>
  <c r="O17" i="55"/>
  <c r="P17" i="55"/>
  <c r="Q17" i="55"/>
  <c r="R17" i="55"/>
  <c r="S17" i="55"/>
  <c r="T17" i="55"/>
  <c r="U17" i="55"/>
  <c r="V17" i="55"/>
  <c r="W17" i="55"/>
  <c r="E17" i="55"/>
  <c r="D17" i="55"/>
  <c r="C17" i="55"/>
  <c r="J48" i="40" l="1"/>
  <c r="K48" i="40"/>
  <c r="L48" i="40"/>
  <c r="M48" i="40"/>
  <c r="N48" i="40"/>
  <c r="O48" i="40"/>
  <c r="P48" i="40"/>
  <c r="Q48" i="40"/>
  <c r="R48" i="40"/>
  <c r="S48" i="40"/>
  <c r="T48" i="40"/>
  <c r="U48" i="40"/>
  <c r="V48" i="40"/>
  <c r="W48" i="40"/>
  <c r="X48" i="40"/>
  <c r="Y48" i="40"/>
  <c r="I48" i="40"/>
  <c r="Y44" i="2"/>
  <c r="Z44" i="2"/>
  <c r="Y29" i="45" l="1"/>
  <c r="E54" i="54" l="1"/>
  <c r="B21" i="76" s="1"/>
  <c r="E21" i="76" s="1"/>
  <c r="X54" i="54"/>
  <c r="AD31" i="68" l="1"/>
  <c r="AC31" i="68"/>
  <c r="AB31" i="68"/>
  <c r="G51" i="73" l="1"/>
  <c r="H51" i="73"/>
  <c r="I51" i="73"/>
  <c r="J51" i="73"/>
  <c r="K51" i="73"/>
  <c r="M51" i="73"/>
  <c r="S51" i="73"/>
  <c r="N2" i="23"/>
  <c r="G2" i="23"/>
  <c r="T23" i="57"/>
  <c r="U23" i="57"/>
  <c r="J2" i="30"/>
  <c r="J1" i="30"/>
  <c r="Q2" i="30"/>
  <c r="Q1" i="30"/>
  <c r="Q2" i="35"/>
  <c r="Q1" i="35"/>
  <c r="H2" i="71"/>
  <c r="H1" i="71"/>
  <c r="T1" i="70"/>
  <c r="T2" i="70"/>
  <c r="K2" i="44"/>
  <c r="J2" i="10"/>
  <c r="J2" i="65"/>
  <c r="V2" i="45"/>
  <c r="V1" i="45"/>
  <c r="O1" i="45"/>
  <c r="O2" i="45"/>
  <c r="I2" i="45"/>
  <c r="I1" i="45"/>
  <c r="Q2" i="54"/>
  <c r="Q1" i="54"/>
  <c r="H2" i="54"/>
  <c r="H1" i="54"/>
  <c r="O2" i="3"/>
  <c r="K2" i="40"/>
  <c r="L2" i="2"/>
  <c r="K1" i="40"/>
  <c r="W54" i="54" l="1"/>
  <c r="D29" i="45" l="1"/>
  <c r="H29" i="45"/>
  <c r="I29" i="45"/>
  <c r="J29" i="45"/>
  <c r="K29" i="45"/>
  <c r="L29" i="45"/>
  <c r="M29" i="45"/>
  <c r="N29" i="45"/>
  <c r="O29" i="45"/>
  <c r="P29" i="45"/>
  <c r="Q29" i="45"/>
  <c r="R29" i="45"/>
  <c r="S29" i="45"/>
  <c r="T29" i="45"/>
  <c r="U29" i="45"/>
  <c r="V29" i="45"/>
  <c r="W29" i="45"/>
  <c r="X29" i="45"/>
  <c r="G29" i="45"/>
  <c r="D12" i="66" l="1"/>
  <c r="D13" i="66"/>
  <c r="D14" i="66"/>
  <c r="D15" i="66"/>
  <c r="W17" i="66"/>
  <c r="V17" i="66"/>
  <c r="U17" i="66"/>
  <c r="E29" i="45" l="1"/>
  <c r="B24" i="76" s="1"/>
  <c r="E24" i="76" s="1"/>
  <c r="V54" i="54" l="1"/>
  <c r="E12" i="74" l="1"/>
  <c r="Y14" i="74"/>
  <c r="X14" i="74"/>
  <c r="W14" i="74"/>
  <c r="V14" i="74"/>
  <c r="U14" i="74"/>
  <c r="T14" i="74"/>
  <c r="S14" i="74"/>
  <c r="R14" i="74"/>
  <c r="Q14" i="74"/>
  <c r="P14" i="74"/>
  <c r="O14" i="74"/>
  <c r="N14" i="74"/>
  <c r="M14" i="74"/>
  <c r="L14" i="74"/>
  <c r="K14" i="74"/>
  <c r="J14" i="74"/>
  <c r="I14" i="74"/>
  <c r="H14" i="74"/>
  <c r="G14" i="74"/>
  <c r="E14" i="74"/>
  <c r="C14" i="74"/>
  <c r="D12" i="74"/>
  <c r="D14" i="74" s="1"/>
  <c r="T2" i="74"/>
  <c r="L2" i="74"/>
  <c r="T1" i="74"/>
  <c r="L1" i="74"/>
  <c r="F12" i="74" l="1"/>
  <c r="F14" i="74" s="1"/>
  <c r="T18" i="35"/>
  <c r="U20" i="30"/>
  <c r="U54" i="54"/>
  <c r="G13" i="68" l="1"/>
  <c r="G14" i="68"/>
  <c r="G15" i="68"/>
  <c r="G16" i="68"/>
  <c r="G17" i="68"/>
  <c r="G18" i="68"/>
  <c r="G19" i="68"/>
  <c r="G20" i="68"/>
  <c r="G22" i="68"/>
  <c r="G23" i="68"/>
  <c r="G24" i="68"/>
  <c r="G25" i="68"/>
  <c r="G26" i="68"/>
  <c r="G27" i="68"/>
  <c r="G28" i="68"/>
  <c r="G30" i="68"/>
  <c r="G12" i="68"/>
  <c r="AA31" i="68"/>
  <c r="Z31" i="68"/>
  <c r="D12" i="55" l="1"/>
  <c r="D14" i="55"/>
  <c r="D15" i="55"/>
  <c r="X16" i="69" l="1"/>
  <c r="D14" i="69"/>
  <c r="F14" i="69" l="1"/>
  <c r="V17" i="53"/>
  <c r="V16" i="71" l="1"/>
  <c r="V18" i="71" s="1"/>
  <c r="U18" i="71"/>
  <c r="V16" i="70"/>
  <c r="V18" i="70" s="1"/>
  <c r="D13" i="70"/>
  <c r="D14" i="70"/>
  <c r="D15" i="70"/>
  <c r="D16" i="70"/>
  <c r="E16" i="70" s="1"/>
  <c r="D17" i="70"/>
  <c r="D12" i="70"/>
  <c r="U18" i="70"/>
  <c r="E16" i="71"/>
  <c r="S16" i="23" l="1"/>
  <c r="T20" i="30" l="1"/>
  <c r="S18" i="35"/>
  <c r="T54" i="54" l="1"/>
  <c r="Q16" i="63" l="1"/>
  <c r="E49" i="73" l="1"/>
  <c r="F49" i="73" s="1"/>
  <c r="E48" i="73"/>
  <c r="F48" i="73" s="1"/>
  <c r="E47" i="73"/>
  <c r="F47" i="73" s="1"/>
  <c r="E46" i="73"/>
  <c r="F46" i="73" s="1"/>
  <c r="E45" i="73"/>
  <c r="F45" i="73" s="1"/>
  <c r="E44" i="73"/>
  <c r="F44" i="73" s="1"/>
  <c r="E43" i="73"/>
  <c r="F43" i="73" s="1"/>
  <c r="E42" i="73"/>
  <c r="F42" i="73" s="1"/>
  <c r="E41" i="73"/>
  <c r="F41" i="73" s="1"/>
  <c r="Q40" i="73"/>
  <c r="E40" i="73" s="1"/>
  <c r="F40" i="73" s="1"/>
  <c r="E39" i="73"/>
  <c r="F39" i="73" s="1"/>
  <c r="E38" i="73"/>
  <c r="F38" i="73" s="1"/>
  <c r="E37" i="73"/>
  <c r="F37" i="73" s="1"/>
  <c r="E36" i="73"/>
  <c r="F36" i="73" s="1"/>
  <c r="E35" i="73"/>
  <c r="F35" i="73" s="1"/>
  <c r="Q34" i="73"/>
  <c r="E34" i="73" s="1"/>
  <c r="F34" i="73" s="1"/>
  <c r="Q33" i="73"/>
  <c r="E32" i="73"/>
  <c r="F32" i="73" s="1"/>
  <c r="P31" i="73"/>
  <c r="P51" i="73" s="1"/>
  <c r="E30" i="73"/>
  <c r="F30" i="73" s="1"/>
  <c r="E29" i="73"/>
  <c r="F29" i="73" s="1"/>
  <c r="E28" i="73"/>
  <c r="F28" i="73" s="1"/>
  <c r="E27" i="73"/>
  <c r="F27" i="73" s="1"/>
  <c r="E26" i="73"/>
  <c r="F26" i="73" s="1"/>
  <c r="E25" i="73"/>
  <c r="F25" i="73" s="1"/>
  <c r="R24" i="73"/>
  <c r="R51" i="73" s="1"/>
  <c r="E23" i="73"/>
  <c r="F23" i="73" s="1"/>
  <c r="L22" i="73"/>
  <c r="L51" i="73" s="1"/>
  <c r="E21" i="73"/>
  <c r="F21" i="73" s="1"/>
  <c r="E20" i="73"/>
  <c r="F20" i="73" s="1"/>
  <c r="O19" i="73"/>
  <c r="E19" i="73" s="1"/>
  <c r="F19" i="73" s="1"/>
  <c r="E18" i="73"/>
  <c r="F18" i="73" s="1"/>
  <c r="E17" i="73"/>
  <c r="F17" i="73" s="1"/>
  <c r="E16" i="73"/>
  <c r="F16" i="73" s="1"/>
  <c r="E15" i="73"/>
  <c r="F15" i="73" s="1"/>
  <c r="E14" i="73"/>
  <c r="F14" i="73" s="1"/>
  <c r="E13" i="73"/>
  <c r="F13" i="73" s="1"/>
  <c r="T12" i="73"/>
  <c r="T51" i="73" s="1"/>
  <c r="O12" i="73"/>
  <c r="O51" i="73" s="1"/>
  <c r="N12" i="73"/>
  <c r="N51" i="73" s="1"/>
  <c r="D12" i="73"/>
  <c r="D51" i="73" s="1"/>
  <c r="E11" i="73"/>
  <c r="P2" i="73"/>
  <c r="I2" i="73"/>
  <c r="P1" i="73"/>
  <c r="I1" i="73"/>
  <c r="E33" i="73" l="1"/>
  <c r="F33" i="73" s="1"/>
  <c r="Q51" i="73"/>
  <c r="E12" i="73"/>
  <c r="F12" i="73" s="1"/>
  <c r="E22" i="73"/>
  <c r="F22" i="73" s="1"/>
  <c r="E31" i="73"/>
  <c r="F31" i="73" s="1"/>
  <c r="E24" i="73"/>
  <c r="F24" i="73" s="1"/>
  <c r="F11" i="73"/>
  <c r="W27" i="48"/>
  <c r="W46" i="1"/>
  <c r="F51" i="73" l="1"/>
  <c r="E51" i="73"/>
  <c r="S17" i="66"/>
  <c r="S20" i="30" l="1"/>
  <c r="R24" i="46"/>
  <c r="R16" i="35"/>
  <c r="R18" i="35" s="1"/>
  <c r="P16" i="63" l="1"/>
  <c r="D13" i="3"/>
  <c r="D14" i="3"/>
  <c r="D15" i="3"/>
  <c r="D16" i="3"/>
  <c r="D18" i="3"/>
  <c r="D19" i="3"/>
  <c r="D20" i="3"/>
  <c r="D21" i="3"/>
  <c r="D22" i="3"/>
  <c r="D23" i="3"/>
  <c r="D24" i="3"/>
  <c r="D25" i="3"/>
  <c r="D26" i="3"/>
  <c r="D27" i="3"/>
  <c r="U30" i="3"/>
  <c r="R12" i="23"/>
  <c r="R16" i="23" s="1"/>
  <c r="G14" i="2"/>
  <c r="G15" i="2"/>
  <c r="G16" i="2"/>
  <c r="G17" i="2"/>
  <c r="G18" i="2"/>
  <c r="G22" i="2"/>
  <c r="G26" i="2"/>
  <c r="G29" i="2"/>
  <c r="G30" i="2"/>
  <c r="G31" i="2"/>
  <c r="G32" i="2"/>
  <c r="G33" i="2"/>
  <c r="G34" i="2"/>
  <c r="G35" i="2"/>
  <c r="G37" i="2"/>
  <c r="G38" i="2"/>
  <c r="G39" i="2"/>
  <c r="G40" i="2"/>
  <c r="G13" i="2"/>
  <c r="X44" i="2"/>
  <c r="V18" i="64" l="1"/>
  <c r="E18" i="64" s="1"/>
  <c r="E13" i="64"/>
  <c r="E14" i="64"/>
  <c r="E15" i="64"/>
  <c r="E16" i="64"/>
  <c r="E17" i="64"/>
  <c r="E19" i="64"/>
  <c r="E11" i="64"/>
  <c r="S54" i="54" l="1"/>
  <c r="T17" i="66"/>
  <c r="G16" i="69"/>
  <c r="H16" i="69"/>
  <c r="I16" i="69"/>
  <c r="J16" i="69"/>
  <c r="K16" i="69"/>
  <c r="L16" i="69"/>
  <c r="M16" i="69"/>
  <c r="N16" i="69"/>
  <c r="O16" i="69"/>
  <c r="P16" i="69"/>
  <c r="Q16" i="69"/>
  <c r="R16" i="69"/>
  <c r="S16" i="69"/>
  <c r="T16" i="69"/>
  <c r="U16" i="69"/>
  <c r="V16" i="69"/>
  <c r="W16" i="69"/>
  <c r="C16" i="69"/>
  <c r="E16" i="69" l="1"/>
  <c r="Y31" i="68"/>
  <c r="F13" i="9"/>
  <c r="F14" i="9"/>
  <c r="F15" i="9"/>
  <c r="F16" i="9"/>
  <c r="F17" i="9"/>
  <c r="F12" i="9"/>
  <c r="W19" i="9"/>
  <c r="X27" i="48"/>
  <c r="U17" i="53" l="1"/>
  <c r="T119" i="50" l="1"/>
  <c r="D119" i="50" l="1"/>
  <c r="B14" i="76" s="1"/>
  <c r="E14" i="76" s="1"/>
  <c r="F12" i="1"/>
  <c r="F13" i="1"/>
  <c r="F14" i="1"/>
  <c r="F15" i="1"/>
  <c r="F16" i="1"/>
  <c r="F17" i="1"/>
  <c r="F18" i="1"/>
  <c r="F19" i="1"/>
  <c r="F22" i="1"/>
  <c r="F25" i="1"/>
  <c r="F26" i="1"/>
  <c r="F27" i="1"/>
  <c r="F28" i="1"/>
  <c r="F29" i="1"/>
  <c r="F31" i="1"/>
  <c r="F32" i="1"/>
  <c r="F35" i="1"/>
  <c r="F36" i="1"/>
  <c r="F37" i="1"/>
  <c r="F38" i="1"/>
  <c r="F44" i="1"/>
  <c r="F11" i="1"/>
  <c r="X46" i="1"/>
  <c r="D13" i="62"/>
  <c r="D14" i="62"/>
  <c r="D15" i="62"/>
  <c r="D16" i="62"/>
  <c r="D17" i="62"/>
  <c r="D18" i="62"/>
  <c r="D19" i="62"/>
  <c r="D20" i="62"/>
  <c r="D21" i="62"/>
  <c r="D22" i="62"/>
  <c r="D23" i="62"/>
  <c r="D24" i="62"/>
  <c r="D12" i="62"/>
  <c r="O26" i="62"/>
  <c r="X29" i="68" l="1"/>
  <c r="D27" i="48" l="1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12" i="48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11" i="1"/>
  <c r="D46" i="1"/>
  <c r="E46" i="1" l="1"/>
  <c r="E27" i="48"/>
  <c r="D19" i="9"/>
  <c r="E13" i="9"/>
  <c r="E14" i="9"/>
  <c r="E15" i="9"/>
  <c r="E16" i="9"/>
  <c r="E17" i="9"/>
  <c r="E12" i="9"/>
  <c r="E19" i="9" l="1"/>
  <c r="Q13" i="23"/>
  <c r="D13" i="23" s="1"/>
  <c r="R18" i="54" l="1"/>
  <c r="F13" i="40" l="1"/>
  <c r="E13" i="63"/>
  <c r="F13" i="63" s="1"/>
  <c r="E14" i="63"/>
  <c r="F14" i="63" s="1"/>
  <c r="F24" i="59"/>
  <c r="F23" i="59"/>
  <c r="F22" i="59"/>
  <c r="T18" i="71" l="1"/>
  <c r="S18" i="71"/>
  <c r="R18" i="71"/>
  <c r="Q18" i="71"/>
  <c r="P18" i="71"/>
  <c r="O18" i="71"/>
  <c r="N18" i="71"/>
  <c r="M18" i="71"/>
  <c r="L18" i="71"/>
  <c r="K18" i="71"/>
  <c r="J18" i="71"/>
  <c r="I18" i="71"/>
  <c r="H18" i="71"/>
  <c r="G18" i="71"/>
  <c r="F18" i="71"/>
  <c r="C18" i="71"/>
  <c r="E15" i="71"/>
  <c r="E14" i="71"/>
  <c r="E13" i="71"/>
  <c r="S2" i="71"/>
  <c r="M2" i="71"/>
  <c r="S1" i="71"/>
  <c r="M1" i="71"/>
  <c r="T18" i="70"/>
  <c r="S18" i="70"/>
  <c r="R18" i="70"/>
  <c r="Q18" i="70"/>
  <c r="P18" i="70"/>
  <c r="O18" i="70"/>
  <c r="N18" i="70"/>
  <c r="M18" i="70"/>
  <c r="L18" i="70"/>
  <c r="J18" i="70"/>
  <c r="I18" i="70"/>
  <c r="H18" i="70"/>
  <c r="G18" i="70"/>
  <c r="F18" i="70"/>
  <c r="C18" i="70"/>
  <c r="K18" i="70"/>
  <c r="E17" i="70"/>
  <c r="E15" i="70"/>
  <c r="E14" i="70"/>
  <c r="E13" i="70"/>
  <c r="E12" i="70"/>
  <c r="P2" i="70"/>
  <c r="J2" i="70"/>
  <c r="P1" i="70"/>
  <c r="J1" i="70"/>
  <c r="D18" i="71" l="1"/>
  <c r="E12" i="71"/>
  <c r="E18" i="71" s="1"/>
  <c r="D18" i="70"/>
  <c r="F12" i="64"/>
  <c r="F16" i="64"/>
  <c r="F11" i="64"/>
  <c r="E18" i="70" l="1"/>
  <c r="F16" i="59"/>
  <c r="E16" i="57" l="1"/>
  <c r="F16" i="57" s="1"/>
  <c r="F14" i="45" l="1"/>
  <c r="F23" i="45"/>
  <c r="F22" i="45"/>
  <c r="F21" i="45"/>
  <c r="F20" i="45"/>
  <c r="F19" i="45"/>
  <c r="F18" i="45"/>
  <c r="F32" i="54"/>
  <c r="F31" i="54"/>
  <c r="O12" i="23" l="1"/>
  <c r="D12" i="23" s="1"/>
  <c r="E11" i="57"/>
  <c r="F11" i="57" s="1"/>
  <c r="E12" i="57"/>
  <c r="F12" i="57" s="1"/>
  <c r="E13" i="57"/>
  <c r="F13" i="57" s="1"/>
  <c r="E14" i="57"/>
  <c r="F14" i="57" s="1"/>
  <c r="E15" i="57"/>
  <c r="F15" i="57" s="1"/>
  <c r="E18" i="57"/>
  <c r="F18" i="57" s="1"/>
  <c r="E19" i="57"/>
  <c r="F19" i="57" s="1"/>
  <c r="E20" i="57"/>
  <c r="F20" i="57" s="1"/>
  <c r="S17" i="57"/>
  <c r="E17" i="57" s="1"/>
  <c r="F17" i="57" s="1"/>
  <c r="AD13" i="56" l="1"/>
  <c r="AC13" i="56"/>
  <c r="T41" i="1"/>
  <c r="F41" i="1" s="1"/>
  <c r="T43" i="1"/>
  <c r="T34" i="1"/>
  <c r="U23" i="2"/>
  <c r="G23" i="2" s="1"/>
  <c r="U21" i="2"/>
  <c r="U20" i="2"/>
  <c r="F13" i="59" l="1"/>
  <c r="F12" i="59"/>
  <c r="D13" i="69" l="1"/>
  <c r="D12" i="69"/>
  <c r="D16" i="69" s="1"/>
  <c r="R2" i="69"/>
  <c r="L2" i="69"/>
  <c r="R1" i="69"/>
  <c r="L1" i="69"/>
  <c r="D39" i="2"/>
  <c r="F12" i="69" l="1"/>
  <c r="F13" i="69"/>
  <c r="R21" i="57"/>
  <c r="E21" i="57" s="1"/>
  <c r="F16" i="69" l="1"/>
  <c r="S39" i="1"/>
  <c r="F34" i="54" l="1"/>
  <c r="F20" i="54" l="1"/>
  <c r="F21" i="54"/>
  <c r="F22" i="54"/>
  <c r="F23" i="54"/>
  <c r="F24" i="54"/>
  <c r="F25" i="54"/>
  <c r="F26" i="54"/>
  <c r="F16" i="54"/>
  <c r="F17" i="54"/>
  <c r="F18" i="54"/>
  <c r="R30" i="1" l="1"/>
  <c r="S45" i="40" l="1"/>
  <c r="S31" i="40"/>
  <c r="S24" i="40"/>
  <c r="S28" i="2"/>
  <c r="S27" i="2"/>
  <c r="S21" i="2"/>
  <c r="G21" i="2" s="1"/>
  <c r="S20" i="2"/>
  <c r="G20" i="2" s="1"/>
  <c r="R43" i="1" l="1"/>
  <c r="R24" i="1"/>
  <c r="AB13" i="56" l="1"/>
  <c r="AA13" i="56"/>
  <c r="F21" i="57" l="1"/>
  <c r="J11" i="35" l="1"/>
  <c r="D16" i="63"/>
  <c r="F35" i="54" l="1"/>
  <c r="F33" i="54"/>
  <c r="F30" i="54"/>
  <c r="F29" i="54"/>
  <c r="F28" i="54"/>
  <c r="F27" i="54"/>
  <c r="F19" i="54"/>
  <c r="G16" i="63" l="1"/>
  <c r="H16" i="63"/>
  <c r="I16" i="63"/>
  <c r="J16" i="63"/>
  <c r="K16" i="63"/>
  <c r="L16" i="63"/>
  <c r="M16" i="63"/>
  <c r="N16" i="63"/>
  <c r="O16" i="63"/>
  <c r="E11" i="63"/>
  <c r="F11" i="63" s="1"/>
  <c r="L16" i="35"/>
  <c r="M13" i="30"/>
  <c r="F26" i="45"/>
  <c r="X31" i="68" l="1"/>
  <c r="W31" i="68"/>
  <c r="V31" i="68"/>
  <c r="U31" i="68"/>
  <c r="T31" i="68"/>
  <c r="S31" i="68"/>
  <c r="R31" i="68"/>
  <c r="Q31" i="68"/>
  <c r="P31" i="68"/>
  <c r="N31" i="68"/>
  <c r="L31" i="68"/>
  <c r="K31" i="68"/>
  <c r="J31" i="68"/>
  <c r="I31" i="68"/>
  <c r="E31" i="68"/>
  <c r="D31" i="68"/>
  <c r="C31" i="68"/>
  <c r="F28" i="68"/>
  <c r="F27" i="68"/>
  <c r="F26" i="68"/>
  <c r="F25" i="68"/>
  <c r="F24" i="68"/>
  <c r="F23" i="68"/>
  <c r="F22" i="68"/>
  <c r="O21" i="68"/>
  <c r="O31" i="68" s="1"/>
  <c r="M21" i="68"/>
  <c r="G21" i="68" s="1"/>
  <c r="F21" i="68"/>
  <c r="F20" i="68"/>
  <c r="F19" i="68"/>
  <c r="F18" i="68"/>
  <c r="F17" i="68"/>
  <c r="F16" i="68"/>
  <c r="F15" i="68"/>
  <c r="F14" i="68"/>
  <c r="F13" i="68"/>
  <c r="F29" i="68"/>
  <c r="F12" i="68"/>
  <c r="U2" i="68"/>
  <c r="N2" i="68"/>
  <c r="U1" i="68"/>
  <c r="N1" i="68"/>
  <c r="M31" i="68" l="1"/>
  <c r="H22" i="68"/>
  <c r="H17" i="68"/>
  <c r="H16" i="68"/>
  <c r="H26" i="68"/>
  <c r="H12" i="68"/>
  <c r="H23" i="68"/>
  <c r="H19" i="68"/>
  <c r="H14" i="68"/>
  <c r="F31" i="68"/>
  <c r="H27" i="68"/>
  <c r="H20" i="68"/>
  <c r="H28" i="68"/>
  <c r="H15" i="68"/>
  <c r="H25" i="68"/>
  <c r="H24" i="68"/>
  <c r="H18" i="68"/>
  <c r="H13" i="68"/>
  <c r="H29" i="68"/>
  <c r="H21" i="68"/>
  <c r="H31" i="68" l="1"/>
  <c r="G31" i="68"/>
  <c r="R31" i="40" l="1"/>
  <c r="R28" i="2" l="1"/>
  <c r="G28" i="2" s="1"/>
  <c r="R27" i="2"/>
  <c r="G27" i="2" s="1"/>
  <c r="Q23" i="1" l="1"/>
  <c r="F23" i="1" s="1"/>
  <c r="E26" i="3" l="1"/>
  <c r="R17" i="66" l="1"/>
  <c r="Q17" i="66"/>
  <c r="P17" i="66"/>
  <c r="O17" i="66"/>
  <c r="N17" i="66"/>
  <c r="M17" i="66"/>
  <c r="L17" i="66"/>
  <c r="J17" i="66"/>
  <c r="I17" i="66"/>
  <c r="H17" i="66"/>
  <c r="G17" i="66"/>
  <c r="F17" i="66"/>
  <c r="C17" i="66"/>
  <c r="E15" i="66"/>
  <c r="E14" i="66"/>
  <c r="E13" i="66"/>
  <c r="E12" i="66"/>
  <c r="Q1" i="66"/>
  <c r="J1" i="66"/>
  <c r="E17" i="66" l="1"/>
  <c r="K17" i="66"/>
  <c r="P20" i="1"/>
  <c r="L21" i="59" l="1"/>
  <c r="L20" i="59"/>
  <c r="L13" i="58"/>
  <c r="L12" i="58"/>
  <c r="L26" i="59" l="1"/>
  <c r="D11" i="65"/>
  <c r="D11" i="10"/>
  <c r="Q13" i="65" l="1"/>
  <c r="P13" i="65"/>
  <c r="O13" i="65"/>
  <c r="N13" i="65"/>
  <c r="M13" i="65"/>
  <c r="L13" i="65"/>
  <c r="K13" i="65"/>
  <c r="J13" i="65"/>
  <c r="I13" i="65"/>
  <c r="H13" i="65"/>
  <c r="G13" i="65"/>
  <c r="F13" i="65"/>
  <c r="D13" i="65"/>
  <c r="C13" i="65"/>
  <c r="E11" i="65"/>
  <c r="E13" i="65" s="1"/>
  <c r="N28" i="3" l="1"/>
  <c r="D28" i="3" s="1"/>
  <c r="N12" i="3"/>
  <c r="D12" i="3" s="1"/>
  <c r="P39" i="1" l="1"/>
  <c r="F39" i="1" s="1"/>
  <c r="P21" i="1"/>
  <c r="F21" i="1" s="1"/>
  <c r="J12" i="46" l="1"/>
  <c r="K15" i="30" l="1"/>
  <c r="O30" i="1" l="1"/>
  <c r="F15" i="64" l="1"/>
  <c r="F14" i="64"/>
  <c r="F19" i="64"/>
  <c r="F18" i="64"/>
  <c r="F17" i="64"/>
  <c r="F13" i="64"/>
  <c r="O2" i="64"/>
  <c r="O1" i="64"/>
  <c r="F21" i="64" l="1"/>
  <c r="M13" i="55"/>
  <c r="D13" i="55" s="1"/>
  <c r="M11" i="55"/>
  <c r="D11" i="55" s="1"/>
  <c r="P18" i="61"/>
  <c r="P13" i="61"/>
  <c r="P12" i="61"/>
  <c r="P11" i="61"/>
  <c r="M17" i="3" l="1"/>
  <c r="D17" i="3" s="1"/>
  <c r="Y11" i="56"/>
  <c r="O24" i="1" l="1"/>
  <c r="P36" i="2" l="1"/>
  <c r="G36" i="2" s="1"/>
  <c r="P44" i="40" l="1"/>
  <c r="P43" i="40"/>
  <c r="P41" i="40"/>
  <c r="Z13" i="56" l="1"/>
  <c r="Y13" i="56"/>
  <c r="X13" i="56"/>
  <c r="W13" i="56"/>
  <c r="E16" i="62"/>
  <c r="O43" i="1"/>
  <c r="O20" i="1"/>
  <c r="F20" i="1" s="1"/>
  <c r="E13" i="62" l="1"/>
  <c r="E14" i="62"/>
  <c r="E17" i="62"/>
  <c r="E18" i="62"/>
  <c r="E19" i="62"/>
  <c r="E20" i="62"/>
  <c r="E21" i="62"/>
  <c r="E22" i="62"/>
  <c r="E23" i="62"/>
  <c r="E24" i="62"/>
  <c r="E12" i="62"/>
  <c r="O24" i="2" l="1"/>
  <c r="G24" i="2" s="1"/>
  <c r="E12" i="63" l="1"/>
  <c r="K2" i="63"/>
  <c r="K1" i="63"/>
  <c r="F12" i="63" l="1"/>
  <c r="F16" i="63" s="1"/>
  <c r="E16" i="63"/>
  <c r="B25" i="76" s="1"/>
  <c r="Q20" i="61"/>
  <c r="P20" i="61"/>
  <c r="O20" i="61"/>
  <c r="I14" i="23"/>
  <c r="D14" i="23" s="1"/>
  <c r="N26" i="62"/>
  <c r="M26" i="62"/>
  <c r="L26" i="62"/>
  <c r="K26" i="62"/>
  <c r="J26" i="62"/>
  <c r="I26" i="62"/>
  <c r="H26" i="62"/>
  <c r="G26" i="62"/>
  <c r="C26" i="62"/>
  <c r="E25" i="76" l="1"/>
  <c r="N20" i="61"/>
  <c r="F20" i="61"/>
  <c r="G20" i="61"/>
  <c r="H20" i="61"/>
  <c r="I20" i="61"/>
  <c r="J20" i="61"/>
  <c r="K20" i="61"/>
  <c r="L20" i="61"/>
  <c r="C20" i="61"/>
  <c r="E18" i="61"/>
  <c r="E17" i="61"/>
  <c r="E16" i="61"/>
  <c r="M15" i="61"/>
  <c r="E14" i="61"/>
  <c r="E13" i="61"/>
  <c r="E12" i="61"/>
  <c r="J2" i="61"/>
  <c r="J1" i="61"/>
  <c r="M20" i="61" l="1"/>
  <c r="E15" i="61"/>
  <c r="E20" i="61" l="1"/>
  <c r="D20" i="61"/>
  <c r="N19" i="2" l="1"/>
  <c r="G19" i="2" s="1"/>
  <c r="M34" i="1"/>
  <c r="V11" i="56"/>
  <c r="AE13" i="56"/>
  <c r="D26" i="59" l="1"/>
  <c r="D54" i="54"/>
  <c r="F24" i="45"/>
  <c r="F25" i="45"/>
  <c r="F27" i="45"/>
  <c r="F11" i="45"/>
  <c r="F12" i="45"/>
  <c r="T16" i="60" l="1"/>
  <c r="S16" i="60"/>
  <c r="R16" i="60"/>
  <c r="Q16" i="60"/>
  <c r="P16" i="60"/>
  <c r="O16" i="60"/>
  <c r="N16" i="60"/>
  <c r="M16" i="60"/>
  <c r="L16" i="60"/>
  <c r="K16" i="60"/>
  <c r="J16" i="60"/>
  <c r="I16" i="60"/>
  <c r="H16" i="60"/>
  <c r="G16" i="60"/>
  <c r="F16" i="60"/>
  <c r="C16" i="60"/>
  <c r="D15" i="60"/>
  <c r="E15" i="60" s="1"/>
  <c r="D14" i="60"/>
  <c r="E14" i="60" s="1"/>
  <c r="D13" i="60"/>
  <c r="E13" i="60" s="1"/>
  <c r="D12" i="60"/>
  <c r="E12" i="60" s="1"/>
  <c r="Q2" i="60"/>
  <c r="H2" i="60"/>
  <c r="Q1" i="60"/>
  <c r="H1" i="60"/>
  <c r="D16" i="60" l="1"/>
  <c r="E16" i="60"/>
  <c r="L30" i="1"/>
  <c r="F30" i="1" s="1"/>
  <c r="L24" i="1"/>
  <c r="F24" i="1" s="1"/>
  <c r="E14" i="55" l="1"/>
  <c r="M44" i="40"/>
  <c r="E95" i="50" l="1"/>
  <c r="E84" i="50"/>
  <c r="U13" i="56" l="1"/>
  <c r="D11" i="56"/>
  <c r="L25" i="2" l="1"/>
  <c r="G25" i="2" s="1"/>
  <c r="K21" i="48" l="1"/>
  <c r="K34" i="1"/>
  <c r="F34" i="1" s="1"/>
  <c r="F29" i="40" l="1"/>
  <c r="H29" i="40" l="1"/>
  <c r="S119" i="50"/>
  <c r="K25" i="48" l="1"/>
  <c r="K43" i="1" l="1"/>
  <c r="F43" i="1" s="1"/>
  <c r="K42" i="1"/>
  <c r="F42" i="1" s="1"/>
  <c r="K33" i="1"/>
  <c r="F33" i="1" s="1"/>
  <c r="F17" i="59" l="1"/>
  <c r="F18" i="59"/>
  <c r="F19" i="59"/>
  <c r="F21" i="59"/>
  <c r="F20" i="59"/>
  <c r="P2" i="59"/>
  <c r="H2" i="59"/>
  <c r="P1" i="59"/>
  <c r="H1" i="59"/>
  <c r="E11" i="58"/>
  <c r="F11" i="58" s="1"/>
  <c r="E12" i="58"/>
  <c r="F12" i="58" s="1"/>
  <c r="E13" i="58"/>
  <c r="F13" i="58" s="1"/>
  <c r="E14" i="58"/>
  <c r="F14" i="58" s="1"/>
  <c r="E15" i="58"/>
  <c r="E16" i="58"/>
  <c r="F16" i="58" s="1"/>
  <c r="E17" i="58"/>
  <c r="F17" i="58" s="1"/>
  <c r="E18" i="58"/>
  <c r="F18" i="58" s="1"/>
  <c r="E19" i="58"/>
  <c r="F19" i="58" s="1"/>
  <c r="E20" i="58"/>
  <c r="F20" i="58" s="1"/>
  <c r="E21" i="58"/>
  <c r="F21" i="58" s="1"/>
  <c r="D23" i="58"/>
  <c r="R23" i="58"/>
  <c r="Q23" i="58"/>
  <c r="P23" i="58"/>
  <c r="O23" i="58"/>
  <c r="N23" i="58"/>
  <c r="M23" i="58"/>
  <c r="L23" i="58"/>
  <c r="K23" i="58"/>
  <c r="J23" i="58"/>
  <c r="I23" i="58"/>
  <c r="H23" i="58"/>
  <c r="G23" i="58"/>
  <c r="O2" i="58"/>
  <c r="H2" i="58"/>
  <c r="O1" i="58"/>
  <c r="H1" i="58"/>
  <c r="D13" i="10"/>
  <c r="E11" i="10"/>
  <c r="E13" i="10" s="1"/>
  <c r="C13" i="10"/>
  <c r="F12" i="54"/>
  <c r="F13" i="54"/>
  <c r="F14" i="54"/>
  <c r="F15" i="54"/>
  <c r="F36" i="54"/>
  <c r="F37" i="54"/>
  <c r="F38" i="54"/>
  <c r="F39" i="54"/>
  <c r="F40" i="54"/>
  <c r="F41" i="54"/>
  <c r="F42" i="54"/>
  <c r="F43" i="54"/>
  <c r="F44" i="54"/>
  <c r="F45" i="54"/>
  <c r="F46" i="54"/>
  <c r="F47" i="54"/>
  <c r="F48" i="54"/>
  <c r="F49" i="54"/>
  <c r="F50" i="54"/>
  <c r="F51" i="54"/>
  <c r="F11" i="54"/>
  <c r="G54" i="54"/>
  <c r="H54" i="54"/>
  <c r="I54" i="54"/>
  <c r="J54" i="54"/>
  <c r="K54" i="54"/>
  <c r="V13" i="56"/>
  <c r="K45" i="40"/>
  <c r="K42" i="2"/>
  <c r="G42" i="2" s="1"/>
  <c r="K41" i="2"/>
  <c r="G41" i="2" s="1"/>
  <c r="J40" i="1"/>
  <c r="S23" i="57"/>
  <c r="R23" i="57"/>
  <c r="Q23" i="57"/>
  <c r="P23" i="57"/>
  <c r="O23" i="57"/>
  <c r="N23" i="57"/>
  <c r="M23" i="57"/>
  <c r="L23" i="57"/>
  <c r="K23" i="57"/>
  <c r="J23" i="57"/>
  <c r="I23" i="57"/>
  <c r="H23" i="57"/>
  <c r="G23" i="57"/>
  <c r="D23" i="57"/>
  <c r="C23" i="57"/>
  <c r="O2" i="57"/>
  <c r="O1" i="57"/>
  <c r="E117" i="50"/>
  <c r="C119" i="50"/>
  <c r="E112" i="50"/>
  <c r="E111" i="50"/>
  <c r="E110" i="50"/>
  <c r="E109" i="50"/>
  <c r="E108" i="50"/>
  <c r="E107" i="50"/>
  <c r="E116" i="50"/>
  <c r="E115" i="50"/>
  <c r="E114" i="50"/>
  <c r="E113" i="50"/>
  <c r="E106" i="50"/>
  <c r="E105" i="50"/>
  <c r="E104" i="50"/>
  <c r="E103" i="50"/>
  <c r="E102" i="50"/>
  <c r="T13" i="56"/>
  <c r="S13" i="56"/>
  <c r="R13" i="56"/>
  <c r="Q13" i="56"/>
  <c r="P13" i="56"/>
  <c r="O13" i="56"/>
  <c r="N13" i="56"/>
  <c r="M13" i="56"/>
  <c r="L13" i="56"/>
  <c r="K13" i="56"/>
  <c r="J13" i="56"/>
  <c r="I13" i="56"/>
  <c r="H13" i="56"/>
  <c r="G13" i="56"/>
  <c r="F13" i="56"/>
  <c r="C13" i="56"/>
  <c r="Q2" i="56"/>
  <c r="H2" i="56"/>
  <c r="Q1" i="56"/>
  <c r="H1" i="56"/>
  <c r="E11" i="55"/>
  <c r="E15" i="55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C30" i="3"/>
  <c r="E17" i="3"/>
  <c r="E15" i="3"/>
  <c r="G2" i="46"/>
  <c r="E11" i="56"/>
  <c r="R54" i="54"/>
  <c r="Q54" i="54"/>
  <c r="P54" i="54"/>
  <c r="O54" i="54"/>
  <c r="N54" i="54"/>
  <c r="M54" i="54"/>
  <c r="L54" i="54"/>
  <c r="T17" i="53"/>
  <c r="S17" i="53"/>
  <c r="R17" i="53"/>
  <c r="Q17" i="53"/>
  <c r="P17" i="53"/>
  <c r="O17" i="53"/>
  <c r="N17" i="53"/>
  <c r="M17" i="53"/>
  <c r="L17" i="53"/>
  <c r="K17" i="53"/>
  <c r="J17" i="53"/>
  <c r="I17" i="53"/>
  <c r="H17" i="53"/>
  <c r="G17" i="53"/>
  <c r="F17" i="53"/>
  <c r="C17" i="53"/>
  <c r="D16" i="53"/>
  <c r="E16" i="53" s="1"/>
  <c r="D15" i="53"/>
  <c r="E15" i="53" s="1"/>
  <c r="D14" i="53"/>
  <c r="E14" i="53" s="1"/>
  <c r="D13" i="53"/>
  <c r="E13" i="53" s="1"/>
  <c r="D12" i="53"/>
  <c r="E12" i="53" s="1"/>
  <c r="Q2" i="53"/>
  <c r="H2" i="53"/>
  <c r="Q1" i="53"/>
  <c r="H1" i="53"/>
  <c r="F119" i="50"/>
  <c r="R119" i="50"/>
  <c r="Q119" i="50"/>
  <c r="P119" i="50"/>
  <c r="O119" i="50"/>
  <c r="N119" i="50"/>
  <c r="M119" i="50"/>
  <c r="L119" i="50"/>
  <c r="K119" i="50"/>
  <c r="J119" i="50"/>
  <c r="I119" i="50"/>
  <c r="H119" i="50"/>
  <c r="G119" i="50"/>
  <c r="E101" i="50"/>
  <c r="E100" i="50"/>
  <c r="E99" i="50"/>
  <c r="E98" i="50"/>
  <c r="E97" i="50"/>
  <c r="E96" i="50"/>
  <c r="E94" i="50"/>
  <c r="E93" i="50"/>
  <c r="E92" i="50"/>
  <c r="E91" i="50"/>
  <c r="E90" i="50"/>
  <c r="E89" i="50"/>
  <c r="E88" i="50"/>
  <c r="E87" i="50"/>
  <c r="E86" i="50"/>
  <c r="E85" i="50"/>
  <c r="E83" i="50"/>
  <c r="E82" i="50"/>
  <c r="E81" i="50"/>
  <c r="E80" i="50"/>
  <c r="E79" i="50"/>
  <c r="E78" i="50"/>
  <c r="E77" i="50"/>
  <c r="E76" i="50"/>
  <c r="E75" i="50"/>
  <c r="E74" i="50"/>
  <c r="E73" i="50"/>
  <c r="E72" i="50"/>
  <c r="E71" i="50"/>
  <c r="E70" i="50"/>
  <c r="E69" i="50"/>
  <c r="E68" i="50"/>
  <c r="E67" i="50"/>
  <c r="E66" i="50"/>
  <c r="E65" i="50"/>
  <c r="E64" i="50"/>
  <c r="E63" i="50"/>
  <c r="E62" i="50"/>
  <c r="E61" i="50"/>
  <c r="E60" i="50"/>
  <c r="E59" i="50"/>
  <c r="E58" i="50"/>
  <c r="E57" i="50"/>
  <c r="E56" i="50"/>
  <c r="E55" i="50"/>
  <c r="E54" i="50"/>
  <c r="E53" i="50"/>
  <c r="E52" i="50"/>
  <c r="E51" i="50"/>
  <c r="E50" i="50"/>
  <c r="E49" i="50"/>
  <c r="E48" i="50"/>
  <c r="E47" i="50"/>
  <c r="E46" i="50"/>
  <c r="E45" i="50"/>
  <c r="E44" i="50"/>
  <c r="E43" i="50"/>
  <c r="E42" i="50"/>
  <c r="E41" i="50"/>
  <c r="E40" i="50"/>
  <c r="E39" i="50"/>
  <c r="E38" i="50"/>
  <c r="E37" i="50"/>
  <c r="E36" i="50"/>
  <c r="E35" i="50"/>
  <c r="E34" i="50"/>
  <c r="E33" i="50"/>
  <c r="E32" i="50"/>
  <c r="E31" i="50"/>
  <c r="E30" i="50"/>
  <c r="E29" i="50"/>
  <c r="E28" i="50"/>
  <c r="E27" i="50"/>
  <c r="E26" i="50"/>
  <c r="E25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N2" i="50"/>
  <c r="N1" i="50"/>
  <c r="E24" i="50"/>
  <c r="V27" i="48"/>
  <c r="U27" i="48"/>
  <c r="T27" i="48"/>
  <c r="S27" i="48"/>
  <c r="R27" i="48"/>
  <c r="Q27" i="48"/>
  <c r="P27" i="48"/>
  <c r="O27" i="48"/>
  <c r="N27" i="48"/>
  <c r="M27" i="48"/>
  <c r="L27" i="48"/>
  <c r="K27" i="48"/>
  <c r="J27" i="48"/>
  <c r="I27" i="48"/>
  <c r="H27" i="48"/>
  <c r="C27" i="48"/>
  <c r="F25" i="48"/>
  <c r="G25" i="48" s="1"/>
  <c r="F24" i="48"/>
  <c r="G24" i="48" s="1"/>
  <c r="F23" i="48"/>
  <c r="G23" i="48" s="1"/>
  <c r="F22" i="48"/>
  <c r="G22" i="48" s="1"/>
  <c r="F21" i="48"/>
  <c r="G21" i="48" s="1"/>
  <c r="F20" i="48"/>
  <c r="G20" i="48" s="1"/>
  <c r="F19" i="48"/>
  <c r="G19" i="48" s="1"/>
  <c r="F18" i="48"/>
  <c r="G18" i="48" s="1"/>
  <c r="F17" i="48"/>
  <c r="G17" i="48" s="1"/>
  <c r="F16" i="48"/>
  <c r="G16" i="48" s="1"/>
  <c r="F15" i="48"/>
  <c r="G15" i="48" s="1"/>
  <c r="F14" i="48"/>
  <c r="G14" i="48" s="1"/>
  <c r="F13" i="48"/>
  <c r="G13" i="48" s="1"/>
  <c r="F12" i="48"/>
  <c r="G12" i="48" s="1"/>
  <c r="S2" i="48"/>
  <c r="J2" i="48"/>
  <c r="S1" i="48"/>
  <c r="J1" i="48"/>
  <c r="M19" i="9"/>
  <c r="C46" i="1"/>
  <c r="D48" i="40"/>
  <c r="E48" i="40"/>
  <c r="F44" i="40"/>
  <c r="F42" i="40"/>
  <c r="H42" i="40" s="1"/>
  <c r="F41" i="40"/>
  <c r="F13" i="45"/>
  <c r="F15" i="45"/>
  <c r="F17" i="45"/>
  <c r="F16" i="45"/>
  <c r="D11" i="44"/>
  <c r="D13" i="44" s="1"/>
  <c r="M13" i="44"/>
  <c r="N13" i="44"/>
  <c r="O13" i="44"/>
  <c r="P13" i="44"/>
  <c r="Q13" i="44"/>
  <c r="M13" i="10"/>
  <c r="N13" i="10"/>
  <c r="O13" i="10"/>
  <c r="P13" i="10"/>
  <c r="Q13" i="10"/>
  <c r="F12" i="30"/>
  <c r="F13" i="30"/>
  <c r="F14" i="30"/>
  <c r="F15" i="30"/>
  <c r="P20" i="30"/>
  <c r="Q20" i="30"/>
  <c r="R20" i="30"/>
  <c r="N18" i="35"/>
  <c r="O18" i="35"/>
  <c r="P18" i="35"/>
  <c r="Q18" i="35"/>
  <c r="Q24" i="46"/>
  <c r="P24" i="46"/>
  <c r="O24" i="46"/>
  <c r="N24" i="46"/>
  <c r="M24" i="46"/>
  <c r="L24" i="46"/>
  <c r="K24" i="46"/>
  <c r="J24" i="46"/>
  <c r="I24" i="46"/>
  <c r="H24" i="46"/>
  <c r="G24" i="46"/>
  <c r="F24" i="46"/>
  <c r="C24" i="46"/>
  <c r="D22" i="46"/>
  <c r="E22" i="46" s="1"/>
  <c r="D21" i="46"/>
  <c r="E21" i="46" s="1"/>
  <c r="D20" i="46"/>
  <c r="E20" i="46" s="1"/>
  <c r="D19" i="46"/>
  <c r="E19" i="46" s="1"/>
  <c r="D18" i="46"/>
  <c r="E18" i="46" s="1"/>
  <c r="D17" i="46"/>
  <c r="E17" i="46" s="1"/>
  <c r="D16" i="46"/>
  <c r="E16" i="46" s="1"/>
  <c r="D15" i="46"/>
  <c r="E15" i="46" s="1"/>
  <c r="D14" i="46"/>
  <c r="E14" i="46" s="1"/>
  <c r="D12" i="46"/>
  <c r="E12" i="46" s="1"/>
  <c r="D13" i="46"/>
  <c r="E13" i="46" s="1"/>
  <c r="D11" i="46"/>
  <c r="E11" i="46" s="1"/>
  <c r="N2" i="46"/>
  <c r="N1" i="46"/>
  <c r="G1" i="46"/>
  <c r="K46" i="1"/>
  <c r="I46" i="1"/>
  <c r="L46" i="1"/>
  <c r="M46" i="1"/>
  <c r="N46" i="1"/>
  <c r="O46" i="1"/>
  <c r="P46" i="1"/>
  <c r="Q46" i="1"/>
  <c r="R46" i="1"/>
  <c r="S46" i="1"/>
  <c r="T46" i="1"/>
  <c r="U46" i="1"/>
  <c r="V46" i="1"/>
  <c r="H46" i="1"/>
  <c r="G41" i="1"/>
  <c r="G42" i="1"/>
  <c r="G43" i="1"/>
  <c r="G44" i="1"/>
  <c r="F40" i="2"/>
  <c r="F13" i="2"/>
  <c r="F42" i="2"/>
  <c r="F41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D44" i="2"/>
  <c r="F45" i="40"/>
  <c r="F43" i="40"/>
  <c r="H43" i="40" s="1"/>
  <c r="F46" i="40"/>
  <c r="F40" i="40"/>
  <c r="F39" i="40"/>
  <c r="F38" i="40"/>
  <c r="F37" i="40"/>
  <c r="F36" i="40"/>
  <c r="F35" i="40"/>
  <c r="F34" i="40"/>
  <c r="F33" i="40"/>
  <c r="F32" i="40"/>
  <c r="F31" i="40"/>
  <c r="F30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I44" i="2"/>
  <c r="J44" i="2"/>
  <c r="M44" i="2"/>
  <c r="N44" i="2"/>
  <c r="R44" i="2"/>
  <c r="S44" i="2"/>
  <c r="T44" i="2"/>
  <c r="U44" i="2"/>
  <c r="V44" i="2"/>
  <c r="W44" i="2"/>
  <c r="L13" i="44"/>
  <c r="K13" i="44"/>
  <c r="J13" i="44"/>
  <c r="I13" i="44"/>
  <c r="H13" i="44"/>
  <c r="G13" i="44"/>
  <c r="F13" i="44"/>
  <c r="C13" i="44"/>
  <c r="G14" i="9"/>
  <c r="H13" i="40"/>
  <c r="Q44" i="2"/>
  <c r="E13" i="23"/>
  <c r="K16" i="23"/>
  <c r="G16" i="9"/>
  <c r="Q16" i="23"/>
  <c r="P16" i="23"/>
  <c r="O16" i="23"/>
  <c r="N16" i="23"/>
  <c r="M16" i="23"/>
  <c r="L16" i="23"/>
  <c r="I16" i="23"/>
  <c r="J16" i="23"/>
  <c r="P44" i="2"/>
  <c r="O44" i="2"/>
  <c r="G13" i="9"/>
  <c r="H16" i="23"/>
  <c r="E15" i="35"/>
  <c r="E13" i="35"/>
  <c r="C18" i="35"/>
  <c r="M18" i="35"/>
  <c r="L18" i="35"/>
  <c r="K18" i="35"/>
  <c r="J18" i="35"/>
  <c r="I18" i="35"/>
  <c r="H18" i="35"/>
  <c r="G18" i="35"/>
  <c r="F18" i="35"/>
  <c r="E11" i="35"/>
  <c r="E12" i="35"/>
  <c r="E16" i="35"/>
  <c r="E14" i="35"/>
  <c r="J2" i="35"/>
  <c r="J1" i="35"/>
  <c r="L13" i="10"/>
  <c r="K13" i="10"/>
  <c r="J13" i="10"/>
  <c r="I13" i="10"/>
  <c r="H13" i="10"/>
  <c r="G13" i="10"/>
  <c r="F13" i="10"/>
  <c r="G30" i="1"/>
  <c r="O20" i="30"/>
  <c r="N20" i="30"/>
  <c r="M20" i="30"/>
  <c r="L20" i="30"/>
  <c r="K20" i="30"/>
  <c r="J20" i="30"/>
  <c r="I20" i="30"/>
  <c r="H20" i="30"/>
  <c r="G20" i="30"/>
  <c r="D20" i="30"/>
  <c r="E18" i="30"/>
  <c r="F18" i="30" s="1"/>
  <c r="E17" i="30"/>
  <c r="F17" i="30" s="1"/>
  <c r="E16" i="30"/>
  <c r="F16" i="30" s="1"/>
  <c r="L44" i="2"/>
  <c r="G21" i="1"/>
  <c r="T2" i="2"/>
  <c r="H2" i="3"/>
  <c r="T1" i="2"/>
  <c r="L1" i="2"/>
  <c r="G31" i="1"/>
  <c r="E13" i="3"/>
  <c r="E14" i="3"/>
  <c r="E16" i="3"/>
  <c r="E18" i="3"/>
  <c r="E27" i="3"/>
  <c r="E19" i="3"/>
  <c r="E20" i="3"/>
  <c r="E21" i="3"/>
  <c r="E23" i="3"/>
  <c r="E25" i="3"/>
  <c r="E22" i="3"/>
  <c r="E24" i="3"/>
  <c r="E28" i="3"/>
  <c r="E14" i="23"/>
  <c r="F16" i="23"/>
  <c r="G16" i="23"/>
  <c r="C16" i="23"/>
  <c r="N1" i="23"/>
  <c r="G1" i="23"/>
  <c r="G17" i="9"/>
  <c r="G12" i="9"/>
  <c r="V19" i="9"/>
  <c r="U19" i="9"/>
  <c r="T19" i="9"/>
  <c r="S19" i="9"/>
  <c r="R19" i="9"/>
  <c r="Q19" i="9"/>
  <c r="P19" i="9"/>
  <c r="O19" i="9"/>
  <c r="N19" i="9"/>
  <c r="L19" i="9"/>
  <c r="K19" i="9"/>
  <c r="J19" i="9"/>
  <c r="I19" i="9"/>
  <c r="H19" i="9"/>
  <c r="C19" i="9"/>
  <c r="G15" i="9"/>
  <c r="I2" i="9"/>
  <c r="I1" i="9"/>
  <c r="S2" i="1"/>
  <c r="S1" i="1"/>
  <c r="J2" i="1"/>
  <c r="J1" i="1"/>
  <c r="BE42" i="6"/>
  <c r="BD42" i="6"/>
  <c r="BC42" i="6"/>
  <c r="BB42" i="6"/>
  <c r="BA42" i="6"/>
  <c r="AZ42" i="6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C42" i="6"/>
  <c r="D41" i="6"/>
  <c r="E41" i="6" s="1"/>
  <c r="D40" i="6"/>
  <c r="E40" i="6" s="1"/>
  <c r="D39" i="6"/>
  <c r="E39" i="6" s="1"/>
  <c r="D38" i="6"/>
  <c r="E38" i="6" s="1"/>
  <c r="D37" i="6"/>
  <c r="E37" i="6" s="1"/>
  <c r="D36" i="6"/>
  <c r="E36" i="6" s="1"/>
  <c r="D35" i="6"/>
  <c r="E35" i="6" s="1"/>
  <c r="D34" i="6"/>
  <c r="E34" i="6" s="1"/>
  <c r="D33" i="6"/>
  <c r="E33" i="6" s="1"/>
  <c r="D32" i="6"/>
  <c r="E32" i="6" s="1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G39" i="1"/>
  <c r="G38" i="1"/>
  <c r="G37" i="1"/>
  <c r="G36" i="1"/>
  <c r="G35" i="1"/>
  <c r="G34" i="1"/>
  <c r="G33" i="1"/>
  <c r="G32" i="1"/>
  <c r="G29" i="1"/>
  <c r="G28" i="1"/>
  <c r="G27" i="1"/>
  <c r="G26" i="1"/>
  <c r="G25" i="1"/>
  <c r="G24" i="1"/>
  <c r="G23" i="1"/>
  <c r="G22" i="1"/>
  <c r="G20" i="1"/>
  <c r="G19" i="1"/>
  <c r="G17" i="1"/>
  <c r="G16" i="1"/>
  <c r="G15" i="1"/>
  <c r="G14" i="1"/>
  <c r="G13" i="1"/>
  <c r="G12" i="1"/>
  <c r="G11" i="1"/>
  <c r="E12" i="23"/>
  <c r="G18" i="1"/>
  <c r="AB1" i="59" l="1"/>
  <c r="U1" i="59"/>
  <c r="F29" i="45"/>
  <c r="J46" i="1"/>
  <c r="F40" i="1"/>
  <c r="H15" i="40"/>
  <c r="H19" i="40"/>
  <c r="H23" i="40"/>
  <c r="H27" i="40"/>
  <c r="H40" i="40"/>
  <c r="H14" i="40"/>
  <c r="H18" i="40"/>
  <c r="H22" i="40"/>
  <c r="H26" i="40"/>
  <c r="H31" i="40"/>
  <c r="H35" i="40"/>
  <c r="H44" i="40"/>
  <c r="H34" i="40"/>
  <c r="H39" i="40"/>
  <c r="H38" i="40"/>
  <c r="H16" i="40"/>
  <c r="H20" i="40"/>
  <c r="H24" i="40"/>
  <c r="H28" i="40"/>
  <c r="H33" i="40"/>
  <c r="H37" i="40"/>
  <c r="H46" i="40"/>
  <c r="H41" i="40"/>
  <c r="H17" i="40"/>
  <c r="H21" i="40"/>
  <c r="H25" i="40"/>
  <c r="H30" i="40"/>
  <c r="K44" i="2"/>
  <c r="H36" i="40"/>
  <c r="H32" i="40"/>
  <c r="E12" i="3"/>
  <c r="E30" i="3" s="1"/>
  <c r="D30" i="3"/>
  <c r="H25" i="2"/>
  <c r="H41" i="2"/>
  <c r="H16" i="2"/>
  <c r="H24" i="2"/>
  <c r="H32" i="2"/>
  <c r="H35" i="2"/>
  <c r="E11" i="44"/>
  <c r="E13" i="44" s="1"/>
  <c r="H40" i="2"/>
  <c r="F54" i="54"/>
  <c r="E20" i="30"/>
  <c r="H19" i="2"/>
  <c r="H13" i="2"/>
  <c r="F11" i="59"/>
  <c r="F26" i="59" s="1"/>
  <c r="E26" i="59"/>
  <c r="B37" i="76" s="1"/>
  <c r="E23" i="58"/>
  <c r="F11" i="30"/>
  <c r="F20" i="30" s="1"/>
  <c r="D17" i="53"/>
  <c r="F19" i="9"/>
  <c r="H39" i="2"/>
  <c r="H23" i="2"/>
  <c r="H15" i="2"/>
  <c r="H38" i="2"/>
  <c r="D13" i="56"/>
  <c r="D16" i="23"/>
  <c r="H33" i="2"/>
  <c r="D18" i="35"/>
  <c r="D42" i="6"/>
  <c r="G19" i="9"/>
  <c r="H26" i="2"/>
  <c r="H34" i="2"/>
  <c r="H42" i="2"/>
  <c r="E13" i="56"/>
  <c r="F15" i="58"/>
  <c r="F23" i="58" s="1"/>
  <c r="E18" i="35"/>
  <c r="H14" i="2"/>
  <c r="H22" i="2"/>
  <c r="H30" i="2"/>
  <c r="D24" i="46"/>
  <c r="E23" i="57"/>
  <c r="F27" i="48"/>
  <c r="H36" i="2"/>
  <c r="H17" i="2"/>
  <c r="H21" i="2"/>
  <c r="H29" i="2"/>
  <c r="H37" i="2"/>
  <c r="H28" i="2"/>
  <c r="H31" i="2"/>
  <c r="H27" i="2"/>
  <c r="H20" i="2"/>
  <c r="H18" i="2"/>
  <c r="F48" i="40"/>
  <c r="H45" i="40"/>
  <c r="G27" i="48"/>
  <c r="E42" i="6"/>
  <c r="E16" i="23"/>
  <c r="E24" i="46"/>
  <c r="E119" i="50"/>
  <c r="E17" i="53"/>
  <c r="E12" i="55"/>
  <c r="F44" i="2"/>
  <c r="F23" i="57"/>
  <c r="E37" i="76" l="1"/>
  <c r="B39" i="76"/>
  <c r="G40" i="1"/>
  <c r="G46" i="1" s="1"/>
  <c r="G44" i="2"/>
  <c r="F46" i="1"/>
  <c r="G48" i="40"/>
  <c r="B3" i="76" s="1"/>
  <c r="H48" i="40"/>
  <c r="H44" i="2"/>
  <c r="E13" i="55"/>
  <c r="F26" i="62"/>
  <c r="D26" i="62"/>
  <c r="E3" i="76" l="1"/>
  <c r="E39" i="76" s="1"/>
  <c r="E15" i="62"/>
  <c r="E26" i="62" s="1"/>
</calcChain>
</file>

<file path=xl/comments1.xml><?xml version="1.0" encoding="utf-8"?>
<comments xmlns="http://schemas.openxmlformats.org/spreadsheetml/2006/main">
  <authors>
    <author>Gines, Kristen</author>
    <author>Mosness, Ron</author>
    <author>Tim Kahle</author>
  </authors>
  <commentList>
    <comment ref="X14" authorId="0">
      <text>
        <r>
          <rPr>
            <b/>
            <sz val="9"/>
            <color indexed="81"/>
            <rFont val="Tahoma"/>
            <family val="2"/>
          </rPr>
          <t>Gines, Kristen:
RETURN OF CASH ON HAND</t>
        </r>
      </text>
    </comment>
    <comment ref="P20" authorId="1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12/15/14, 1/30/15 Payments. Duplicate Payment refund 3/30/15</t>
        </r>
      </text>
    </comment>
    <comment ref="Q23" authorId="1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March &amp; April's Payment</t>
        </r>
      </text>
    </comment>
    <comment ref="K34" authorId="1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Two payments consist of July &amp; Sept rff's</t>
        </r>
      </text>
    </comment>
    <comment ref="J40" authorId="2">
      <text>
        <r>
          <rPr>
            <b/>
            <sz val="9"/>
            <color indexed="81"/>
            <rFont val="Tahoma"/>
            <family val="2"/>
          </rPr>
          <t>Includes RFF dated 9/3/14 as well as missed request dated 8/25/14.</t>
        </r>
      </text>
    </comment>
  </commentList>
</comments>
</file>

<file path=xl/comments10.xml><?xml version="1.0" encoding="utf-8"?>
<comments xmlns="http://schemas.openxmlformats.org/spreadsheetml/2006/main">
  <authors>
    <author>Gines, Kristen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ALLOCATION REDUCED BY AS FUNDS NOT REQUESTED BY DEADLINE &amp; NO LONGER AVAILABLE FOR DISTRIBUTION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ALLOCATION REDUCED BY AS FUNDS NOT REQUESTED BY DEADLINE &amp; NO LONGER AVAILABLE FOR DISTRIBUTION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ALLOCATION REDUCED BY AS FUNDS NOT REQUESTED BY DEADLINE &amp; NO LONGER AVAILABLE FOR DISTRIBUTION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ALLOCATION REDUCED BY AS FUNDS NOT REQUESTED BY DEADLINE &amp; NO LONGER AVAILABLE FOR DISTRIBUTION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ALLOCATION REDUCED BY AS FUNDS NOT REQUESTED BY DEADLINE &amp; NO LONGER AVAILABLE FOR DISTRIBUTION</t>
        </r>
      </text>
    </comment>
  </commentList>
</comments>
</file>

<file path=xl/comments11.xml><?xml version="1.0" encoding="utf-8"?>
<comments xmlns="http://schemas.openxmlformats.org/spreadsheetml/2006/main">
  <authors>
    <author>Mosness, Ron</author>
  </authors>
  <commentList>
    <comment ref="D12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Includes both Year 3 and Elementary allocations</t>
        </r>
      </text>
    </comment>
    <comment ref="N12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March &amp; April's Payment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Jan 2015, Feb 2015, &amp; Apr 2015 on hold per Marti. Gina ok to pay 5/21/2015</t>
        </r>
      </text>
    </comment>
  </commentList>
</comments>
</file>

<file path=xl/comments12.xml><?xml version="1.0" encoding="utf-8"?>
<comments xmlns="http://schemas.openxmlformats.org/spreadsheetml/2006/main">
  <authors>
    <author>Mosness, Ron</author>
  </authors>
  <commentList>
    <comment ref="L12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Payments were on hold while GBL was set up in CORE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Payments were on hold while GBL was set up in CORE</t>
        </r>
      </text>
    </comment>
  </commentList>
</comments>
</file>

<file path=xl/comments13.xml><?xml version="1.0" encoding="utf-8"?>
<comments xmlns="http://schemas.openxmlformats.org/spreadsheetml/2006/main">
  <authors>
    <author>Mosness, Ron</author>
    <author>Gines, Kristen</author>
  </authors>
  <commentList>
    <comment ref="L20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Multiple payments on hold while GBL was set up in CORE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Multiple payments on hold while GBL was set up in CORE</t>
        </r>
      </text>
    </comment>
    <comment ref="Z22" authorId="1">
      <text>
        <r>
          <rPr>
            <b/>
            <sz val="9"/>
            <color indexed="81"/>
            <rFont val="Tahoma"/>
            <charset val="1"/>
          </rPr>
          <t>Gines, Kristen:</t>
        </r>
        <r>
          <rPr>
            <sz val="9"/>
            <color indexed="81"/>
            <rFont val="Tahoma"/>
            <charset val="1"/>
          </rPr>
          <t xml:space="preserve">
ORIGINALLY PROCESSED AS FY15-16 CORRECTED TO REFLECT FY14-15
</t>
        </r>
      </text>
    </comment>
    <comment ref="Z23" authorId="1">
      <text>
        <r>
          <rPr>
            <b/>
            <sz val="9"/>
            <color indexed="81"/>
            <rFont val="Tahoma"/>
            <charset val="1"/>
          </rPr>
          <t>Gines, Kristen:</t>
        </r>
        <r>
          <rPr>
            <sz val="9"/>
            <color indexed="81"/>
            <rFont val="Tahoma"/>
            <charset val="1"/>
          </rPr>
          <t xml:space="preserve">
ORIGINALLY PROCESSED AS FY15-16 CORRECTED TO REFLECT FY14-15</t>
        </r>
      </text>
    </comment>
    <comment ref="Z24" authorId="1">
      <text>
        <r>
          <rPr>
            <b/>
            <sz val="9"/>
            <color indexed="81"/>
            <rFont val="Tahoma"/>
            <charset val="1"/>
          </rPr>
          <t>Gines, Kristen:</t>
        </r>
        <r>
          <rPr>
            <sz val="9"/>
            <color indexed="81"/>
            <rFont val="Tahoma"/>
            <charset val="1"/>
          </rPr>
          <t xml:space="preserve">
ORIGINALLY PROCESSED AS FY15-16 CORRECTED TO REFLECT FY14-15</t>
        </r>
      </text>
    </comment>
  </commentList>
</comments>
</file>

<file path=xl/comments14.xml><?xml version="1.0" encoding="utf-8"?>
<comments xmlns="http://schemas.openxmlformats.org/spreadsheetml/2006/main">
  <authors>
    <author>Mosness, Ron</author>
    <author>Gines, Kristen</author>
  </authors>
  <commentList>
    <comment ref="I12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Payment was on hold while GBL was set up in CORE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FUNDS RETURNED DUE TO OVERPAYMENT
</t>
        </r>
      </text>
    </comment>
  </commentList>
</comments>
</file>

<file path=xl/comments15.xml><?xml version="1.0" encoding="utf-8"?>
<comments xmlns="http://schemas.openxmlformats.org/spreadsheetml/2006/main">
  <authors>
    <author>Mosness, Ron</author>
  </authors>
  <commentList>
    <comment ref="L16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March &amp; April Payments</t>
        </r>
      </text>
    </comment>
  </commentList>
</comments>
</file>

<file path=xl/comments16.xml><?xml version="1.0" encoding="utf-8"?>
<comments xmlns="http://schemas.openxmlformats.org/spreadsheetml/2006/main">
  <authors>
    <author>Gines, Kristen</author>
    <author>Mosness, Ron</author>
  </authors>
  <commentList>
    <comment ref="V12" author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FUNDS RETURNED BY SD
</t>
        </r>
      </text>
    </comment>
    <comment ref="M13" authorId="1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March &amp; April Payments</t>
        </r>
      </text>
    </comment>
  </commentList>
</comments>
</file>

<file path=xl/comments2.xml><?xml version="1.0" encoding="utf-8"?>
<comments xmlns="http://schemas.openxmlformats.org/spreadsheetml/2006/main">
  <authors>
    <author>Mosness, Ron</author>
  </authors>
  <commentList>
    <comment ref="K21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Consists of July &amp; Sept payments</t>
        </r>
      </text>
    </comment>
  </commentList>
</comments>
</file>

<file path=xl/comments3.xml><?xml version="1.0" encoding="utf-8"?>
<comments xmlns="http://schemas.openxmlformats.org/spreadsheetml/2006/main">
  <authors>
    <author>Gines, Kristen</author>
  </authors>
  <commentList>
    <comment ref="AF14" author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Unobligated funds returned 6/28/16
</t>
        </r>
      </text>
    </comment>
  </commentList>
</comments>
</file>

<file path=xl/comments4.xml><?xml version="1.0" encoding="utf-8"?>
<comments xmlns="http://schemas.openxmlformats.org/spreadsheetml/2006/main">
  <authors>
    <author>Mosness, Ron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Carryover of $100,476 per Marti 7/22/2015</t>
        </r>
      </text>
    </comment>
  </commentList>
</comments>
</file>

<file path=xl/comments5.xml><?xml version="1.0" encoding="utf-8"?>
<comments xmlns="http://schemas.openxmlformats.org/spreadsheetml/2006/main">
  <authors>
    <author>Mosness, Ron</author>
  </authors>
  <commentList>
    <comment ref="R27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Includes March &amp; April's payment</t>
        </r>
      </text>
    </comment>
    <comment ref="R28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Includes March &amp; April's payment</t>
        </r>
      </text>
    </comment>
  </commentList>
</comments>
</file>

<file path=xl/comments6.xml><?xml version="1.0" encoding="utf-8"?>
<comments xmlns="http://schemas.openxmlformats.org/spreadsheetml/2006/main">
  <authors>
    <author>Tim Kahle</author>
  </authors>
  <commentList>
    <comment ref="K45" authorId="0">
      <text>
        <r>
          <rPr>
            <b/>
            <sz val="9"/>
            <color indexed="81"/>
            <rFont val="Tahoma"/>
            <family val="2"/>
          </rPr>
          <t>Includes request for $50,003 dated 8/15/14 and $49,999 dated 9/12/14. 
TK 9/30/14</t>
        </r>
      </text>
    </comment>
  </commentList>
</comments>
</file>

<file path=xl/comments7.xml><?xml version="1.0" encoding="utf-8"?>
<comments xmlns="http://schemas.openxmlformats.org/spreadsheetml/2006/main">
  <authors>
    <author>Mosness, Ron</author>
  </authors>
  <commentList>
    <comment ref="N12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Payments were on hold per Marti. Feb &amp; Mar payments.</t>
        </r>
      </text>
    </comment>
    <comment ref="N28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Feb &amp; Mar payments</t>
        </r>
      </text>
    </comment>
  </commentList>
</comments>
</file>

<file path=xl/comments8.xml><?xml version="1.0" encoding="utf-8"?>
<comments xmlns="http://schemas.openxmlformats.org/spreadsheetml/2006/main">
  <authors>
    <author>Mosness, Ron</author>
    <author>Gines, Kristen</author>
  </authors>
  <commentList>
    <comment ref="O21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Refund of $13,735 for double payment in Oct - 2014</t>
        </r>
      </text>
    </comment>
    <comment ref="AD29" authorId="1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RETURN OF UNALLOWABLE EXPENDITURES FROM AUDIT
</t>
        </r>
      </text>
    </comment>
  </commentList>
</comments>
</file>

<file path=xl/comments9.xml><?xml version="1.0" encoding="utf-8"?>
<comments xmlns="http://schemas.openxmlformats.org/spreadsheetml/2006/main">
  <authors>
    <author>Mosness, Ron</author>
    <author>Gines, Kristen</author>
  </authors>
  <commentList>
    <comment ref="Q15" author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Returned Check then reissued in June</t>
        </r>
      </text>
    </comment>
    <comment ref="C21" authorId="1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ALLOCATION REDUCED BY $3700 AS FUNDS NOT REQUESTED BY 9/30/15 &amp; NO LONGER AVAILABLE FOR DISTRIBUTION</t>
        </r>
      </text>
    </comment>
  </commentList>
</comments>
</file>

<file path=xl/sharedStrings.xml><?xml version="1.0" encoding="utf-8"?>
<sst xmlns="http://schemas.openxmlformats.org/spreadsheetml/2006/main" count="2583" uniqueCount="1027">
  <si>
    <t>Grant:</t>
  </si>
  <si>
    <t>CFDA #</t>
  </si>
  <si>
    <t>GRANT NUMBER:</t>
  </si>
  <si>
    <t>FISCAL YEAR:</t>
  </si>
  <si>
    <t>Code</t>
  </si>
  <si>
    <t>District/Agency Name</t>
  </si>
  <si>
    <t>0030</t>
  </si>
  <si>
    <t>0180</t>
  </si>
  <si>
    <t>0470</t>
  </si>
  <si>
    <t>0480</t>
  </si>
  <si>
    <t>1010</t>
  </si>
  <si>
    <t>Adult &amp; Family Education SD11</t>
  </si>
  <si>
    <t>Montrose School District RE-1J</t>
  </si>
  <si>
    <t>South Central BOCES</t>
  </si>
  <si>
    <t>Y001</t>
  </si>
  <si>
    <t>TSJC - Adult Education Services</t>
  </si>
  <si>
    <t>Y002</t>
  </si>
  <si>
    <t>Y003</t>
  </si>
  <si>
    <t>Unlimited Learning</t>
  </si>
  <si>
    <t>Y295</t>
  </si>
  <si>
    <t>Front Range Community College</t>
  </si>
  <si>
    <t>Y646</t>
  </si>
  <si>
    <t>Colorado Mountain College</t>
  </si>
  <si>
    <t>Y651</t>
  </si>
  <si>
    <t>Y693</t>
  </si>
  <si>
    <t>Y694</t>
  </si>
  <si>
    <t>Y695</t>
  </si>
  <si>
    <t>Y699</t>
  </si>
  <si>
    <t>Northeastern Junior College</t>
  </si>
  <si>
    <t>Y700</t>
  </si>
  <si>
    <t>Y701</t>
  </si>
  <si>
    <t>Spring Institute for Intercultural Learning</t>
  </si>
  <si>
    <t>Y703</t>
  </si>
  <si>
    <t>Y705</t>
  </si>
  <si>
    <t>Y706</t>
  </si>
  <si>
    <t>Y707</t>
  </si>
  <si>
    <t>Y709</t>
  </si>
  <si>
    <t>Y711</t>
  </si>
  <si>
    <t>Y743</t>
  </si>
  <si>
    <t>Y815</t>
  </si>
  <si>
    <t>Y863</t>
  </si>
  <si>
    <t>Y927</t>
  </si>
  <si>
    <t>Gunnison County Literacy Action</t>
  </si>
  <si>
    <t>ALLOCATION</t>
  </si>
  <si>
    <t>PAYMENTS TO DATE</t>
  </si>
  <si>
    <t>BALANCE</t>
  </si>
  <si>
    <t>JULY 2011</t>
  </si>
  <si>
    <t>AUGUST 2011</t>
  </si>
  <si>
    <t>SEPTEMBER 2011</t>
  </si>
  <si>
    <t>OCTOBER 2011</t>
  </si>
  <si>
    <t>NOVEMBER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</si>
  <si>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</si>
  <si>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</si>
  <si>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</si>
  <si>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</si>
  <si>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</si>
  <si>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</si>
  <si>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</si>
  <si>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</si>
  <si>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</si>
  <si>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</si>
  <si>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DECEMBER 2011</t>
  </si>
  <si>
    <t>21st CENTURY GRANT</t>
  </si>
  <si>
    <t>COHORT:</t>
  </si>
  <si>
    <t>Question regarding payments:</t>
  </si>
  <si>
    <t>Tim Kahle  303-866-6034 or kahle_t@cde.state.co.us</t>
  </si>
  <si>
    <t xml:space="preserve">Questions regarding grant: </t>
  </si>
  <si>
    <t>Marti Rodriguez 303-866-6769 or rodrigue_m@cde.state.co.us</t>
  </si>
  <si>
    <t xml:space="preserve">Adult Education </t>
  </si>
  <si>
    <t>Marti Rodriguez  303-866-6769 or rodriguez_m@cde.state.co.us</t>
  </si>
  <si>
    <t>EL CIVICS</t>
  </si>
  <si>
    <t>Colorado Springs 11</t>
  </si>
  <si>
    <t>0020</t>
  </si>
  <si>
    <t>0120</t>
  </si>
  <si>
    <t>0880</t>
  </si>
  <si>
    <t>0980</t>
  </si>
  <si>
    <t>Adams 12 Five Star Schools</t>
  </si>
  <si>
    <t>Adams County 14</t>
  </si>
  <si>
    <t>Adams-Arapahoe 28J</t>
  </si>
  <si>
    <t>Harrison 2</t>
  </si>
  <si>
    <t>Hanover 28</t>
  </si>
  <si>
    <t>Garfield RE-2</t>
  </si>
  <si>
    <t>Huerfano RE-1</t>
  </si>
  <si>
    <t>Poudre R-1</t>
  </si>
  <si>
    <t>Trinidad 1</t>
  </si>
  <si>
    <t>Mesa County Valley 51</t>
  </si>
  <si>
    <t>Montezuma-Cortez RE-1</t>
  </si>
  <si>
    <t>Pueblo County 70</t>
  </si>
  <si>
    <t>Cripple Creek-Victor RE-1</t>
  </si>
  <si>
    <t>Greeley 6</t>
  </si>
  <si>
    <t>Summer Scholars</t>
  </si>
  <si>
    <t>YMCA of the Pikes Peak Region</t>
  </si>
  <si>
    <t>LAST DAY TO SUBMIT REQUEST FOR THIS GRANT  - SEPTEMBER 30, 2013</t>
  </si>
  <si>
    <t>April 1, 2012 through June 30, 2013 YEAR ONE ONLY</t>
  </si>
  <si>
    <t>McKinney-Vento Homeless</t>
  </si>
  <si>
    <t>0070</t>
  </si>
  <si>
    <t>0123</t>
  </si>
  <si>
    <t>Adams 12</t>
  </si>
  <si>
    <t>Adams 14</t>
  </si>
  <si>
    <t>Sheridan</t>
  </si>
  <si>
    <t>Jeffco</t>
  </si>
  <si>
    <t>Mesa 51</t>
  </si>
  <si>
    <t>Pueblo 60</t>
  </si>
  <si>
    <t>CARRYOVER:</t>
  </si>
  <si>
    <t>Not allowed on this grant</t>
  </si>
  <si>
    <t>Title II-B Math &amp; Science Partnerships</t>
  </si>
  <si>
    <t>Limited to 15%</t>
  </si>
  <si>
    <t>Westminster 50</t>
  </si>
  <si>
    <t>Denver Public Schools</t>
  </si>
  <si>
    <t>IMPORTANT NOTE:  Funds approved for carryover are included in the Allocation Amount-please refer to comments.</t>
  </si>
  <si>
    <t>School Name</t>
  </si>
  <si>
    <t>0130</t>
  </si>
  <si>
    <t>District Name</t>
  </si>
  <si>
    <t>2000</t>
  </si>
  <si>
    <t>3120</t>
  </si>
  <si>
    <t>0010</t>
  </si>
  <si>
    <t>84.010</t>
  </si>
  <si>
    <t>Englewood 1</t>
  </si>
  <si>
    <t>Title V - Abstinence Education Grant Program</t>
  </si>
  <si>
    <t>Y582</t>
  </si>
  <si>
    <t>Pueblo City-County Health Dept</t>
  </si>
  <si>
    <t>Title V-B Charter School Grant Program</t>
  </si>
  <si>
    <t>84.282A</t>
  </si>
  <si>
    <t>Charter School</t>
  </si>
  <si>
    <t>Fiscal Agent</t>
  </si>
  <si>
    <t>Colorado Graduation Pathways</t>
  </si>
  <si>
    <t>1420</t>
  </si>
  <si>
    <t>1990</t>
  </si>
  <si>
    <t>2035</t>
  </si>
  <si>
    <t>Cherry Creek 5</t>
  </si>
  <si>
    <t>Jefferson R-1</t>
  </si>
  <si>
    <t>Plateau 50</t>
  </si>
  <si>
    <t>Mapleton 1</t>
  </si>
  <si>
    <t>Pueblo City 60</t>
  </si>
  <si>
    <t>New America Schools</t>
  </si>
  <si>
    <t>Fort Morgan</t>
  </si>
  <si>
    <t>Y947</t>
  </si>
  <si>
    <t>Y843</t>
  </si>
  <si>
    <t>Y799</t>
  </si>
  <si>
    <t>Y776</t>
  </si>
  <si>
    <t>Adams 14 - HS</t>
  </si>
  <si>
    <t>Adams County SD 14</t>
  </si>
  <si>
    <t>Aurora Public School</t>
  </si>
  <si>
    <t>Boulder Valley SD</t>
  </si>
  <si>
    <t>Denver Public SD</t>
  </si>
  <si>
    <t>LaVeta RE2 SD</t>
  </si>
  <si>
    <t>Jeffco County PS</t>
  </si>
  <si>
    <t>Lake County SD</t>
  </si>
  <si>
    <t>Poudre SD</t>
  </si>
  <si>
    <t>Thompson R2-J SD</t>
  </si>
  <si>
    <t>Genoa-Hugo SD C113</t>
  </si>
  <si>
    <t>Montezuma Cortez RE1</t>
  </si>
  <si>
    <t>Silverton SD #1</t>
  </si>
  <si>
    <t>Cripple Creek</t>
  </si>
  <si>
    <t>Weld 6</t>
  </si>
  <si>
    <t>CSI NAS</t>
  </si>
  <si>
    <t>Garfield 16</t>
  </si>
  <si>
    <t>Metro State College, Center for Urban Education</t>
  </si>
  <si>
    <t>Asian Pacific</t>
  </si>
  <si>
    <t>Mi Casa Resource</t>
  </si>
  <si>
    <t>SUCAP Ignacio</t>
  </si>
  <si>
    <t>Adolescent Counseling Exchance</t>
  </si>
  <si>
    <t>Schools</t>
  </si>
  <si>
    <t>Federal Heights, McElain, Rocky Mountain ES and Vantage Point HS</t>
  </si>
  <si>
    <t>Sheridan HS</t>
  </si>
  <si>
    <t>Denver Center for International Studies Montbello</t>
  </si>
  <si>
    <t xml:space="preserve">Escuela Tlatelolco </t>
  </si>
  <si>
    <t>Laveta Jr &amp; SR HS</t>
  </si>
  <si>
    <t>West Park, Margaret Pitts ES and Keystone Science School</t>
  </si>
  <si>
    <t>Poudre Community Academy, FRCC</t>
  </si>
  <si>
    <t>Harold Ferguson HS</t>
  </si>
  <si>
    <t>Genoa-Hugo ES</t>
  </si>
  <si>
    <t>SW Open School</t>
  </si>
  <si>
    <t>Silverton ES, MS &amp; HS</t>
  </si>
  <si>
    <t>Cripple Creek-Victor HS</t>
  </si>
  <si>
    <t>East Memorial, Maplewood &amp; Billie Martinez ES</t>
  </si>
  <si>
    <t>NAS-Aurora, Jeffco &amp; Mapleton</t>
  </si>
  <si>
    <t>Bea Underwood ES</t>
  </si>
  <si>
    <t>Cheltenham&amp;Fairview ES, Abraham Lincholn HS, MLK JH, Early College West HS</t>
  </si>
  <si>
    <t>Westminster HS</t>
  </si>
  <si>
    <t>Ashley &amp; Stedman ES, Florita Pitt Waller &amp; Whitter K-8</t>
  </si>
  <si>
    <t>North HS</t>
  </si>
  <si>
    <t>Ignacio JH, HS &amp; Intermediate</t>
  </si>
  <si>
    <t>Community Challenge School</t>
  </si>
  <si>
    <t>Alicia Sanchez ES</t>
  </si>
  <si>
    <t>Bruce Randolph 6-12, Cole Arts and Science Academy K-8, Lake MS, Skinner MS</t>
  </si>
  <si>
    <t>Colfax, Cowell, Eagleton, Monroe</t>
  </si>
  <si>
    <t>Force, Johnson, Noel, Place Bridge</t>
  </si>
  <si>
    <t>Foster ES, Russell ES</t>
  </si>
  <si>
    <t>Jefferson HS, Wheat Ridge MS</t>
  </si>
  <si>
    <t>Olathe ES &amp; MS</t>
  </si>
  <si>
    <t>Centennial MS</t>
  </si>
  <si>
    <t>Oakland ES, Ford ES</t>
  </si>
  <si>
    <t>Sierra HS</t>
  </si>
  <si>
    <t>Y006</t>
  </si>
  <si>
    <t>Y007</t>
  </si>
  <si>
    <t>ILC-Adams 14</t>
  </si>
  <si>
    <t>GBL/ORG:</t>
  </si>
  <si>
    <t>GBL/ORG</t>
  </si>
  <si>
    <t>Boulder Valley RE-2</t>
  </si>
  <si>
    <t>Bishop ES</t>
  </si>
  <si>
    <t>Sable, Vaughn, Fletcher</t>
  </si>
  <si>
    <t>Helen Hunt ES</t>
  </si>
  <si>
    <t>Wamsley ES</t>
  </si>
  <si>
    <t>Lake County MS</t>
  </si>
  <si>
    <t>Irish, Lincoln IB World, Putnam School of Science</t>
  </si>
  <si>
    <t>Trinidad MS</t>
  </si>
  <si>
    <t>Clifton ES, Rocky Mountain, Mt. Garfield</t>
  </si>
  <si>
    <t>Kemper ES, Cortez MS</t>
  </si>
  <si>
    <t>Pueblo West ES</t>
  </si>
  <si>
    <t>Freed, Pitts, Risley</t>
  </si>
  <si>
    <t>Marti Rodriguez 303-866-6769 or rodriguez_m@cde.state.co.us</t>
  </si>
  <si>
    <t>Morgan Community College</t>
  </si>
  <si>
    <t>Y583</t>
  </si>
  <si>
    <t>Friends First, Inc.</t>
  </si>
  <si>
    <t>Lake County</t>
  </si>
  <si>
    <t>Tiered Intervention Grant Cohort 3</t>
  </si>
  <si>
    <t>Contemporary Learning Academy</t>
  </si>
  <si>
    <t xml:space="preserve">Title 1A Targeted District Improvement </t>
  </si>
  <si>
    <t>Y584</t>
  </si>
  <si>
    <t>Center for Relationship Education</t>
  </si>
  <si>
    <t>Charter Code</t>
  </si>
  <si>
    <t xml:space="preserve"> </t>
  </si>
  <si>
    <t xml:space="preserve">School Improvement Support </t>
  </si>
  <si>
    <t>Irving Elementary School</t>
  </si>
  <si>
    <t>614D/7000</t>
  </si>
  <si>
    <t>LAST DAY TO SUBMIT REQUESTS FOR THIS GRANT  - SEPTEMBER 30, 2014</t>
  </si>
  <si>
    <t>Allocation</t>
  </si>
  <si>
    <t>Approved Carryover</t>
  </si>
  <si>
    <t>274C/7000</t>
  </si>
  <si>
    <t>Total Amount Available</t>
  </si>
  <si>
    <t>Total Available</t>
  </si>
  <si>
    <t xml:space="preserve">Title IA Targeted District Improvement </t>
  </si>
  <si>
    <t>Coronado, Thornton ES, Thornton MS, North Star</t>
  </si>
  <si>
    <t>Hanson ES, Monaco ES</t>
  </si>
  <si>
    <t>Englewood Schools</t>
  </si>
  <si>
    <t>Aurora Public School District</t>
  </si>
  <si>
    <t>0480-1</t>
  </si>
  <si>
    <t>0480-2</t>
  </si>
  <si>
    <t>Boulder Valley Consortium (Columbine ES, University Hill ES, Casey MS)</t>
  </si>
  <si>
    <t>0880-1</t>
  </si>
  <si>
    <t>Denver Public Schools 1</t>
  </si>
  <si>
    <t>0880-2</t>
  </si>
  <si>
    <t>0880-3</t>
  </si>
  <si>
    <t>Carmel MS, Fox Meadow MS</t>
  </si>
  <si>
    <t>1070</t>
  </si>
  <si>
    <t>Hanover Jr.-Sr. High</t>
  </si>
  <si>
    <t>1195</t>
  </si>
  <si>
    <t>1390</t>
  </si>
  <si>
    <t>John Mall Jr./Sr. High School</t>
  </si>
  <si>
    <t>1420-1</t>
  </si>
  <si>
    <t>Jefferson County</t>
  </si>
  <si>
    <t>1420-2</t>
  </si>
  <si>
    <t>1510</t>
  </si>
  <si>
    <t>1550</t>
  </si>
  <si>
    <t>1580</t>
  </si>
  <si>
    <t>2180-1</t>
  </si>
  <si>
    <t>Montrose RE-1J</t>
  </si>
  <si>
    <t>2180-2</t>
  </si>
  <si>
    <t>2690</t>
  </si>
  <si>
    <t>2700</t>
  </si>
  <si>
    <t>3010</t>
  </si>
  <si>
    <t>Cripple Creek-Victor Jr. High School</t>
  </si>
  <si>
    <t xml:space="preserve">Greeley 6 </t>
  </si>
  <si>
    <t>Madison ES, John Evans MS, Centennial ES, Shawsheen ES, heath MS, Franklin MS, Maplewood MS, Northridge HS, Heiman ES, Jackson ES</t>
  </si>
  <si>
    <t>Y863-1</t>
  </si>
  <si>
    <t>Y897-1</t>
  </si>
  <si>
    <t>Y897-2</t>
  </si>
  <si>
    <t>Payments to Date</t>
  </si>
  <si>
    <t>Adams City &amp; Lester Arnold HS</t>
  </si>
  <si>
    <t>Alsup, Central, Dupont &amp; Rose Hill ES</t>
  </si>
  <si>
    <t>Paris Elementary</t>
  </si>
  <si>
    <t>Aurora West College Prep Academy</t>
  </si>
  <si>
    <t>Mracheck MS</t>
  </si>
  <si>
    <t>Boulder Preparatory HS</t>
  </si>
  <si>
    <t>Emerald ES</t>
  </si>
  <si>
    <t>Justice High School of Boulder</t>
  </si>
  <si>
    <t>Centennial, Fairmont, Kiser &amp; Neton ES ES</t>
  </si>
  <si>
    <t>Greenwood Academy</t>
  </si>
  <si>
    <t>Justice High School of Denver</t>
  </si>
  <si>
    <t>Plesant View &amp; Holholm ES</t>
  </si>
  <si>
    <t>Boulder Valley Family Literacy Program</t>
  </si>
  <si>
    <t>Lake</t>
  </si>
  <si>
    <t>La Llave</t>
  </si>
  <si>
    <t>Pikes Peak Library District</t>
  </si>
  <si>
    <t>Community Ed Outreach</t>
  </si>
  <si>
    <t>Y009</t>
  </si>
  <si>
    <t>SEL</t>
  </si>
  <si>
    <t>Y013</t>
  </si>
  <si>
    <t>Community Partnership Family Resource Center</t>
  </si>
  <si>
    <t>Y014</t>
  </si>
  <si>
    <t>El  Comite de Longmont-St Vrain Adult Education</t>
  </si>
  <si>
    <t>Metro State Family Literacy</t>
  </si>
  <si>
    <t>Focus Points Family Resource Center</t>
  </si>
  <si>
    <t>Pine River Community Learning Center</t>
  </si>
  <si>
    <t>Learning Source for Adults and Families</t>
  </si>
  <si>
    <t>Phillips County Family Education Services</t>
  </si>
  <si>
    <t>Durango Adult Education Center,  Inc.</t>
  </si>
  <si>
    <t>Delta County Library</t>
  </si>
  <si>
    <t>Archuleta County Education Center, Inc.</t>
  </si>
  <si>
    <t>Right to Read of Weld County, Inc.</t>
  </si>
  <si>
    <t>Valley Campus of Trinidad State Jr. College</t>
  </si>
  <si>
    <t>Asian Pacific Development Center</t>
  </si>
  <si>
    <t>ILC</t>
  </si>
  <si>
    <t>Adult ESL Dual Language</t>
  </si>
  <si>
    <t>Learning Source</t>
  </si>
  <si>
    <t>MCC</t>
  </si>
  <si>
    <t>Right to Read Weld</t>
  </si>
  <si>
    <t>Adams 12 School District</t>
  </si>
  <si>
    <t>Adams 14 School District</t>
  </si>
  <si>
    <t>Adams 50 School District</t>
  </si>
  <si>
    <t>9035</t>
  </si>
  <si>
    <t>Centennial BOCES</t>
  </si>
  <si>
    <t>1000</t>
  </si>
  <si>
    <t>Fountain Ft. Carson School District</t>
  </si>
  <si>
    <t>Jefferson County School District</t>
  </si>
  <si>
    <t>Mesa 51 School District</t>
  </si>
  <si>
    <t>2790</t>
  </si>
  <si>
    <t>Mt. Valley Schools</t>
  </si>
  <si>
    <t>Poudre School Disrict</t>
  </si>
  <si>
    <t>Pueblo City Schools</t>
  </si>
  <si>
    <t>Sheridan School District</t>
  </si>
  <si>
    <t>St. Vrain Valley School District</t>
  </si>
  <si>
    <t>Tiered Intervention Grant Cohort 4</t>
  </si>
  <si>
    <t>Bruce Randolph School</t>
  </si>
  <si>
    <t>Lester Arnold High School</t>
  </si>
  <si>
    <t>SHERIDAN MIDDLE SCHOOL</t>
  </si>
  <si>
    <t>DCIS AT FORD ELEMENTARY SCHOOL</t>
  </si>
  <si>
    <t>CHARLES M. SCHENCK ELEMENTARY SCHOOL</t>
  </si>
  <si>
    <t>WEST HIGH SCHOOL</t>
  </si>
  <si>
    <t>R-5 HIGH SCHOOL</t>
  </si>
  <si>
    <t>Weld RE-8</t>
  </si>
  <si>
    <t>1510-99</t>
  </si>
  <si>
    <t>Lake County School District</t>
  </si>
  <si>
    <t>0240-99</t>
  </si>
  <si>
    <t>Pritchett Re-3</t>
  </si>
  <si>
    <t>Monte Vista C-8</t>
  </si>
  <si>
    <t>Charter School Institute</t>
  </si>
  <si>
    <t>Adams City Middle School</t>
  </si>
  <si>
    <t>Central Elementary School</t>
  </si>
  <si>
    <t>Adams-Arapahoe 28J School District</t>
  </si>
  <si>
    <t>Crawford Elementary School</t>
  </si>
  <si>
    <t>Ashley Elementary School</t>
  </si>
  <si>
    <t>Castro Elementary School</t>
  </si>
  <si>
    <t xml:space="preserve">0880 </t>
  </si>
  <si>
    <t>0900</t>
  </si>
  <si>
    <t>Douglas County School District</t>
  </si>
  <si>
    <t>1520</t>
  </si>
  <si>
    <t>3080</t>
  </si>
  <si>
    <t>Gilcrest RE-1 School District</t>
  </si>
  <si>
    <t>Gilcrest Elementary School</t>
  </si>
  <si>
    <t>8001</t>
  </si>
  <si>
    <t>Y143</t>
  </si>
  <si>
    <t>Atlas Prep Charter School</t>
  </si>
  <si>
    <t>Harrison SD</t>
  </si>
  <si>
    <t>Juniper Ridge Community School</t>
  </si>
  <si>
    <t>Addenbrooke Classical Academy</t>
  </si>
  <si>
    <t>Eagle School District</t>
  </si>
  <si>
    <t>Mountain Song School</t>
  </si>
  <si>
    <t>Mountain Sage Community School</t>
  </si>
  <si>
    <t>Poudre School District</t>
  </si>
  <si>
    <t>0910</t>
  </si>
  <si>
    <t>Monarch Montessori of Denver</t>
  </si>
  <si>
    <t>5621</t>
  </si>
  <si>
    <t>1451</t>
  </si>
  <si>
    <t>July
 2013</t>
  </si>
  <si>
    <t>August
 2013</t>
  </si>
  <si>
    <t>September
 2013</t>
  </si>
  <si>
    <t>October
 2013</t>
  </si>
  <si>
    <t>November
 2013</t>
  </si>
  <si>
    <t>December
 2013</t>
  </si>
  <si>
    <t>January
 2014</t>
  </si>
  <si>
    <t>February
 2014</t>
  </si>
  <si>
    <t>March
 2014</t>
  </si>
  <si>
    <t>April
 2014</t>
  </si>
  <si>
    <t>May
 2014</t>
  </si>
  <si>
    <t>June 
2014</t>
  </si>
  <si>
    <t>July 
2014</t>
  </si>
  <si>
    <t>August 
2014</t>
  </si>
  <si>
    <t>September 
2014</t>
  </si>
  <si>
    <t>JULY 
2014</t>
  </si>
  <si>
    <t>AUGUST 
2014</t>
  </si>
  <si>
    <t>SEPTEMBER 
2014</t>
  </si>
  <si>
    <t>4439</t>
  </si>
  <si>
    <t>Fairview Elementary School</t>
  </si>
  <si>
    <t>3326</t>
  </si>
  <si>
    <t>3399</t>
  </si>
  <si>
    <t>Global Village Academy- Colorado Springs</t>
  </si>
  <si>
    <t>Global Village Academy- Fort Collins</t>
  </si>
  <si>
    <t>7837-S</t>
  </si>
  <si>
    <t>3038-S</t>
  </si>
  <si>
    <t>7694-S</t>
  </si>
  <si>
    <t>8006-S</t>
  </si>
  <si>
    <t>9408-S</t>
  </si>
  <si>
    <t>7236-S</t>
  </si>
  <si>
    <t>0022-S</t>
  </si>
  <si>
    <t>5388-S</t>
  </si>
  <si>
    <t>1458-S</t>
  </si>
  <si>
    <t>6350-S</t>
  </si>
  <si>
    <t>4378</t>
  </si>
  <si>
    <t>James Irwin Charter School</t>
  </si>
  <si>
    <t>Vanguard Classical Chater School (Exp)</t>
  </si>
  <si>
    <t>Aurora Public Schools</t>
  </si>
  <si>
    <t>Aspen View Academy</t>
  </si>
  <si>
    <t>6019</t>
  </si>
  <si>
    <t>New Legacy Charter School</t>
  </si>
  <si>
    <t>2207</t>
  </si>
  <si>
    <t>Downtown Denver Expenditionary Charter School</t>
  </si>
  <si>
    <t>DSST Cole</t>
  </si>
  <si>
    <t>Y158</t>
  </si>
  <si>
    <t>STRIVE Prep SW</t>
  </si>
  <si>
    <t>Y159</t>
  </si>
  <si>
    <t>Montessori del Mundo</t>
  </si>
  <si>
    <t>5957</t>
  </si>
  <si>
    <t>0870</t>
  </si>
  <si>
    <t>Delta County School District</t>
  </si>
  <si>
    <t>2020</t>
  </si>
  <si>
    <t>Mountain Valley Re-1</t>
  </si>
  <si>
    <t>0040</t>
  </si>
  <si>
    <t>0050</t>
  </si>
  <si>
    <t>0100</t>
  </si>
  <si>
    <t>0170</t>
  </si>
  <si>
    <t>0230</t>
  </si>
  <si>
    <t>0270</t>
  </si>
  <si>
    <t>0290</t>
  </si>
  <si>
    <t>0310</t>
  </si>
  <si>
    <t>0500</t>
  </si>
  <si>
    <t>0510</t>
  </si>
  <si>
    <t>0520</t>
  </si>
  <si>
    <t>0540</t>
  </si>
  <si>
    <t>0560</t>
  </si>
  <si>
    <t>0580</t>
  </si>
  <si>
    <t>0640</t>
  </si>
  <si>
    <t>0740</t>
  </si>
  <si>
    <t>0860</t>
  </si>
  <si>
    <t>0890</t>
  </si>
  <si>
    <t>0950</t>
  </si>
  <si>
    <t>0970</t>
  </si>
  <si>
    <t>1050</t>
  </si>
  <si>
    <t>1060</t>
  </si>
  <si>
    <t>1130</t>
  </si>
  <si>
    <t>1140</t>
  </si>
  <si>
    <t>1160</t>
  </si>
  <si>
    <t>1350</t>
  </si>
  <si>
    <t>1380</t>
  </si>
  <si>
    <t>1410</t>
  </si>
  <si>
    <t>1440</t>
  </si>
  <si>
    <t>1530</t>
  </si>
  <si>
    <t>1560</t>
  </si>
  <si>
    <t>1600</t>
  </si>
  <si>
    <t>1760</t>
  </si>
  <si>
    <t>1780</t>
  </si>
  <si>
    <t>1790</t>
  </si>
  <si>
    <t>1860</t>
  </si>
  <si>
    <t>2055</t>
  </si>
  <si>
    <t>2070</t>
  </si>
  <si>
    <t>2395</t>
  </si>
  <si>
    <t>2505</t>
  </si>
  <si>
    <t>2535</t>
  </si>
  <si>
    <t>2580</t>
  </si>
  <si>
    <t>2600</t>
  </si>
  <si>
    <t>2620</t>
  </si>
  <si>
    <t>2630</t>
  </si>
  <si>
    <t>2650</t>
  </si>
  <si>
    <t>2660</t>
  </si>
  <si>
    <t>2710</t>
  </si>
  <si>
    <t>2730</t>
  </si>
  <si>
    <t>2740</t>
  </si>
  <si>
    <t>2840</t>
  </si>
  <si>
    <t>2862</t>
  </si>
  <si>
    <t>2865</t>
  </si>
  <si>
    <t>3050</t>
  </si>
  <si>
    <t>3110</t>
  </si>
  <si>
    <t>3130</t>
  </si>
  <si>
    <t>3146</t>
  </si>
  <si>
    <t>3148</t>
  </si>
  <si>
    <t>3230</t>
  </si>
  <si>
    <t>9025</t>
  </si>
  <si>
    <t>Race To The Top- Early Childhood Readiness</t>
  </si>
  <si>
    <t>5412</t>
  </si>
  <si>
    <t>5917</t>
  </si>
  <si>
    <t>Bennett School District 29J</t>
  </si>
  <si>
    <t>Deer Trail School District 26J</t>
  </si>
  <si>
    <t>St. Vrain Valley Schools</t>
  </si>
  <si>
    <t>Centennial School District R-1</t>
  </si>
  <si>
    <t>Dolores County School District RE-2J</t>
  </si>
  <si>
    <t>Eagle County Schools</t>
  </si>
  <si>
    <t>Elbert School District #200</t>
  </si>
  <si>
    <t>Calhan School District RJ-1</t>
  </si>
  <si>
    <t>Peyton Elementary School</t>
  </si>
  <si>
    <t>Miami Yoder School</t>
  </si>
  <si>
    <t>Garfield Re 2</t>
  </si>
  <si>
    <t>East Grand School District</t>
  </si>
  <si>
    <t>North Park School District</t>
  </si>
  <si>
    <t>Durango School District 9-R</t>
  </si>
  <si>
    <t>Bayfield School District</t>
  </si>
  <si>
    <t>Ouray School District R-1</t>
  </si>
  <si>
    <t>Lamar School District</t>
  </si>
  <si>
    <t>Meeker RE 1</t>
  </si>
  <si>
    <t>Otis School District R-3</t>
  </si>
  <si>
    <t>Greeley-Evans School District 6</t>
  </si>
  <si>
    <t>Title I Reallocation - DUFIR</t>
  </si>
  <si>
    <t>Jefferson County Public School District</t>
  </si>
  <si>
    <t>Miami Yoder School District JT60</t>
  </si>
  <si>
    <t>1490</t>
  </si>
  <si>
    <t>Bethune School District R-5</t>
  </si>
  <si>
    <t>1570</t>
  </si>
  <si>
    <t>Race to the Top STEM</t>
  </si>
  <si>
    <t>71SE/2020</t>
  </si>
  <si>
    <t>Lake County R-1</t>
  </si>
  <si>
    <t>Cheltenham Elementary School</t>
  </si>
  <si>
    <t>Diagnostic Review</t>
  </si>
  <si>
    <t>Benjamin Franklin Elementary School</t>
  </si>
  <si>
    <t>8001-NAS</t>
  </si>
  <si>
    <t>0099</t>
  </si>
  <si>
    <t>Academy 360</t>
  </si>
  <si>
    <t>Fort Collins Montessori</t>
  </si>
  <si>
    <t>Y131</t>
  </si>
  <si>
    <t>Prospect Ridge Academy</t>
  </si>
  <si>
    <t>5851</t>
  </si>
  <si>
    <t>Y161</t>
  </si>
  <si>
    <t>Colorado Early Colleges - Douglas County</t>
  </si>
  <si>
    <t>Community College of Denver</t>
  </si>
  <si>
    <t>LAST DAY TO SUBMIT REQUESTS FOR THIS GRANT  - SEPTEMBER 30, 2015</t>
  </si>
  <si>
    <t>January 
2015</t>
  </si>
  <si>
    <t>February 
2015</t>
  </si>
  <si>
    <t>March 
2015</t>
  </si>
  <si>
    <t>April 
2015</t>
  </si>
  <si>
    <t>May 
2015</t>
  </si>
  <si>
    <t>June 
2015</t>
  </si>
  <si>
    <t>July 
2015</t>
  </si>
  <si>
    <t>August 
2015</t>
  </si>
  <si>
    <t>September 
2015</t>
  </si>
  <si>
    <t>October 
2014</t>
  </si>
  <si>
    <t>November 
2014</t>
  </si>
  <si>
    <t>December 
2014</t>
  </si>
  <si>
    <t>2014-15</t>
  </si>
  <si>
    <t>615M/7000</t>
  </si>
  <si>
    <t>LAST DAY TO SUBMIT REQUESTS FOR THIS GRANT  - September 15, 2015</t>
  </si>
  <si>
    <t>MARCH 
2015</t>
  </si>
  <si>
    <t>APRIL 
2015</t>
  </si>
  <si>
    <t>MAY 
2015</t>
  </si>
  <si>
    <t>JUNE 
2015</t>
  </si>
  <si>
    <t>JULY 
2015</t>
  </si>
  <si>
    <t>AUGUST 
2015</t>
  </si>
  <si>
    <t>SEPTEMBER 
2015</t>
  </si>
  <si>
    <t>OCTOBER 
2014</t>
  </si>
  <si>
    <t>NOVEMBER 
2014</t>
  </si>
  <si>
    <t>DECEMBER 
2014</t>
  </si>
  <si>
    <t>JANUARY 
2015</t>
  </si>
  <si>
    <t>FEBRUARY 
2015</t>
  </si>
  <si>
    <t>LAST DAY TO SUBMIT REQUEST FOR THIS GRANT  - SEPTEMBER 30, 2015</t>
  </si>
  <si>
    <t>July 2014</t>
  </si>
  <si>
    <t>August 2014</t>
  </si>
  <si>
    <t>September 2014</t>
  </si>
  <si>
    <t>October 2014</t>
  </si>
  <si>
    <t>284C/7000</t>
  </si>
  <si>
    <t>224F/7000</t>
  </si>
  <si>
    <t>LAST DAY TO SUBMIT REQUEST FOR THIS GRANT  - November 15, 2015</t>
  </si>
  <si>
    <t>LAST DAY TO SUBMIT REQUEST FOR THIS GRANT  - October 15, 2015</t>
  </si>
  <si>
    <t>JANUARY
 2015</t>
  </si>
  <si>
    <t>FEBRUARY
 2015</t>
  </si>
  <si>
    <t>MARCH
 2015</t>
  </si>
  <si>
    <t>APRIL
 2015</t>
  </si>
  <si>
    <t>MAY
 2015</t>
  </si>
  <si>
    <t>JUNE
 2015</t>
  </si>
  <si>
    <t>JULY
 2015</t>
  </si>
  <si>
    <t>AUGUST
 2015</t>
  </si>
  <si>
    <t>SEPTEMBER
 2015</t>
  </si>
  <si>
    <t>Approved Carryover a/o 6/30/2014</t>
  </si>
  <si>
    <t>OCTOBER
 2014</t>
  </si>
  <si>
    <t>NOVEMBER
 2014</t>
  </si>
  <si>
    <t>DECEMBER
 2014</t>
  </si>
  <si>
    <t>695C/7000</t>
  </si>
  <si>
    <t>FY2014-15</t>
  </si>
  <si>
    <t>615D/7000</t>
  </si>
  <si>
    <t>S95G/7000</t>
  </si>
  <si>
    <t>7/1/14-6/30/15</t>
  </si>
  <si>
    <t>LAST DAY TO SUBMIT REQUESTS FOR THIS GRANT  - November 15, 2015</t>
  </si>
  <si>
    <t>10/1/2014 THROUGH 9/30/2015</t>
  </si>
  <si>
    <t>SEPTEMBER
2014</t>
  </si>
  <si>
    <t>Garfield Re2</t>
  </si>
  <si>
    <t>Pueblo 70</t>
  </si>
  <si>
    <t>9095</t>
  </si>
  <si>
    <t>NW BOCES</t>
  </si>
  <si>
    <t>Title III - Reallocated - WIDA</t>
  </si>
  <si>
    <t>Sheridan School District 2</t>
  </si>
  <si>
    <t>Mesa County Valley School District 51</t>
  </si>
  <si>
    <t>Adams County School District 50</t>
  </si>
  <si>
    <t>Title III-A - Reallocated - WIDA</t>
  </si>
  <si>
    <t>84.4365</t>
  </si>
  <si>
    <t>Y401</t>
  </si>
  <si>
    <t>ABE-TLC at CSU</t>
  </si>
  <si>
    <t xml:space="preserve">Adult Education Resource Center </t>
  </si>
  <si>
    <t>0110</t>
  </si>
  <si>
    <t>0770</t>
  </si>
  <si>
    <t>0960</t>
  </si>
  <si>
    <t>1080</t>
  </si>
  <si>
    <t>1150</t>
  </si>
  <si>
    <t>1340</t>
  </si>
  <si>
    <t>1450</t>
  </si>
  <si>
    <t>1460</t>
  </si>
  <si>
    <t>1480</t>
  </si>
  <si>
    <t>1870</t>
  </si>
  <si>
    <t>1980</t>
  </si>
  <si>
    <t>2405</t>
  </si>
  <si>
    <t>2515</t>
  </si>
  <si>
    <t>2570</t>
  </si>
  <si>
    <t>2670</t>
  </si>
  <si>
    <t>2770</t>
  </si>
  <si>
    <t>3040</t>
  </si>
  <si>
    <t>3100</t>
  </si>
  <si>
    <t>3145</t>
  </si>
  <si>
    <t>3200</t>
  </si>
  <si>
    <t>3210</t>
  </si>
  <si>
    <t>School District 27J</t>
  </si>
  <si>
    <t>Alamosa School District Re-11J</t>
  </si>
  <si>
    <t>Sangre de Cristo</t>
  </si>
  <si>
    <t>Walsh School District</t>
  </si>
  <si>
    <t>Campo School District RE-6</t>
  </si>
  <si>
    <t>Las Animas Elementary School</t>
  </si>
  <si>
    <t>McClave School District</t>
  </si>
  <si>
    <t>Salida School District R 32j</t>
  </si>
  <si>
    <t>Kit Carson School District R-1</t>
  </si>
  <si>
    <t>Cheyenne County School District RE 5</t>
  </si>
  <si>
    <t>Clear Creek School District</t>
  </si>
  <si>
    <t>Sanford School District</t>
  </si>
  <si>
    <t>South Conejos School District</t>
  </si>
  <si>
    <t>Sierra Grande School District</t>
  </si>
  <si>
    <t>Crowley County School District</t>
  </si>
  <si>
    <t>Custer County School District</t>
  </si>
  <si>
    <t>Douglas County</t>
  </si>
  <si>
    <t>Agate School District</t>
  </si>
  <si>
    <t>Harrison School District Two</t>
  </si>
  <si>
    <t>Fountain SD</t>
  </si>
  <si>
    <t>Ellicott School Dist 22</t>
  </si>
  <si>
    <t>Hanover School District 28</t>
  </si>
  <si>
    <t>Lewis Palmer School District #38</t>
  </si>
  <si>
    <t>Canon City Schools RE1 School District</t>
  </si>
  <si>
    <t>Fremont Re-2 School District</t>
  </si>
  <si>
    <t>Cotopaxi Consolidated Schools / Fremont RE-3</t>
  </si>
  <si>
    <t>West Grand School district 1-Jt</t>
  </si>
  <si>
    <t>Hinsdale County School District RE-1</t>
  </si>
  <si>
    <t>Kiowa County School District RE-2, Plainview</t>
  </si>
  <si>
    <t>Arriba Flagler C20 School District</t>
  </si>
  <si>
    <t>Hi-Plains Elementary</t>
  </si>
  <si>
    <t>Stratton Schools</t>
  </si>
  <si>
    <t>Lake County School District R-1</t>
  </si>
  <si>
    <t>Estes Park School District</t>
  </si>
  <si>
    <t>Trinidad School District</t>
  </si>
  <si>
    <t>Hoehne R-3</t>
  </si>
  <si>
    <t>Kim School District RE-88</t>
  </si>
  <si>
    <t>Genoa-Hugo School</t>
  </si>
  <si>
    <t>Limon Public Schools</t>
  </si>
  <si>
    <t>Buffalo Re-4J School District</t>
  </si>
  <si>
    <t>Plateau RE-5</t>
  </si>
  <si>
    <t>DeBeque Schools District</t>
  </si>
  <si>
    <t>Plateau Valley Elementary</t>
  </si>
  <si>
    <t>Moffat County School District RE:1</t>
  </si>
  <si>
    <t>Dolores School District RE4A</t>
  </si>
  <si>
    <t>Mancos School District RE 6</t>
  </si>
  <si>
    <t>Brush School District</t>
  </si>
  <si>
    <t>Fort Morgan Re-3</t>
  </si>
  <si>
    <t>Weldon Valley RE-20j</t>
  </si>
  <si>
    <t>Wiggins Elementary</t>
  </si>
  <si>
    <t>MANZANOLA SCHOOL</t>
  </si>
  <si>
    <t>Swink School District</t>
  </si>
  <si>
    <t>Platte Canyon School District #1</t>
  </si>
  <si>
    <t>Holyoke School District Re-1J</t>
  </si>
  <si>
    <t>Haxtun School District</t>
  </si>
  <si>
    <t>Prowers RE-1, Granada School District</t>
  </si>
  <si>
    <t>Holly School District</t>
  </si>
  <si>
    <t>Pueblo District No. 60</t>
  </si>
  <si>
    <t>Del Norte School District</t>
  </si>
  <si>
    <t>Steamboat Springs School District</t>
  </si>
  <si>
    <t>Norwood School District</t>
  </si>
  <si>
    <t>Julesburg RE-1</t>
  </si>
  <si>
    <t>Platte Valley Schools District RE-3</t>
  </si>
  <si>
    <t>Cripple-Creek Victor School District RE-1</t>
  </si>
  <si>
    <t>Arickaree Schiool District R-2</t>
  </si>
  <si>
    <t>Weld County School District RE-1</t>
  </si>
  <si>
    <t>Weld Re-4 School District</t>
  </si>
  <si>
    <t>Weld Re5J School District</t>
  </si>
  <si>
    <t>Weld Schools Re7 - Platte Valley School District</t>
  </si>
  <si>
    <t>WeldRE-9</t>
  </si>
  <si>
    <t>Briggsdale School District</t>
  </si>
  <si>
    <t>Pawnee RE-12</t>
  </si>
  <si>
    <t>Yuma-1</t>
  </si>
  <si>
    <t>Wray School District</t>
  </si>
  <si>
    <t>Liberty School District</t>
  </si>
  <si>
    <t>ECBOCES</t>
  </si>
  <si>
    <t>Race To The Top- Early Childhood Readiness IDEA Scholarship</t>
  </si>
  <si>
    <t>S94B/1473</t>
  </si>
  <si>
    <t>ADJ ALLOCATION - SUBSCRIPTION PRORATED</t>
  </si>
  <si>
    <t>Y017</t>
  </si>
  <si>
    <t>Y018</t>
  </si>
  <si>
    <t>Y016</t>
  </si>
  <si>
    <t>University of Northern Colorado</t>
  </si>
  <si>
    <t>Develpmental Pathways</t>
  </si>
  <si>
    <t>University of North Dakota</t>
  </si>
  <si>
    <t>University of Colorado Boulder</t>
  </si>
  <si>
    <t>University of Colorado Denver</t>
  </si>
  <si>
    <t>East Central BOCES</t>
  </si>
  <si>
    <t>Northwest CO BOCES</t>
  </si>
  <si>
    <t>Y641-1</t>
  </si>
  <si>
    <t>Y641-2</t>
  </si>
  <si>
    <t>8821</t>
  </si>
  <si>
    <t>Two Rivers Charter School</t>
  </si>
  <si>
    <t>Welte Education Center</t>
  </si>
  <si>
    <t>Dupont Elementary School</t>
  </si>
  <si>
    <t>Hanson Elementary School</t>
  </si>
  <si>
    <t>Monaco Elementary School</t>
  </si>
  <si>
    <t>OCTOBER 2014</t>
  </si>
  <si>
    <t>NOVEMBER 2014</t>
  </si>
  <si>
    <t>DECEMBER 2014</t>
  </si>
  <si>
    <t>JANUARY 2015</t>
  </si>
  <si>
    <t>FEBRUARY 2015</t>
  </si>
  <si>
    <t>LAST DAY TO SUBMIT REQUESTS FOR THIS GRANT  - October 15, 2015</t>
  </si>
  <si>
    <t>Not allowed on this grant-Final Year</t>
  </si>
  <si>
    <t>Allowed on this grant</t>
  </si>
  <si>
    <t>1948-S</t>
  </si>
  <si>
    <t>0418-S</t>
  </si>
  <si>
    <t>1528-S</t>
  </si>
  <si>
    <t>2880-S</t>
  </si>
  <si>
    <t>9496-S</t>
  </si>
  <si>
    <t>SCHOOL NAME</t>
  </si>
  <si>
    <t>DISTRICT NAME</t>
  </si>
  <si>
    <t>CODE</t>
  </si>
  <si>
    <t>Sable Elementary School</t>
  </si>
  <si>
    <t>Wheeling Elementary School</t>
  </si>
  <si>
    <t>Colorado High Charter School</t>
  </si>
  <si>
    <t>Henry World School</t>
  </si>
  <si>
    <t>Gilpin Montessori</t>
  </si>
  <si>
    <t>RELAY Leadership Program</t>
  </si>
  <si>
    <t xml:space="preserve">Calhan RJ-1 </t>
  </si>
  <si>
    <t>Calhan Elementary School</t>
  </si>
  <si>
    <t xml:space="preserve">Lake County </t>
  </si>
  <si>
    <t>Lake County Intermediate School</t>
  </si>
  <si>
    <t>Pueblo City</t>
  </si>
  <si>
    <t xml:space="preserve">Turnaround Network Project </t>
  </si>
  <si>
    <t>Hilcrest Elementary School</t>
  </si>
  <si>
    <t>Crystal River Elementary School</t>
  </si>
  <si>
    <t>Lake Middle &amp; West Park Elementary</t>
  </si>
  <si>
    <t xml:space="preserve">Adams 12 </t>
  </si>
  <si>
    <t>Calhan RJ-1</t>
  </si>
  <si>
    <t>1180</t>
  </si>
  <si>
    <t>Roaring Fork RE 1</t>
  </si>
  <si>
    <t>Y641-3</t>
  </si>
  <si>
    <t>Y907</t>
  </si>
  <si>
    <t>0190</t>
  </si>
  <si>
    <t>Byers</t>
  </si>
  <si>
    <t>Fowler School District R4J</t>
  </si>
  <si>
    <t>Rangely Re-4 School District</t>
  </si>
  <si>
    <t>Tiered Intervention Grant Cohort 5</t>
  </si>
  <si>
    <t>Race to the Top - Training Grant</t>
  </si>
  <si>
    <t>S94D/2021</t>
  </si>
  <si>
    <t>APS</t>
  </si>
  <si>
    <t>Durango</t>
  </si>
  <si>
    <t>Sheridan High School</t>
  </si>
  <si>
    <t>Amesse Elementary School</t>
  </si>
  <si>
    <t>Kepner Middle School</t>
  </si>
  <si>
    <t>Lake International School</t>
  </si>
  <si>
    <t>Maxwell Elementary School</t>
  </si>
  <si>
    <t>SOAR at Green Valley Ranch</t>
  </si>
  <si>
    <t>Valverde Elementary</t>
  </si>
  <si>
    <t>Wyatt Academy</t>
  </si>
  <si>
    <t>Lake Middle School</t>
  </si>
  <si>
    <t>FY 14-15 ALLOCATION</t>
  </si>
  <si>
    <t>Hope Online Elementary School</t>
  </si>
  <si>
    <t>Hope Online Middle School</t>
  </si>
  <si>
    <t xml:space="preserve">Centennial </t>
  </si>
  <si>
    <t>Centennial Middle School</t>
  </si>
  <si>
    <t xml:space="preserve">Monroe Elementary School </t>
  </si>
  <si>
    <t xml:space="preserve">Queen Palmer Elementary School </t>
  </si>
  <si>
    <t xml:space="preserve">Jefferson High School </t>
  </si>
  <si>
    <t>1540</t>
  </si>
  <si>
    <t xml:space="preserve">Ignacio </t>
  </si>
  <si>
    <t xml:space="preserve">Ignacio Elementary School </t>
  </si>
  <si>
    <t>Trinidad</t>
  </si>
  <si>
    <t xml:space="preserve">Fisher's Peak Elementary School </t>
  </si>
  <si>
    <t>Wray</t>
  </si>
  <si>
    <t xml:space="preserve">Buchanan Middle School </t>
  </si>
  <si>
    <t xml:space="preserve"> FY 14-15 ALLOCATION</t>
  </si>
  <si>
    <t>SMITH RENAISSANCE SCHOOL</t>
  </si>
  <si>
    <t>84.377</t>
  </si>
  <si>
    <t>4765</t>
  </si>
  <si>
    <t>Children's Kiva Charter School</t>
  </si>
  <si>
    <t>Montezuma-Cortez SD</t>
  </si>
  <si>
    <t>Y162</t>
  </si>
  <si>
    <t>Y163</t>
  </si>
  <si>
    <t>Highline Academy Charter School at GVR</t>
  </si>
  <si>
    <t>DSST Byers</t>
  </si>
  <si>
    <t>LAST DAY TO SUBMIT REQUESTS FOR THIS GRANT  - December 15, 2014</t>
  </si>
  <si>
    <t>APRIL 
2014</t>
  </si>
  <si>
    <t>MAY 
2014</t>
  </si>
  <si>
    <t>JUNE 
2014</t>
  </si>
  <si>
    <t>October
2014</t>
  </si>
  <si>
    <t>November
2014</t>
  </si>
  <si>
    <t>December
2014</t>
  </si>
  <si>
    <t>FISCAL YEAR(s):</t>
  </si>
  <si>
    <t>AEFLA MtS-CCRS</t>
  </si>
  <si>
    <t>January
2015</t>
  </si>
  <si>
    <t>February
2015</t>
  </si>
  <si>
    <t>March
2015</t>
  </si>
  <si>
    <t>Turnaround Network Implementation Grant</t>
  </si>
  <si>
    <t>Roaring Fork Re-1 School District</t>
  </si>
  <si>
    <t>Crystal River Elementary</t>
  </si>
  <si>
    <t>9056</t>
  </si>
  <si>
    <t>Boulder Family Literacy</t>
  </si>
  <si>
    <t>SCBOCES</t>
  </si>
  <si>
    <t>Focus Point</t>
  </si>
  <si>
    <t>Right to Read</t>
  </si>
  <si>
    <t>Trinidad State Junior College</t>
  </si>
  <si>
    <t>Supplemental</t>
  </si>
  <si>
    <t>CEO</t>
  </si>
  <si>
    <t>January 2015</t>
  </si>
  <si>
    <t>February 2015</t>
  </si>
  <si>
    <t>March 2015</t>
  </si>
  <si>
    <t>April 2015</t>
  </si>
  <si>
    <t>Y033</t>
  </si>
  <si>
    <t>Y034</t>
  </si>
  <si>
    <t>Nutrition Therapy Institute</t>
  </si>
  <si>
    <t>USC University of Southern California Financial Aid Office</t>
  </si>
  <si>
    <t>Aurora Central High School</t>
  </si>
  <si>
    <t>M. Scott Carpenter Middle School</t>
  </si>
  <si>
    <t>3639</t>
  </si>
  <si>
    <t>GALS HS</t>
  </si>
  <si>
    <t>Y168</t>
  </si>
  <si>
    <t>Paradox Valley School</t>
  </si>
  <si>
    <t>West Ed School Dist</t>
  </si>
  <si>
    <t>Y170</t>
  </si>
  <si>
    <t>Salida del Sol</t>
  </si>
  <si>
    <t>SLVBOCES</t>
  </si>
  <si>
    <t>0260</t>
  </si>
  <si>
    <t>Villas School District RE-5</t>
  </si>
  <si>
    <t>Y032</t>
  </si>
  <si>
    <t>Fountain School District</t>
  </si>
  <si>
    <t>Thompson School District</t>
  </si>
  <si>
    <t xml:space="preserve">CBHCC </t>
  </si>
  <si>
    <t>Project AWARE</t>
  </si>
  <si>
    <t>2014-15 10/1/14-9/26/15</t>
  </si>
  <si>
    <t>655D/7000</t>
  </si>
  <si>
    <t>Y182</t>
  </si>
  <si>
    <t>Roots Elementary</t>
  </si>
  <si>
    <t>Greeley School District</t>
  </si>
  <si>
    <t>Hillcrest Elementary</t>
  </si>
  <si>
    <t>Adams 12 Five Star</t>
  </si>
  <si>
    <t>May 2015</t>
  </si>
  <si>
    <t>June 2015</t>
  </si>
  <si>
    <t>Y167</t>
  </si>
  <si>
    <t>Golden View Classical</t>
  </si>
  <si>
    <t>Y157</t>
  </si>
  <si>
    <t>Y183</t>
  </si>
  <si>
    <t>World Compass Academy</t>
  </si>
  <si>
    <t>Alsup Elementary School</t>
  </si>
  <si>
    <t>Kemp Elementary School</t>
  </si>
  <si>
    <t>Adams 50</t>
  </si>
  <si>
    <t>Westminster Elementary School</t>
  </si>
  <si>
    <t>Denver</t>
  </si>
  <si>
    <t>Abraham Lincoln High School</t>
  </si>
  <si>
    <t>Centennial Elementary School</t>
  </si>
  <si>
    <t>Goldrick Elementary School</t>
  </si>
  <si>
    <t>Harrington Elementary School</t>
  </si>
  <si>
    <t>Schmitt Elementary School</t>
  </si>
  <si>
    <t xml:space="preserve">Trevista ECE-8 at Horace Mann </t>
  </si>
  <si>
    <t>West Generations Academy</t>
  </si>
  <si>
    <t>Larimer R-2J</t>
  </si>
  <si>
    <t>Ferguson High School</t>
  </si>
  <si>
    <t>2190</t>
  </si>
  <si>
    <t>Naturita Elementary and Middle School</t>
  </si>
  <si>
    <t>Evan Davis 303-866-6129 or davis_e@cde.state.co.us</t>
  </si>
  <si>
    <t>Colorado Graduation Pathways - Re-engagement</t>
  </si>
  <si>
    <t>Y585</t>
  </si>
  <si>
    <t>Stukey Elementary School</t>
  </si>
  <si>
    <t>Thornton Elementary School</t>
  </si>
  <si>
    <t>Y171</t>
  </si>
  <si>
    <t>Community Leadership Academy</t>
  </si>
  <si>
    <t>July 2015</t>
  </si>
  <si>
    <t>August 2015</t>
  </si>
  <si>
    <t>Y036</t>
  </si>
  <si>
    <t>Community Connections</t>
  </si>
  <si>
    <t>Y178</t>
  </si>
  <si>
    <t>Global Village Academy - Douglas</t>
  </si>
  <si>
    <t>2175</t>
  </si>
  <si>
    <t>Y127</t>
  </si>
  <si>
    <t xml:space="preserve">Aspen Ridge Preparatory </t>
  </si>
  <si>
    <t>St Vrain Valley</t>
  </si>
  <si>
    <t>Y174</t>
  </si>
  <si>
    <t>Compass Academy</t>
  </si>
  <si>
    <t>Y176</t>
  </si>
  <si>
    <t>DSST College View</t>
  </si>
  <si>
    <t>Y177</t>
  </si>
  <si>
    <t>DSST Conservatory Green MS</t>
  </si>
  <si>
    <t>Y179</t>
  </si>
  <si>
    <t>Reach K-5</t>
  </si>
  <si>
    <t>Y180</t>
  </si>
  <si>
    <t>Rise Up Community School</t>
  </si>
  <si>
    <t>Y181</t>
  </si>
  <si>
    <t>Rocky Mountain Prep 2</t>
  </si>
  <si>
    <t>Hope Online</t>
  </si>
  <si>
    <t>Cherry Creek School District 5</t>
  </si>
  <si>
    <t>Community Connections, Inc.</t>
  </si>
  <si>
    <t>IDEA High Achievers</t>
  </si>
  <si>
    <t>Title I Reallocated High Achievers</t>
  </si>
  <si>
    <t>JULY 2014</t>
  </si>
  <si>
    <t>AUGUST 2014</t>
  </si>
  <si>
    <t>SEPTEMBER 2014</t>
  </si>
  <si>
    <t>St. Vrain Valley Re 1J</t>
  </si>
  <si>
    <t>Harrison School District 2</t>
  </si>
  <si>
    <t>Jefferson County School District 1</t>
  </si>
  <si>
    <t>435I-7000</t>
  </si>
  <si>
    <t>704D-7000</t>
  </si>
  <si>
    <t>Bradford Elementary School</t>
  </si>
  <si>
    <t>Carlile Elementary School</t>
  </si>
  <si>
    <t>Bessemer Academy</t>
  </si>
  <si>
    <t>CAESAR Supplemental</t>
  </si>
  <si>
    <t>October
2015</t>
  </si>
  <si>
    <t>October 
2015</t>
  </si>
  <si>
    <t>OCTOBER 
2015</t>
  </si>
  <si>
    <t>OCTOBER
 2015</t>
  </si>
  <si>
    <t>OCTOBER
2015</t>
  </si>
  <si>
    <t>NOVEMBER 
2015</t>
  </si>
  <si>
    <t>November 
2015</t>
  </si>
  <si>
    <t>NOVEMBER
2015</t>
  </si>
  <si>
    <t>November
2015</t>
  </si>
  <si>
    <t>NOVEMBER
 2015</t>
  </si>
  <si>
    <t>Y035</t>
  </si>
  <si>
    <t>Colorado 18th Judicial District</t>
  </si>
  <si>
    <t>CYC</t>
  </si>
  <si>
    <t>DECEMBER 
2015</t>
  </si>
  <si>
    <t>DECEMBER
 2015</t>
  </si>
  <si>
    <t>DECEMBER
2015</t>
  </si>
  <si>
    <t>JANUARY
2016</t>
  </si>
  <si>
    <t>December
2015</t>
  </si>
  <si>
    <t>JANUARY 
2016</t>
  </si>
  <si>
    <t>FEBRUARY 
2016</t>
  </si>
  <si>
    <t>FEBRUARY
2016</t>
  </si>
  <si>
    <t>Kristen Gines 303-866-6905 or gines_k@cde.state.co.us</t>
  </si>
  <si>
    <t xml:space="preserve">Evan Davis 303-866-6129 or davis_e@cde.state.co.us </t>
  </si>
  <si>
    <t>Totals</t>
  </si>
  <si>
    <t xml:space="preserve">Totals </t>
  </si>
  <si>
    <t>MARCH
2016</t>
  </si>
  <si>
    <t>March
2016</t>
  </si>
  <si>
    <t xml:space="preserve">Total </t>
  </si>
  <si>
    <t>April
2016</t>
  </si>
  <si>
    <t>May
2016</t>
  </si>
  <si>
    <t>June
2016</t>
  </si>
  <si>
    <t>Title 1A UVA Leadership Pilot</t>
  </si>
  <si>
    <t>Nicole Dake  303-866-6724  or dake_n@cde.state.co.us</t>
  </si>
  <si>
    <t>Martin Petrov 303-866-6389 or petrov_m@cde.state.co.us</t>
  </si>
  <si>
    <t>LAST DAY TO SUBMIT REQUESTS FOR THIS GRANT  - September 15, 2014</t>
  </si>
  <si>
    <t>Sheridan SD</t>
  </si>
  <si>
    <t>Sheridan High, Middle, and Elementary Schools</t>
  </si>
  <si>
    <t>Rocky Ford</t>
  </si>
  <si>
    <t>District Wide</t>
  </si>
  <si>
    <t>3140</t>
  </si>
  <si>
    <t>December 
2015</t>
  </si>
  <si>
    <t>January 
2016</t>
  </si>
  <si>
    <t>February 
2016</t>
  </si>
  <si>
    <t>March 
2016</t>
  </si>
  <si>
    <t>April 
2016</t>
  </si>
  <si>
    <t>May 
2016</t>
  </si>
  <si>
    <t>Rose Hill Elementary</t>
  </si>
  <si>
    <t>January
2016</t>
  </si>
  <si>
    <t>February
2016</t>
  </si>
  <si>
    <t>APRIL 
2016</t>
  </si>
  <si>
    <t>MAY 
2016</t>
  </si>
  <si>
    <t>JUNE 
2016</t>
  </si>
  <si>
    <t>MARCH 
2016</t>
  </si>
  <si>
    <t>JULY 
2016</t>
  </si>
  <si>
    <t>AUGUST 
2016</t>
  </si>
  <si>
    <t>SEPTEMBER 
2016</t>
  </si>
  <si>
    <t>SEPTEMBER
2016</t>
  </si>
  <si>
    <t>July
2016</t>
  </si>
  <si>
    <t>August
2016</t>
  </si>
  <si>
    <t>September
2016</t>
  </si>
  <si>
    <t>Grant</t>
  </si>
  <si>
    <t>SumOfPayment</t>
  </si>
  <si>
    <t>21st Century_C5</t>
  </si>
  <si>
    <t>21st Century_C6</t>
  </si>
  <si>
    <t>AEFLA</t>
  </si>
  <si>
    <t>AEFLA MtS</t>
  </si>
  <si>
    <t>AEFLA Supplemental</t>
  </si>
  <si>
    <t>CGP</t>
  </si>
  <si>
    <t>CGP Regional Student</t>
  </si>
  <si>
    <t>CGP_RSRI</t>
  </si>
  <si>
    <t>EL Civics</t>
  </si>
  <si>
    <t>McKinney Vento</t>
  </si>
  <si>
    <t>RTTT Early Child</t>
  </si>
  <si>
    <t>RTTT Early Child IDEA</t>
  </si>
  <si>
    <t>RTTT STEM</t>
  </si>
  <si>
    <t>RTTT TEACH</t>
  </si>
  <si>
    <t>RTTT Training</t>
  </si>
  <si>
    <t>Title I Academic Achievment</t>
  </si>
  <si>
    <t>Title I Distinguished Schools</t>
  </si>
  <si>
    <t>Title IA DR</t>
  </si>
  <si>
    <t>Title IA DUFIR</t>
  </si>
  <si>
    <t>Title IA SI RLP</t>
  </si>
  <si>
    <t>Title IA SI Support</t>
  </si>
  <si>
    <t>Title IA SI TNI</t>
  </si>
  <si>
    <t>Title IA SI UVA</t>
  </si>
  <si>
    <t>Title IA TDIP_C2</t>
  </si>
  <si>
    <t>Title IA TDIP_C3</t>
  </si>
  <si>
    <t>Title IA TDIP_C4</t>
  </si>
  <si>
    <t>Title IA TIG_C3</t>
  </si>
  <si>
    <t>Title IA TIG_C4</t>
  </si>
  <si>
    <t>Title IA TIG_C5</t>
  </si>
  <si>
    <t>Title II B</t>
  </si>
  <si>
    <t>Title III WIDA</t>
  </si>
  <si>
    <t>Title V Abstinence</t>
  </si>
  <si>
    <t>Title V B Charter School</t>
  </si>
  <si>
    <t>Turnaround</t>
  </si>
  <si>
    <t>Diff</t>
  </si>
  <si>
    <t>Dist W/S has 2 years.</t>
  </si>
  <si>
    <t>No Tab</t>
  </si>
  <si>
    <t>Missing Payment</t>
  </si>
  <si>
    <t>Payments</t>
  </si>
  <si>
    <t>Db Payment</t>
  </si>
  <si>
    <t>SumOfAllocation</t>
  </si>
  <si>
    <t>Turnaround Network Implementation</t>
  </si>
  <si>
    <t>Turnaround Network Proj</t>
  </si>
  <si>
    <t>Db Alloction</t>
  </si>
  <si>
    <t>issue with Dist and Db</t>
  </si>
  <si>
    <t>October
2016</t>
  </si>
  <si>
    <t>OCTOBER 
2016</t>
  </si>
  <si>
    <t>NOVEMBER 
2016</t>
  </si>
  <si>
    <t>November
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</si>
</sst>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.00_);_(&quot;$&quot;* \(\ #,##0.00\ \);_(&quot;$&quot;* &quot;-&quot;??_);_(\ @_ \)"/>
    <numFmt numFmtId="167" formatCode="_(* #,##0.00_);_(* \(\ #,##0.00\ \);_(* &quot;-&quot;??_);_(\ @_ \)"/>
    <numFmt numFmtId="168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icrosoft Sans Serif"/>
      <family val="2"/>
    </font>
    <font>
      <sz val="10"/>
      <name val="Microsoft Sans Serif"/>
      <family val="2"/>
    </font>
    <font>
      <sz val="10"/>
      <color indexed="8"/>
      <name val="Arial"/>
      <family val="2"/>
    </font>
    <font>
      <sz val="12"/>
      <name val="Helv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</font>
    <font>
      <u/>
      <sz val="10"/>
      <color indexed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3">
    <fill>
      <patternFill patternType="none"/>
    </fill>
    <fill>
      <patternFill patternType="gray125"/>
    </fill>
    <fill>
      <patternFill patternType="solid">
        <fgColor rgb="FF48E840"/>
        <bgColor indexed="64"/>
      </patternFill>
    </fill>
    <fill>
      <patternFill patternType="solid">
        <fgColor rgb="FFBCFA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0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indexed="64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indexed="64"/>
      </top>
      <bottom/>
      <diagonal/>
    </border>
    <border>
      <left style="medium">
        <color theme="6" tint="0.39991454817346722"/>
      </left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/>
      <diagonal/>
    </border>
    <border>
      <left style="medium">
        <color theme="6" tint="0.39994506668294322"/>
      </left>
      <right style="medium">
        <color theme="6" tint="0.399914548173467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14548173467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1454817346722"/>
      </right>
      <top style="medium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/>
      <right style="medium">
        <color theme="6" tint="0.39994506668294322"/>
      </right>
      <top style="medium">
        <color indexed="64"/>
      </top>
      <bottom/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indexed="64"/>
      </top>
      <bottom style="medium">
        <color theme="6" tint="0.399914548173467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14548173467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 style="medium">
        <color theme="6" tint="0.39994506668294322"/>
      </left>
      <right/>
      <top/>
      <bottom/>
      <diagonal/>
    </border>
    <border>
      <left/>
      <right style="medium">
        <color rgb="FFC4D79B"/>
      </right>
      <top style="medium">
        <color indexed="64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indexed="64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indexed="64"/>
      </top>
      <bottom style="medium">
        <color rgb="FFC4D79B"/>
      </bottom>
      <diagonal/>
    </border>
    <border>
      <left/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rgb="FFC4D79B"/>
      </top>
      <bottom style="medium">
        <color rgb="FFC4D79B"/>
      </bottom>
      <diagonal/>
    </border>
    <border>
      <left/>
      <right style="medium">
        <color rgb="FFC4D79B"/>
      </right>
      <top style="medium">
        <color rgb="FFC4D79B"/>
      </top>
      <bottom/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/>
      <diagonal/>
    </border>
    <border>
      <left/>
      <right style="medium">
        <color rgb="FFC4D79B"/>
      </right>
      <top style="medium">
        <color rgb="FFC4D79B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theme="6" tint="0.39994506668294322"/>
      </right>
      <top style="medium">
        <color rgb="FFC4D79B"/>
      </top>
      <bottom style="medium">
        <color theme="6" tint="0.399914548173467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theme="6" tint="0.39994506668294322"/>
      </left>
      <right style="medium">
        <color theme="6" tint="0.39991454817346722"/>
      </right>
      <top style="medium">
        <color indexed="64"/>
      </top>
      <bottom style="thick">
        <color theme="6" tint="0.3999145481734672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/>
      <right/>
      <top/>
      <bottom style="medium">
        <color theme="6" tint="0.39991454817346722"/>
      </bottom>
      <diagonal/>
    </border>
    <border>
      <left/>
      <right style="medium">
        <color rgb="FFC4D79B"/>
      </right>
      <top/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/>
      <bottom style="medium">
        <color rgb="FFC4D79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C4D79B"/>
      </left>
      <right style="medium">
        <color theme="6" tint="0.39994506668294322"/>
      </right>
      <top/>
      <bottom style="medium">
        <color rgb="FFC4D79B"/>
      </bottom>
      <diagonal/>
    </border>
    <border>
      <left style="thin">
        <color rgb="FFC4D79B"/>
      </left>
      <right style="thin">
        <color rgb="FFC4D79B"/>
      </right>
      <top style="thin">
        <color rgb="FFC4D79B"/>
      </top>
      <bottom style="thin">
        <color rgb="FFC4D79B"/>
      </bottom>
      <diagonal/>
    </border>
    <border>
      <left style="medium">
        <color theme="6" tint="0.39988402966399123"/>
      </left>
      <right style="medium">
        <color theme="6" tint="0.39988402966399123"/>
      </right>
      <top style="medium">
        <color theme="6" tint="0.39988402966399123"/>
      </top>
      <bottom style="medium">
        <color theme="6" tint="0.39988402966399123"/>
      </bottom>
      <diagonal/>
    </border>
    <border>
      <left style="medium">
        <color theme="6" tint="0.39991454817346722"/>
      </left>
      <right/>
      <top style="medium">
        <color theme="6" tint="0.39991454817346722"/>
      </top>
      <bottom style="medium">
        <color theme="6" tint="0.399914548173467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C4D79B"/>
      </left>
      <right/>
      <top style="medium">
        <color rgb="FFC4D79B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7">
    <xf numFmtId="0" fontId="0" fillId="0" borderId="0"/>
    <xf numFmtId="43" fontId="13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0" fontId="15" fillId="0" borderId="0"/>
    <xf numFmtId="44" fontId="14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4" fillId="0" borderId="0"/>
    <xf numFmtId="0" fontId="3" fillId="0" borderId="0"/>
    <xf numFmtId="43" fontId="12" fillId="0" borderId="0" applyFont="0" applyFill="0" applyBorder="0" applyAlignment="0" applyProtection="0"/>
    <xf numFmtId="0" fontId="14" fillId="0" borderId="0"/>
    <xf numFmtId="0" fontId="2" fillId="0" borderId="0"/>
    <xf numFmtId="9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6" borderId="39" applyNumberFormat="0" applyAlignment="0" applyProtection="0"/>
    <xf numFmtId="0" fontId="25" fillId="20" borderId="40" applyNumberFormat="0" applyAlignment="0" applyProtection="0"/>
    <xf numFmtId="44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0" borderId="41" applyNumberFormat="0" applyFill="0" applyAlignment="0" applyProtection="0"/>
    <xf numFmtId="0" fontId="29" fillId="0" borderId="42" applyNumberFormat="0" applyFill="0" applyAlignment="0" applyProtection="0"/>
    <xf numFmtId="0" fontId="30" fillId="0" borderId="43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39" applyNumberFormat="0" applyAlignment="0" applyProtection="0"/>
    <xf numFmtId="0" fontId="32" fillId="0" borderId="44" applyNumberFormat="0" applyFill="0" applyAlignment="0" applyProtection="0"/>
    <xf numFmtId="0" fontId="33" fillId="12" borderId="0" applyNumberFormat="0" applyBorder="0" applyAlignment="0" applyProtection="0"/>
    <xf numFmtId="0" fontId="2" fillId="0" borderId="0"/>
    <xf numFmtId="0" fontId="21" fillId="8" borderId="45" applyNumberFormat="0" applyFont="0" applyAlignment="0" applyProtection="0"/>
    <xf numFmtId="0" fontId="34" fillId="6" borderId="46" applyNumberFormat="0" applyAlignment="0" applyProtection="0"/>
    <xf numFmtId="0" fontId="35" fillId="0" borderId="0" applyNumberFormat="0" applyFill="0" applyBorder="0" applyAlignment="0" applyProtection="0"/>
    <xf numFmtId="0" fontId="36" fillId="0" borderId="47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2" fillId="0" borderId="0"/>
    <xf numFmtId="0" fontId="38" fillId="0" borderId="0"/>
    <xf numFmtId="167" fontId="38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9" fillId="0" borderId="0"/>
    <xf numFmtId="0" fontId="14" fillId="0" borderId="0"/>
    <xf numFmtId="5" fontId="41" fillId="0" borderId="0"/>
    <xf numFmtId="0" fontId="39" fillId="0" borderId="0"/>
    <xf numFmtId="0" fontId="2" fillId="0" borderId="0" applyFill="0"/>
    <xf numFmtId="0" fontId="40" fillId="0" borderId="0"/>
    <xf numFmtId="5" fontId="41" fillId="0" borderId="0"/>
    <xf numFmtId="0" fontId="3" fillId="0" borderId="0"/>
    <xf numFmtId="0" fontId="14" fillId="6" borderId="0"/>
    <xf numFmtId="0" fontId="12" fillId="0" borderId="0"/>
    <xf numFmtId="0" fontId="14" fillId="0" borderId="0"/>
    <xf numFmtId="0" fontId="2" fillId="0" borderId="0"/>
    <xf numFmtId="0" fontId="42" fillId="0" borderId="0"/>
    <xf numFmtId="43" fontId="42" fillId="0" borderId="0" applyFont="0" applyFill="0" applyBorder="0" applyAlignment="0" applyProtection="0"/>
    <xf numFmtId="0" fontId="38" fillId="0" borderId="0"/>
    <xf numFmtId="0" fontId="3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/>
    <xf numFmtId="0" fontId="38" fillId="0" borderId="0"/>
    <xf numFmtId="0" fontId="38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45" fillId="0" borderId="0"/>
    <xf numFmtId="0" fontId="45" fillId="0" borderId="0"/>
    <xf numFmtId="0" fontId="2" fillId="0" borderId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/>
  </cellStyleXfs>
  <cellXfs count="426">
    <xf numFmtId="0" fontId="0" fillId="0" borderId="0" xfId="0"/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7" fontId="4" fillId="0" borderId="0" xfId="0" quotePrefix="1" applyNumberFormat="1" applyFont="1" applyAlignment="1">
      <alignment horizontal="center" wrapText="1"/>
    </xf>
    <xf numFmtId="0" fontId="0" fillId="0" borderId="0" xfId="0" applyFill="1"/>
    <xf numFmtId="49" fontId="0" fillId="2" borderId="0" xfId="0" applyNumberForma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6" fillId="2" borderId="0" xfId="0" applyFont="1" applyFill="1"/>
    <xf numFmtId="0" fontId="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/>
    <xf numFmtId="3" fontId="0" fillId="2" borderId="0" xfId="0" applyNumberFormat="1" applyFill="1"/>
    <xf numFmtId="3" fontId="0" fillId="3" borderId="0" xfId="0" applyNumberFormat="1" applyFill="1"/>
    <xf numFmtId="3" fontId="0" fillId="0" borderId="0" xfId="0" applyNumberFormat="1" applyFill="1"/>
    <xf numFmtId="49" fontId="0" fillId="0" borderId="0" xfId="0" applyNumberFormat="1" applyFill="1"/>
    <xf numFmtId="0" fontId="8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center"/>
    </xf>
    <xf numFmtId="4" fontId="0" fillId="0" borderId="0" xfId="0" applyNumberFormat="1" applyFill="1"/>
    <xf numFmtId="4" fontId="0" fillId="0" borderId="0" xfId="0" applyNumberFormat="1" applyFill="1" applyAlignment="1">
      <alignment wrapText="1"/>
    </xf>
    <xf numFmtId="0" fontId="1" fillId="0" borderId="0" xfId="0" applyFont="1" applyFill="1" applyAlignment="1">
      <alignment horizontal="left"/>
    </xf>
    <xf numFmtId="49" fontId="0" fillId="4" borderId="0" xfId="0" applyNumberFormat="1" applyFill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6" fillId="4" borderId="0" xfId="0" applyFont="1" applyFill="1"/>
    <xf numFmtId="0" fontId="4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3" fontId="0" fillId="4" borderId="6" xfId="0" applyNumberFormat="1" applyFill="1" applyBorder="1"/>
    <xf numFmtId="3" fontId="0" fillId="4" borderId="8" xfId="0" applyNumberFormat="1" applyFill="1" applyBorder="1"/>
    <xf numFmtId="17" fontId="4" fillId="0" borderId="3" xfId="0" quotePrefix="1" applyNumberFormat="1" applyFont="1" applyBorder="1" applyAlignment="1">
      <alignment horizontal="center" wrapText="1"/>
    </xf>
    <xf numFmtId="17" fontId="4" fillId="0" borderId="1" xfId="0" quotePrefix="1" applyNumberFormat="1" applyFont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4" fillId="5" borderId="3" xfId="0" applyFont="1" applyFill="1" applyBorder="1" applyAlignment="1">
      <alignment horizontal="center" wrapText="1"/>
    </xf>
    <xf numFmtId="17" fontId="4" fillId="0" borderId="1" xfId="0" quotePrefix="1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0" fillId="4" borderId="0" xfId="0" applyFont="1" applyFill="1"/>
    <xf numFmtId="3" fontId="4" fillId="0" borderId="0" xfId="0" applyNumberFormat="1" applyFont="1" applyFill="1"/>
    <xf numFmtId="0" fontId="4" fillId="0" borderId="0" xfId="0" applyFont="1"/>
    <xf numFmtId="0" fontId="4" fillId="0" borderId="0" xfId="0" applyFont="1" applyFill="1"/>
    <xf numFmtId="38" fontId="4" fillId="0" borderId="0" xfId="0" applyNumberFormat="1" applyFont="1" applyFill="1"/>
    <xf numFmtId="0" fontId="8" fillId="4" borderId="0" xfId="0" applyFont="1" applyFill="1" applyAlignment="1">
      <alignment horizont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11" fillId="4" borderId="0" xfId="0" applyFont="1" applyFill="1"/>
    <xf numFmtId="0" fontId="7" fillId="4" borderId="0" xfId="0" applyFont="1" applyFill="1" applyAlignment="1">
      <alignment horizontal="left"/>
    </xf>
    <xf numFmtId="0" fontId="8" fillId="4" borderId="0" xfId="0" applyFont="1" applyFill="1"/>
    <xf numFmtId="0" fontId="6" fillId="4" borderId="0" xfId="0" applyFont="1" applyFill="1"/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wrapText="1"/>
    </xf>
    <xf numFmtId="17" fontId="4" fillId="0" borderId="1" xfId="0" applyNumberFormat="1" applyFont="1" applyFill="1" applyBorder="1" applyAlignment="1">
      <alignment horizontal="center" wrapText="1"/>
    </xf>
    <xf numFmtId="0" fontId="9" fillId="4" borderId="0" xfId="0" applyFont="1" applyFill="1" applyAlignment="1">
      <alignment horizontal="left"/>
    </xf>
    <xf numFmtId="0" fontId="7" fillId="4" borderId="0" xfId="0" applyFont="1" applyFill="1"/>
    <xf numFmtId="0" fontId="9" fillId="4" borderId="0" xfId="0" applyFont="1" applyFill="1"/>
    <xf numFmtId="3" fontId="4" fillId="4" borderId="8" xfId="0" applyNumberFormat="1" applyFont="1" applyFill="1" applyBorder="1"/>
    <xf numFmtId="0" fontId="4" fillId="4" borderId="15" xfId="0" applyFont="1" applyFill="1" applyBorder="1"/>
    <xf numFmtId="3" fontId="0" fillId="4" borderId="11" xfId="0" applyNumberFormat="1" applyFill="1" applyBorder="1"/>
    <xf numFmtId="0" fontId="4" fillId="4" borderId="8" xfId="0" applyFont="1" applyFill="1" applyBorder="1"/>
    <xf numFmtId="0" fontId="0" fillId="4" borderId="6" xfId="0" applyFill="1" applyBorder="1"/>
    <xf numFmtId="0" fontId="4" fillId="5" borderId="4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/>
    </xf>
    <xf numFmtId="0" fontId="0" fillId="4" borderId="11" xfId="0" applyFill="1" applyBorder="1"/>
    <xf numFmtId="0" fontId="1" fillId="4" borderId="15" xfId="0" applyFont="1" applyFill="1" applyBorder="1" applyAlignment="1">
      <alignment horizontal="left"/>
    </xf>
    <xf numFmtId="3" fontId="4" fillId="4" borderId="15" xfId="0" applyNumberFormat="1" applyFont="1" applyFill="1" applyBorder="1"/>
    <xf numFmtId="0" fontId="9" fillId="4" borderId="0" xfId="0" quotePrefix="1" applyFont="1" applyFill="1" applyAlignment="1">
      <alignment horizontal="left"/>
    </xf>
    <xf numFmtId="3" fontId="0" fillId="4" borderId="8" xfId="0" applyNumberFormat="1" applyFont="1" applyFill="1" applyBorder="1"/>
    <xf numFmtId="3" fontId="0" fillId="4" borderId="18" xfId="0" applyNumberFormat="1" applyFont="1" applyFill="1" applyBorder="1"/>
    <xf numFmtId="3" fontId="0" fillId="4" borderId="6" xfId="0" applyNumberFormat="1" applyFont="1" applyFill="1" applyBorder="1"/>
    <xf numFmtId="3" fontId="0" fillId="4" borderId="13" xfId="0" applyNumberFormat="1" applyFont="1" applyFill="1" applyBorder="1"/>
    <xf numFmtId="3" fontId="0" fillId="4" borderId="16" xfId="0" applyNumberFormat="1" applyFont="1" applyFill="1" applyBorder="1"/>
    <xf numFmtId="38" fontId="4" fillId="4" borderId="8" xfId="0" applyNumberFormat="1" applyFont="1" applyFill="1" applyBorder="1"/>
    <xf numFmtId="38" fontId="4" fillId="0" borderId="8" xfId="0" applyNumberFormat="1" applyFont="1" applyFill="1" applyBorder="1"/>
    <xf numFmtId="3" fontId="0" fillId="0" borderId="0" xfId="0" applyNumberFormat="1" applyFont="1"/>
    <xf numFmtId="0" fontId="0" fillId="0" borderId="0" xfId="0" applyFont="1"/>
    <xf numFmtId="3" fontId="0" fillId="4" borderId="12" xfId="0" applyNumberFormat="1" applyFont="1" applyFill="1" applyBorder="1"/>
    <xf numFmtId="3" fontId="0" fillId="4" borderId="14" xfId="0" applyNumberFormat="1" applyFont="1" applyFill="1" applyBorder="1"/>
    <xf numFmtId="0" fontId="17" fillId="4" borderId="7" xfId="0" applyFont="1" applyFill="1" applyBorder="1" applyAlignment="1">
      <alignment horizontal="center"/>
    </xf>
    <xf numFmtId="3" fontId="17" fillId="4" borderId="8" xfId="0" applyNumberFormat="1" applyFont="1" applyFill="1" applyBorder="1" applyAlignment="1">
      <alignment horizontal="left"/>
    </xf>
    <xf numFmtId="0" fontId="17" fillId="4" borderId="7" xfId="0" quotePrefix="1" applyFont="1" applyFill="1" applyBorder="1" applyAlignment="1">
      <alignment horizontal="left"/>
    </xf>
    <xf numFmtId="3" fontId="5" fillId="4" borderId="8" xfId="0" applyNumberFormat="1" applyFont="1" applyFill="1" applyBorder="1" applyAlignment="1">
      <alignment horizontal="left"/>
    </xf>
    <xf numFmtId="0" fontId="0" fillId="4" borderId="5" xfId="0" quotePrefix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4" borderId="5" xfId="0" quotePrefix="1" applyFill="1" applyBorder="1" applyAlignment="1">
      <alignment horizontal="center"/>
    </xf>
    <xf numFmtId="0" fontId="0" fillId="0" borderId="0" xfId="0"/>
    <xf numFmtId="38" fontId="0" fillId="0" borderId="0" xfId="0" applyNumberFormat="1" applyFill="1" applyAlignment="1">
      <alignment wrapText="1"/>
    </xf>
    <xf numFmtId="38" fontId="0" fillId="0" borderId="0" xfId="0" applyNumberFormat="1" applyFill="1"/>
    <xf numFmtId="49" fontId="4" fillId="0" borderId="1" xfId="0" quotePrefix="1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/>
    <xf numFmtId="4" fontId="0" fillId="4" borderId="8" xfId="0" quotePrefix="1" applyNumberFormat="1" applyFill="1" applyBorder="1"/>
    <xf numFmtId="0" fontId="4" fillId="0" borderId="0" xfId="0" applyFont="1" applyFill="1"/>
    <xf numFmtId="0" fontId="4" fillId="5" borderId="4" xfId="0" applyFont="1" applyFill="1" applyBorder="1" applyAlignment="1">
      <alignment horizontal="center" wrapText="1"/>
    </xf>
    <xf numFmtId="0" fontId="0" fillId="0" borderId="0" xfId="0"/>
    <xf numFmtId="3" fontId="0" fillId="0" borderId="0" xfId="0" applyNumberFormat="1" applyFill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center" wrapText="1"/>
    </xf>
    <xf numFmtId="0" fontId="0" fillId="4" borderId="0" xfId="0" applyFill="1"/>
    <xf numFmtId="17" fontId="4" fillId="0" borderId="3" xfId="0" quotePrefix="1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17" fontId="4" fillId="0" borderId="1" xfId="0" quotePrefix="1" applyNumberFormat="1" applyFont="1" applyFill="1" applyBorder="1" applyAlignment="1">
      <alignment horizontal="center" vertical="center" wrapText="1"/>
    </xf>
    <xf numFmtId="3" fontId="0" fillId="4" borderId="8" xfId="0" applyNumberFormat="1" applyFill="1" applyBorder="1"/>
    <xf numFmtId="17" fontId="4" fillId="0" borderId="3" xfId="0" quotePrefix="1" applyNumberFormat="1" applyFont="1" applyFill="1" applyBorder="1" applyAlignment="1">
      <alignment horizontal="center" wrapText="1"/>
    </xf>
    <xf numFmtId="17" fontId="4" fillId="0" borderId="1" xfId="0" quotePrefix="1" applyNumberFormat="1" applyFont="1" applyFill="1" applyBorder="1" applyAlignment="1">
      <alignment horizontal="center" wrapText="1"/>
    </xf>
    <xf numFmtId="0" fontId="10" fillId="4" borderId="0" xfId="0" applyFont="1" applyFill="1"/>
    <xf numFmtId="17" fontId="4" fillId="0" borderId="1" xfId="0" applyNumberFormat="1" applyFont="1" applyFill="1" applyBorder="1" applyAlignment="1">
      <alignment horizontal="center" wrapText="1"/>
    </xf>
    <xf numFmtId="3" fontId="4" fillId="4" borderId="8" xfId="0" applyNumberFormat="1" applyFont="1" applyFill="1" applyBorder="1"/>
    <xf numFmtId="0" fontId="4" fillId="5" borderId="4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/>
    <xf numFmtId="4" fontId="0" fillId="4" borderId="8" xfId="0" applyNumberFormat="1" applyFill="1" applyBorder="1"/>
    <xf numFmtId="0" fontId="9" fillId="4" borderId="0" xfId="0" quotePrefix="1" applyFont="1" applyFill="1" applyAlignment="1">
      <alignment horizontal="left"/>
    </xf>
    <xf numFmtId="164" fontId="0" fillId="4" borderId="8" xfId="0" applyNumberFormat="1" applyFill="1" applyBorder="1" applyAlignment="1">
      <alignment horizontal="left" vertical="top"/>
    </xf>
    <xf numFmtId="3" fontId="0" fillId="0" borderId="0" xfId="0" applyNumberFormat="1" applyFill="1" applyAlignment="1">
      <alignment vertical="top"/>
    </xf>
    <xf numFmtId="3" fontId="0" fillId="4" borderId="8" xfId="0" applyNumberFormat="1" applyFill="1" applyBorder="1" applyAlignment="1">
      <alignment vertical="top"/>
    </xf>
    <xf numFmtId="3" fontId="0" fillId="4" borderId="8" xfId="0" applyNumberFormat="1" applyFill="1" applyBorder="1" applyAlignment="1">
      <alignment vertical="top" wrapText="1"/>
    </xf>
    <xf numFmtId="0" fontId="4" fillId="5" borderId="1" xfId="0" applyFont="1" applyFill="1" applyBorder="1" applyAlignment="1">
      <alignment horizontal="center" wrapText="1"/>
    </xf>
    <xf numFmtId="3" fontId="5" fillId="0" borderId="0" xfId="0" applyNumberFormat="1" applyFont="1" applyFill="1"/>
    <xf numFmtId="3" fontId="0" fillId="4" borderId="20" xfId="0" applyNumberFormat="1" applyFill="1" applyBorder="1" applyAlignment="1">
      <alignment vertical="top" wrapText="1"/>
    </xf>
    <xf numFmtId="0" fontId="7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65" fontId="0" fillId="0" borderId="0" xfId="24" applyNumberFormat="1" applyFont="1" applyFill="1"/>
    <xf numFmtId="3" fontId="0" fillId="4" borderId="11" xfId="0" applyNumberFormat="1" applyFill="1" applyBorder="1" applyAlignment="1">
      <alignment vertical="top"/>
    </xf>
    <xf numFmtId="0" fontId="0" fillId="4" borderId="22" xfId="0" applyFill="1" applyBorder="1"/>
    <xf numFmtId="3" fontId="0" fillId="0" borderId="0" xfId="0" applyNumberFormat="1"/>
    <xf numFmtId="3" fontId="0" fillId="4" borderId="6" xfId="0" applyNumberFormat="1" applyFill="1" applyBorder="1"/>
    <xf numFmtId="3" fontId="0" fillId="4" borderId="8" xfId="0" applyNumberFormat="1" applyFill="1" applyBorder="1"/>
    <xf numFmtId="0" fontId="19" fillId="4" borderId="0" xfId="0" applyFont="1" applyFill="1" applyAlignment="1">
      <alignment horizontal="center"/>
    </xf>
    <xf numFmtId="38" fontId="0" fillId="0" borderId="0" xfId="0" applyNumberFormat="1"/>
    <xf numFmtId="38" fontId="4" fillId="4" borderId="25" xfId="0" applyNumberFormat="1" applyFont="1" applyFill="1" applyBorder="1"/>
    <xf numFmtId="0" fontId="5" fillId="4" borderId="28" xfId="0" quotePrefix="1" applyFont="1" applyFill="1" applyBorder="1" applyAlignment="1">
      <alignment horizontal="center"/>
    </xf>
    <xf numFmtId="0" fontId="5" fillId="4" borderId="29" xfId="0" applyFont="1" applyFill="1" applyBorder="1" applyAlignment="1">
      <alignment horizontal="left" wrapText="1"/>
    </xf>
    <xf numFmtId="38" fontId="0" fillId="4" borderId="29" xfId="0" applyNumberFormat="1" applyFill="1" applyBorder="1" applyAlignment="1">
      <alignment vertical="top"/>
    </xf>
    <xf numFmtId="38" fontId="0" fillId="4" borderId="30" xfId="0" applyNumberFormat="1" applyFill="1" applyBorder="1" applyAlignment="1">
      <alignment vertical="top"/>
    </xf>
    <xf numFmtId="0" fontId="5" fillId="4" borderId="31" xfId="0" quotePrefix="1" applyFont="1" applyFill="1" applyBorder="1" applyAlignment="1">
      <alignment horizontal="center"/>
    </xf>
    <xf numFmtId="0" fontId="5" fillId="4" borderId="32" xfId="0" applyFont="1" applyFill="1" applyBorder="1" applyAlignment="1">
      <alignment horizontal="left" wrapText="1"/>
    </xf>
    <xf numFmtId="38" fontId="0" fillId="4" borderId="32" xfId="0" applyNumberFormat="1" applyFill="1" applyBorder="1" applyAlignment="1">
      <alignment vertical="top"/>
    </xf>
    <xf numFmtId="38" fontId="0" fillId="4" borderId="33" xfId="0" applyNumberFormat="1" applyFill="1" applyBorder="1" applyAlignment="1">
      <alignment vertical="top"/>
    </xf>
    <xf numFmtId="0" fontId="5" fillId="4" borderId="32" xfId="0" quotePrefix="1" applyFont="1" applyFill="1" applyBorder="1" applyAlignment="1">
      <alignment horizontal="left" wrapText="1"/>
    </xf>
    <xf numFmtId="0" fontId="5" fillId="4" borderId="31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4" borderId="32" xfId="0" applyFont="1" applyFill="1" applyBorder="1"/>
    <xf numFmtId="38" fontId="5" fillId="4" borderId="29" xfId="0" applyNumberFormat="1" applyFont="1" applyFill="1" applyBorder="1" applyAlignment="1">
      <alignment horizontal="right"/>
    </xf>
    <xf numFmtId="38" fontId="5" fillId="4" borderId="32" xfId="0" applyNumberFormat="1" applyFont="1" applyFill="1" applyBorder="1" applyAlignment="1">
      <alignment horizontal="right"/>
    </xf>
    <xf numFmtId="38" fontId="0" fillId="4" borderId="32" xfId="0" applyNumberFormat="1" applyFont="1" applyFill="1" applyBorder="1" applyAlignment="1">
      <alignment horizontal="right"/>
    </xf>
    <xf numFmtId="38" fontId="17" fillId="4" borderId="32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0" fillId="4" borderId="29" xfId="0" applyFill="1" applyBorder="1"/>
    <xf numFmtId="38" fontId="0" fillId="4" borderId="33" xfId="0" applyNumberFormat="1" applyFont="1" applyFill="1" applyBorder="1" applyAlignment="1">
      <alignment horizontal="right"/>
    </xf>
    <xf numFmtId="49" fontId="0" fillId="4" borderId="28" xfId="0" applyNumberFormat="1" applyFill="1" applyBorder="1"/>
    <xf numFmtId="38" fontId="0" fillId="4" borderId="30" xfId="0" applyNumberFormat="1" applyFill="1" applyBorder="1"/>
    <xf numFmtId="49" fontId="0" fillId="4" borderId="31" xfId="0" applyNumberFormat="1" applyFill="1" applyBorder="1"/>
    <xf numFmtId="0" fontId="0" fillId="4" borderId="32" xfId="0" applyFill="1" applyBorder="1"/>
    <xf numFmtId="38" fontId="0" fillId="4" borderId="33" xfId="0" applyNumberFormat="1" applyFill="1" applyBorder="1"/>
    <xf numFmtId="49" fontId="0" fillId="4" borderId="36" xfId="0" applyNumberFormat="1" applyFill="1" applyBorder="1"/>
    <xf numFmtId="0" fontId="0" fillId="4" borderId="37" xfId="0" applyFill="1" applyBorder="1"/>
    <xf numFmtId="38" fontId="0" fillId="4" borderId="38" xfId="0" applyNumberFormat="1" applyFill="1" applyBorder="1"/>
    <xf numFmtId="0" fontId="5" fillId="4" borderId="32" xfId="0" applyFont="1" applyFill="1" applyBorder="1" applyAlignment="1">
      <alignment horizontal="left"/>
    </xf>
    <xf numFmtId="38" fontId="4" fillId="0" borderId="0" xfId="0" applyNumberFormat="1" applyFont="1" applyFill="1" applyBorder="1" applyAlignment="1">
      <alignment horizontal="right"/>
    </xf>
    <xf numFmtId="3" fontId="5" fillId="4" borderId="32" xfId="0" applyNumberFormat="1" applyFont="1" applyFill="1" applyBorder="1"/>
    <xf numFmtId="3" fontId="0" fillId="4" borderId="32" xfId="0" applyNumberFormat="1" applyFont="1" applyFill="1" applyBorder="1"/>
    <xf numFmtId="0" fontId="0" fillId="4" borderId="35" xfId="0" applyFont="1" applyFill="1" applyBorder="1"/>
    <xf numFmtId="38" fontId="0" fillId="4" borderId="6" xfId="0" applyNumberFormat="1" applyFont="1" applyFill="1" applyBorder="1"/>
    <xf numFmtId="38" fontId="0" fillId="4" borderId="13" xfId="0" applyNumberFormat="1" applyFont="1" applyFill="1" applyBorder="1"/>
    <xf numFmtId="3" fontId="0" fillId="0" borderId="0" xfId="0" applyNumberFormat="1" applyFont="1" applyFill="1"/>
    <xf numFmtId="38" fontId="0" fillId="0" borderId="0" xfId="0" applyNumberFormat="1" applyFont="1"/>
    <xf numFmtId="38" fontId="0" fillId="4" borderId="19" xfId="0" applyNumberFormat="1" applyFont="1" applyFill="1" applyBorder="1"/>
    <xf numFmtId="3" fontId="0" fillId="4" borderId="11" xfId="0" applyNumberFormat="1" applyFont="1" applyFill="1" applyBorder="1"/>
    <xf numFmtId="38" fontId="0" fillId="4" borderId="27" xfId="0" applyNumberFormat="1" applyFont="1" applyFill="1" applyBorder="1"/>
    <xf numFmtId="0" fontId="5" fillId="4" borderId="5" xfId="0" quotePrefix="1" applyFont="1" applyFill="1" applyBorder="1" applyAlignment="1">
      <alignment horizontal="left" vertical="top"/>
    </xf>
    <xf numFmtId="3" fontId="5" fillId="4" borderId="6" xfId="0" applyNumberFormat="1" applyFont="1" applyFill="1" applyBorder="1" applyAlignment="1">
      <alignment horizontal="left" vertical="top"/>
    </xf>
    <xf numFmtId="0" fontId="5" fillId="4" borderId="7" xfId="0" quotePrefix="1" applyFont="1" applyFill="1" applyBorder="1" applyAlignment="1">
      <alignment horizontal="left" vertical="top"/>
    </xf>
    <xf numFmtId="3" fontId="5" fillId="4" borderId="8" xfId="0" applyNumberFormat="1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3" fontId="5" fillId="4" borderId="11" xfId="0" applyNumberFormat="1" applyFont="1" applyFill="1" applyBorder="1" applyAlignment="1">
      <alignment horizontal="left" vertical="top"/>
    </xf>
    <xf numFmtId="0" fontId="17" fillId="4" borderId="10" xfId="0" applyFont="1" applyFill="1" applyBorder="1" applyAlignment="1">
      <alignment horizontal="left"/>
    </xf>
    <xf numFmtId="3" fontId="5" fillId="4" borderId="11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wrapText="1"/>
    </xf>
    <xf numFmtId="44" fontId="4" fillId="4" borderId="15" xfId="25" applyFont="1" applyFill="1" applyBorder="1"/>
    <xf numFmtId="44" fontId="0" fillId="4" borderId="6" xfId="25" applyFont="1" applyFill="1" applyBorder="1"/>
    <xf numFmtId="3" fontId="0" fillId="4" borderId="8" xfId="0" quotePrefix="1" applyNumberFormat="1" applyFill="1" applyBorder="1"/>
    <xf numFmtId="0" fontId="0" fillId="0" borderId="0" xfId="0"/>
    <xf numFmtId="0" fontId="0" fillId="0" borderId="0" xfId="0"/>
    <xf numFmtId="3" fontId="0" fillId="4" borderId="0" xfId="0" applyNumberFormat="1" applyFill="1"/>
    <xf numFmtId="3" fontId="8" fillId="4" borderId="0" xfId="0" applyNumberFormat="1" applyFont="1" applyFill="1"/>
    <xf numFmtId="3" fontId="4" fillId="0" borderId="1" xfId="0" quotePrefix="1" applyNumberFormat="1" applyFont="1" applyFill="1" applyBorder="1" applyAlignment="1">
      <alignment horizontal="center" wrapText="1"/>
    </xf>
    <xf numFmtId="3" fontId="4" fillId="0" borderId="3" xfId="0" quotePrefix="1" applyNumberFormat="1" applyFont="1" applyFill="1" applyBorder="1" applyAlignment="1">
      <alignment horizontal="center" wrapText="1"/>
    </xf>
    <xf numFmtId="3" fontId="4" fillId="0" borderId="4" xfId="0" quotePrefix="1" applyNumberFormat="1" applyFont="1" applyFill="1" applyBorder="1" applyAlignment="1">
      <alignment horizontal="center" wrapText="1"/>
    </xf>
    <xf numFmtId="3" fontId="4" fillId="0" borderId="3" xfId="0" quotePrefix="1" applyNumberFormat="1" applyFont="1" applyFill="1" applyBorder="1" applyAlignment="1">
      <alignment horizontal="center" vertical="center" wrapText="1"/>
    </xf>
    <xf numFmtId="3" fontId="4" fillId="0" borderId="1" xfId="0" quotePrefix="1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right"/>
    </xf>
    <xf numFmtId="0" fontId="7" fillId="4" borderId="0" xfId="0" applyNumberFormat="1" applyFont="1" applyFill="1"/>
    <xf numFmtId="0" fontId="9" fillId="4" borderId="0" xfId="0" applyNumberFormat="1" applyFont="1" applyFill="1"/>
    <xf numFmtId="0" fontId="11" fillId="4" borderId="0" xfId="0" applyNumberFormat="1" applyFont="1" applyFill="1"/>
    <xf numFmtId="0" fontId="4" fillId="0" borderId="2" xfId="0" applyNumberFormat="1" applyFont="1" applyFill="1" applyBorder="1" applyAlignment="1">
      <alignment horizontal="center" wrapText="1"/>
    </xf>
    <xf numFmtId="0" fontId="17" fillId="4" borderId="7" xfId="0" quotePrefix="1" applyNumberFormat="1" applyFont="1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applyNumberFormat="1"/>
    <xf numFmtId="0" fontId="5" fillId="4" borderId="7" xfId="0" quotePrefix="1" applyNumberFormat="1" applyFont="1" applyFill="1" applyBorder="1" applyAlignment="1">
      <alignment horizontal="right"/>
    </xf>
    <xf numFmtId="0" fontId="17" fillId="4" borderId="7" xfId="0" quotePrefix="1" applyNumberFormat="1" applyFont="1" applyFill="1" applyBorder="1" applyAlignment="1">
      <alignment horizontal="right"/>
    </xf>
    <xf numFmtId="0" fontId="0" fillId="4" borderId="7" xfId="0" quotePrefix="1" applyNumberFormat="1" applyFill="1" applyBorder="1" applyAlignment="1">
      <alignment horizontal="right"/>
    </xf>
    <xf numFmtId="0" fontId="5" fillId="4" borderId="23" xfId="0" quotePrefix="1" applyNumberFormat="1" applyFont="1" applyFill="1" applyBorder="1" applyAlignment="1">
      <alignment horizontal="right"/>
    </xf>
    <xf numFmtId="0" fontId="0" fillId="4" borderId="8" xfId="0" applyFill="1" applyBorder="1"/>
    <xf numFmtId="3" fontId="5" fillId="4" borderId="12" xfId="0" applyNumberFormat="1" applyFont="1" applyFill="1" applyBorder="1" applyAlignment="1">
      <alignment horizontal="left"/>
    </xf>
    <xf numFmtId="3" fontId="5" fillId="4" borderId="6" xfId="0" applyNumberFormat="1" applyFont="1" applyFill="1" applyBorder="1" applyAlignment="1">
      <alignment horizontal="left"/>
    </xf>
    <xf numFmtId="3" fontId="0" fillId="4" borderId="6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3" fontId="5" fillId="4" borderId="6" xfId="0" applyNumberFormat="1" applyFont="1" applyFill="1" applyBorder="1" applyAlignment="1">
      <alignment horizontal="left" vertical="top" wrapText="1"/>
    </xf>
    <xf numFmtId="38" fontId="0" fillId="4" borderId="6" xfId="0" applyNumberFormat="1" applyFont="1" applyFill="1" applyBorder="1" applyAlignment="1">
      <alignment vertical="top"/>
    </xf>
    <xf numFmtId="38" fontId="0" fillId="4" borderId="24" xfId="0" applyNumberFormat="1" applyFont="1" applyFill="1" applyBorder="1" applyAlignment="1">
      <alignment vertical="top"/>
    </xf>
    <xf numFmtId="38" fontId="0" fillId="4" borderId="26" xfId="0" applyNumberFormat="1" applyFont="1" applyFill="1" applyBorder="1" applyAlignment="1">
      <alignment vertical="top"/>
    </xf>
    <xf numFmtId="38" fontId="0" fillId="4" borderId="48" xfId="0" applyNumberFormat="1" applyFont="1" applyFill="1" applyBorder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3" fontId="5" fillId="4" borderId="8" xfId="0" applyNumberFormat="1" applyFont="1" applyFill="1" applyBorder="1" applyAlignment="1">
      <alignment horizontal="left" vertical="top" wrapText="1"/>
    </xf>
    <xf numFmtId="38" fontId="0" fillId="4" borderId="13" xfId="0" applyNumberFormat="1" applyFont="1" applyFill="1" applyBorder="1" applyAlignment="1">
      <alignment vertical="top"/>
    </xf>
    <xf numFmtId="38" fontId="0" fillId="4" borderId="17" xfId="0" applyNumberFormat="1" applyFont="1" applyFill="1" applyBorder="1" applyAlignment="1">
      <alignment vertical="top"/>
    </xf>
    <xf numFmtId="3" fontId="0" fillId="0" borderId="0" xfId="0" applyNumberFormat="1" applyFont="1" applyFill="1" applyAlignment="1">
      <alignment vertical="top"/>
    </xf>
    <xf numFmtId="38" fontId="0" fillId="0" borderId="0" xfId="0" applyNumberFormat="1" applyFont="1" applyAlignment="1">
      <alignment vertical="top"/>
    </xf>
    <xf numFmtId="3" fontId="5" fillId="4" borderId="11" xfId="0" applyNumberFormat="1" applyFont="1" applyFill="1" applyBorder="1" applyAlignment="1">
      <alignment horizontal="left" vertical="top" wrapText="1"/>
    </xf>
    <xf numFmtId="38" fontId="0" fillId="4" borderId="16" xfId="0" applyNumberFormat="1" applyFont="1" applyFill="1" applyBorder="1" applyAlignment="1">
      <alignment vertical="top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" fontId="0" fillId="4" borderId="8" xfId="0" applyNumberFormat="1" applyFill="1" applyBorder="1" applyAlignment="1">
      <alignment wrapText="1"/>
    </xf>
    <xf numFmtId="0" fontId="0" fillId="0" borderId="0" xfId="0"/>
    <xf numFmtId="0" fontId="0" fillId="4" borderId="15" xfId="0" applyFont="1" applyFill="1" applyBorder="1"/>
    <xf numFmtId="3" fontId="0" fillId="4" borderId="8" xfId="0" applyNumberFormat="1" applyFill="1" applyBorder="1" applyAlignment="1">
      <alignment wrapText="1"/>
    </xf>
    <xf numFmtId="0" fontId="0" fillId="4" borderId="20" xfId="0" applyFill="1" applyBorder="1"/>
    <xf numFmtId="49" fontId="0" fillId="4" borderId="20" xfId="0" quotePrefix="1" applyNumberFormat="1" applyFill="1" applyBorder="1" applyAlignment="1">
      <alignment vertical="top"/>
    </xf>
    <xf numFmtId="3" fontId="0" fillId="4" borderId="49" xfId="0" applyNumberFormat="1" applyFill="1" applyBorder="1" applyAlignment="1">
      <alignment vertical="top" wrapText="1"/>
    </xf>
    <xf numFmtId="49" fontId="0" fillId="4" borderId="50" xfId="0" quotePrefix="1" applyNumberFormat="1" applyFill="1" applyBorder="1" applyAlignment="1">
      <alignment vertical="top"/>
    </xf>
    <xf numFmtId="0" fontId="0" fillId="4" borderId="49" xfId="0" applyFill="1" applyBorder="1"/>
    <xf numFmtId="4" fontId="7" fillId="4" borderId="0" xfId="0" applyNumberFormat="1" applyFont="1" applyFill="1" applyAlignment="1">
      <alignment horizontal="left"/>
    </xf>
    <xf numFmtId="4" fontId="7" fillId="4" borderId="0" xfId="0" applyNumberFormat="1" applyFont="1" applyFill="1"/>
    <xf numFmtId="4" fontId="8" fillId="4" borderId="0" xfId="0" applyNumberFormat="1" applyFont="1" applyFill="1"/>
    <xf numFmtId="4" fontId="0" fillId="4" borderId="0" xfId="0" applyNumberFormat="1" applyFill="1" applyAlignment="1">
      <alignment wrapText="1"/>
    </xf>
    <xf numFmtId="4" fontId="9" fillId="4" borderId="0" xfId="0" applyNumberFormat="1" applyFont="1" applyFill="1"/>
    <xf numFmtId="4" fontId="9" fillId="4" borderId="0" xfId="0" applyNumberFormat="1" applyFont="1" applyFill="1" applyAlignment="1">
      <alignment horizontal="left"/>
    </xf>
    <xf numFmtId="4" fontId="6" fillId="4" borderId="0" xfId="0" applyNumberFormat="1" applyFont="1" applyFill="1"/>
    <xf numFmtId="4" fontId="4" fillId="4" borderId="0" xfId="0" applyNumberFormat="1" applyFont="1" applyFill="1" applyAlignment="1">
      <alignment horizontal="center" wrapText="1"/>
    </xf>
    <xf numFmtId="4" fontId="0" fillId="4" borderId="0" xfId="0" applyNumberFormat="1" applyFill="1" applyAlignment="1">
      <alignment horizontal="center" wrapText="1"/>
    </xf>
    <xf numFmtId="4" fontId="0" fillId="0" borderId="0" xfId="0" applyNumberFormat="1"/>
    <xf numFmtId="4" fontId="9" fillId="4" borderId="0" xfId="0" quotePrefix="1" applyNumberFormat="1" applyFont="1" applyFill="1" applyAlignment="1">
      <alignment horizontal="left"/>
    </xf>
    <xf numFmtId="49" fontId="0" fillId="4" borderId="50" xfId="0" applyNumberFormat="1" applyFill="1" applyBorder="1" applyAlignment="1">
      <alignment vertical="top"/>
    </xf>
    <xf numFmtId="49" fontId="0" fillId="4" borderId="51" xfId="0" applyNumberFormat="1" applyFill="1" applyBorder="1" applyAlignment="1">
      <alignment vertical="top"/>
    </xf>
    <xf numFmtId="49" fontId="0" fillId="4" borderId="20" xfId="0" applyNumberFormat="1" applyFill="1" applyBorder="1" applyAlignment="1">
      <alignment vertical="top"/>
    </xf>
    <xf numFmtId="0" fontId="8" fillId="4" borderId="0" xfId="0" applyFont="1" applyFill="1" applyAlignment="1">
      <alignment wrapText="1"/>
    </xf>
    <xf numFmtId="0" fontId="4" fillId="4" borderId="15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31" xfId="0" quotePrefix="1" applyFont="1" applyFill="1" applyBorder="1" applyAlignment="1">
      <alignment horizontal="center"/>
    </xf>
    <xf numFmtId="3" fontId="0" fillId="4" borderId="8" xfId="0" quotePrefix="1" applyNumberFormat="1" applyFill="1" applyBorder="1" applyAlignment="1">
      <alignment vertical="top" wrapText="1"/>
    </xf>
    <xf numFmtId="3" fontId="0" fillId="0" borderId="0" xfId="0" applyNumberFormat="1" applyFill="1" applyAlignment="1">
      <alignment wrapText="1"/>
    </xf>
    <xf numFmtId="49" fontId="0" fillId="4" borderId="52" xfId="0" applyNumberFormat="1" applyFill="1" applyBorder="1"/>
    <xf numFmtId="0" fontId="0" fillId="4" borderId="52" xfId="0" applyFill="1" applyBorder="1"/>
    <xf numFmtId="49" fontId="0" fillId="4" borderId="31" xfId="0" quotePrefix="1" applyNumberFormat="1" applyFill="1" applyBorder="1"/>
    <xf numFmtId="3" fontId="4" fillId="4" borderId="8" xfId="0" applyNumberFormat="1" applyFont="1" applyFill="1" applyBorder="1" applyAlignment="1">
      <alignment wrapText="1"/>
    </xf>
    <xf numFmtId="0" fontId="5" fillId="4" borderId="28" xfId="0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/>
    </xf>
    <xf numFmtId="0" fontId="5" fillId="4" borderId="54" xfId="0" applyFont="1" applyFill="1" applyBorder="1" applyAlignment="1">
      <alignment horizontal="left" wrapText="1"/>
    </xf>
    <xf numFmtId="0" fontId="4" fillId="0" borderId="55" xfId="0" applyFont="1" applyFill="1" applyBorder="1" applyAlignment="1">
      <alignment horizontal="center" vertical="center" wrapText="1"/>
    </xf>
    <xf numFmtId="4" fontId="4" fillId="0" borderId="56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" fontId="4" fillId="5" borderId="55" xfId="0" applyNumberFormat="1" applyFont="1" applyFill="1" applyBorder="1" applyAlignment="1">
      <alignment horizontal="center" vertical="center" wrapText="1"/>
    </xf>
    <xf numFmtId="0" fontId="5" fillId="4" borderId="58" xfId="0" applyFont="1" applyFill="1" applyBorder="1" applyAlignment="1">
      <alignment horizontal="left" wrapText="1"/>
    </xf>
    <xf numFmtId="0" fontId="5" fillId="4" borderId="58" xfId="0" quotePrefix="1" applyFont="1" applyFill="1" applyBorder="1" applyAlignment="1">
      <alignment horizontal="left" wrapText="1"/>
    </xf>
    <xf numFmtId="0" fontId="0" fillId="4" borderId="58" xfId="0" applyFont="1" applyFill="1" applyBorder="1"/>
    <xf numFmtId="0" fontId="0" fillId="4" borderId="58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>
      <alignment horizontal="right"/>
    </xf>
    <xf numFmtId="49" fontId="0" fillId="4" borderId="8" xfId="0" applyNumberFormat="1" applyFill="1" applyBorder="1"/>
    <xf numFmtId="0" fontId="0" fillId="0" borderId="0" xfId="0"/>
    <xf numFmtId="2" fontId="9" fillId="4" borderId="0" xfId="0" quotePrefix="1" applyNumberFormat="1" applyFont="1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 applyFont="1" applyFill="1" applyBorder="1"/>
    <xf numFmtId="49" fontId="0" fillId="4" borderId="51" xfId="0" quotePrefix="1" applyNumberFormat="1" applyFill="1" applyBorder="1" applyAlignment="1">
      <alignment vertical="top"/>
    </xf>
    <xf numFmtId="3" fontId="0" fillId="4" borderId="26" xfId="0" applyNumberFormat="1" applyFont="1" applyFill="1" applyBorder="1"/>
    <xf numFmtId="3" fontId="0" fillId="4" borderId="9" xfId="0" applyNumberFormat="1" applyFont="1" applyFill="1" applyBorder="1"/>
    <xf numFmtId="3" fontId="4" fillId="4" borderId="9" xfId="0" applyNumberFormat="1" applyFont="1" applyFill="1" applyBorder="1"/>
    <xf numFmtId="0" fontId="4" fillId="0" borderId="55" xfId="0" applyFont="1" applyFill="1" applyBorder="1" applyAlignment="1">
      <alignment horizontal="center" wrapText="1"/>
    </xf>
    <xf numFmtId="3" fontId="0" fillId="4" borderId="60" xfId="0" applyNumberFormat="1" applyFont="1" applyFill="1" applyBorder="1"/>
    <xf numFmtId="0" fontId="4" fillId="0" borderId="61" xfId="0" applyFont="1" applyFill="1" applyBorder="1" applyAlignment="1">
      <alignment horizontal="center" wrapText="1"/>
    </xf>
    <xf numFmtId="0" fontId="4" fillId="5" borderId="56" xfId="0" applyFont="1" applyFill="1" applyBorder="1" applyAlignment="1">
      <alignment horizontal="center" wrapText="1"/>
    </xf>
    <xf numFmtId="3" fontId="4" fillId="4" borderId="5" xfId="0" applyNumberFormat="1" applyFont="1" applyFill="1" applyBorder="1"/>
    <xf numFmtId="3" fontId="4" fillId="4" borderId="6" xfId="0" applyNumberFormat="1" applyFont="1" applyFill="1" applyBorder="1"/>
    <xf numFmtId="3" fontId="0" fillId="4" borderId="59" xfId="0" applyNumberFormat="1" applyFont="1" applyFill="1" applyBorder="1"/>
    <xf numFmtId="0" fontId="0" fillId="4" borderId="32" xfId="0" applyFont="1" applyFill="1" applyBorder="1" applyAlignment="1">
      <alignment wrapText="1"/>
    </xf>
    <xf numFmtId="44" fontId="0" fillId="0" borderId="0" xfId="0" applyNumberFormat="1"/>
    <xf numFmtId="0" fontId="5" fillId="4" borderId="5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3" fontId="0" fillId="4" borderId="6" xfId="25" applyNumberFormat="1" applyFont="1" applyFill="1" applyBorder="1"/>
    <xf numFmtId="3" fontId="4" fillId="4" borderId="15" xfId="25" applyNumberFormat="1" applyFont="1" applyFill="1" applyBorder="1"/>
    <xf numFmtId="4" fontId="4" fillId="0" borderId="1" xfId="0" quotePrefix="1" applyNumberFormat="1" applyFont="1" applyFill="1" applyBorder="1" applyAlignment="1">
      <alignment horizontal="center" wrapText="1"/>
    </xf>
    <xf numFmtId="165" fontId="0" fillId="4" borderId="0" xfId="24" applyNumberFormat="1" applyFont="1" applyFill="1"/>
    <xf numFmtId="165" fontId="4" fillId="0" borderId="1" xfId="24" quotePrefix="1" applyNumberFormat="1" applyFont="1" applyFill="1" applyBorder="1" applyAlignment="1">
      <alignment horizontal="center" wrapText="1"/>
    </xf>
    <xf numFmtId="0" fontId="0" fillId="4" borderId="20" xfId="0" applyFill="1" applyBorder="1" applyAlignment="1">
      <alignment wrapText="1"/>
    </xf>
    <xf numFmtId="0" fontId="0" fillId="4" borderId="49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9" fillId="4" borderId="0" xfId="0" applyFont="1" applyFill="1" applyAlignment="1"/>
    <xf numFmtId="0" fontId="8" fillId="4" borderId="0" xfId="0" applyFont="1" applyFill="1" applyAlignment="1"/>
    <xf numFmtId="0" fontId="0" fillId="4" borderId="0" xfId="0" applyFill="1" applyAlignment="1"/>
    <xf numFmtId="17" fontId="4" fillId="0" borderId="1" xfId="0" applyNumberFormat="1" applyFont="1" applyFill="1" applyBorder="1" applyAlignment="1">
      <alignment horizontal="center"/>
    </xf>
    <xf numFmtId="0" fontId="0" fillId="0" borderId="0" xfId="0" applyAlignment="1"/>
    <xf numFmtId="165" fontId="0" fillId="0" borderId="0" xfId="24" applyNumberFormat="1" applyFont="1"/>
    <xf numFmtId="3" fontId="0" fillId="0" borderId="0" xfId="0" applyNumberFormat="1"/>
    <xf numFmtId="3" fontId="0" fillId="4" borderId="8" xfId="0" applyNumberFormat="1" applyFill="1" applyBorder="1" applyAlignment="1">
      <alignment vertical="top" wrapText="1"/>
    </xf>
    <xf numFmtId="49" fontId="0" fillId="4" borderId="0" xfId="0" quotePrefix="1" applyNumberFormat="1" applyFill="1" applyBorder="1" applyAlignment="1">
      <alignment vertical="top"/>
    </xf>
    <xf numFmtId="3" fontId="0" fillId="4" borderId="0" xfId="0" applyNumberFormat="1" applyFill="1" applyBorder="1" applyAlignment="1">
      <alignment vertical="top" wrapText="1"/>
    </xf>
    <xf numFmtId="49" fontId="4" fillId="4" borderId="31" xfId="0" applyNumberFormat="1" applyFont="1" applyFill="1" applyBorder="1"/>
    <xf numFmtId="0" fontId="4" fillId="4" borderId="32" xfId="0" applyFont="1" applyFill="1" applyBorder="1"/>
    <xf numFmtId="38" fontId="4" fillId="4" borderId="32" xfId="0" applyNumberFormat="1" applyFont="1" applyFill="1" applyBorder="1" applyAlignment="1">
      <alignment horizontal="right"/>
    </xf>
    <xf numFmtId="0" fontId="4" fillId="4" borderId="34" xfId="0" applyFont="1" applyFill="1" applyBorder="1"/>
    <xf numFmtId="0" fontId="4" fillId="4" borderId="35" xfId="0" applyFont="1" applyFill="1" applyBorder="1"/>
    <xf numFmtId="40" fontId="4" fillId="4" borderId="35" xfId="0" applyNumberFormat="1" applyFont="1" applyFill="1" applyBorder="1"/>
    <xf numFmtId="0" fontId="0" fillId="4" borderId="34" xfId="0" applyFont="1" applyFill="1" applyBorder="1" applyAlignment="1">
      <alignment horizontal="center"/>
    </xf>
    <xf numFmtId="3" fontId="0" fillId="4" borderId="35" xfId="0" applyNumberFormat="1" applyFont="1" applyFill="1" applyBorder="1"/>
    <xf numFmtId="3" fontId="5" fillId="4" borderId="35" xfId="0" applyNumberFormat="1" applyFont="1" applyFill="1" applyBorder="1"/>
    <xf numFmtId="38" fontId="0" fillId="4" borderId="35" xfId="0" applyNumberFormat="1" applyFont="1" applyFill="1" applyBorder="1" applyAlignment="1">
      <alignment horizontal="right"/>
    </xf>
    <xf numFmtId="38" fontId="0" fillId="4" borderId="62" xfId="0" applyNumberFormat="1" applyFont="1" applyFill="1" applyBorder="1" applyAlignment="1">
      <alignment horizontal="right"/>
    </xf>
    <xf numFmtId="38" fontId="4" fillId="4" borderId="35" xfId="0" applyNumberFormat="1" applyFont="1" applyFill="1" applyBorder="1"/>
    <xf numFmtId="2" fontId="0" fillId="4" borderId="8" xfId="25" applyNumberFormat="1" applyFont="1" applyFill="1" applyBorder="1"/>
    <xf numFmtId="2" fontId="0" fillId="4" borderId="6" xfId="25" applyNumberFormat="1" applyFont="1" applyFill="1" applyBorder="1"/>
    <xf numFmtId="2" fontId="4" fillId="4" borderId="15" xfId="25" applyNumberFormat="1" applyFont="1" applyFill="1" applyBorder="1"/>
    <xf numFmtId="2" fontId="0" fillId="0" borderId="0" xfId="0" applyNumberFormat="1" applyFill="1"/>
    <xf numFmtId="38" fontId="0" fillId="4" borderId="52" xfId="0" applyNumberFormat="1" applyFill="1" applyBorder="1"/>
    <xf numFmtId="3" fontId="0" fillId="4" borderId="0" xfId="0" applyNumberFormat="1" applyFill="1" applyBorder="1"/>
    <xf numFmtId="3" fontId="0" fillId="4" borderId="0" xfId="0" applyNumberFormat="1" applyFont="1" applyFill="1" applyBorder="1"/>
    <xf numFmtId="165" fontId="0" fillId="4" borderId="8" xfId="24" applyNumberFormat="1" applyFont="1" applyFill="1" applyBorder="1" applyAlignment="1">
      <alignment vertical="top" wrapText="1"/>
    </xf>
    <xf numFmtId="165" fontId="0" fillId="4" borderId="8" xfId="24" applyNumberFormat="1" applyFont="1" applyFill="1" applyBorder="1" applyAlignment="1">
      <alignment vertical="top"/>
    </xf>
    <xf numFmtId="165" fontId="0" fillId="4" borderId="8" xfId="24" applyNumberFormat="1" applyFont="1" applyFill="1" applyBorder="1"/>
    <xf numFmtId="165" fontId="4" fillId="4" borderId="8" xfId="24" applyNumberFormat="1" applyFont="1" applyFill="1" applyBorder="1"/>
    <xf numFmtId="165" fontId="4" fillId="0" borderId="8" xfId="24" applyNumberFormat="1" applyFont="1" applyFill="1" applyBorder="1"/>
    <xf numFmtId="165" fontId="4" fillId="0" borderId="0" xfId="24" quotePrefix="1" applyNumberFormat="1" applyFont="1" applyFill="1" applyBorder="1" applyAlignment="1">
      <alignment horizontal="center" wrapText="1"/>
    </xf>
    <xf numFmtId="165" fontId="4" fillId="0" borderId="0" xfId="24" quotePrefix="1" applyNumberFormat="1" applyFont="1" applyFill="1" applyBorder="1" applyAlignment="1">
      <alignment horizontal="center" vertical="center" wrapText="1"/>
    </xf>
    <xf numFmtId="165" fontId="0" fillId="4" borderId="6" xfId="24" applyNumberFormat="1" applyFont="1" applyFill="1" applyBorder="1"/>
    <xf numFmtId="165" fontId="4" fillId="4" borderId="15" xfId="24" applyNumberFormat="1" applyFont="1" applyFill="1" applyBorder="1"/>
    <xf numFmtId="165" fontId="3" fillId="4" borderId="15" xfId="24" applyNumberFormat="1" applyFont="1" applyFill="1" applyBorder="1"/>
    <xf numFmtId="165" fontId="0" fillId="4" borderId="11" xfId="24" applyNumberFormat="1" applyFont="1" applyFill="1" applyBorder="1" applyAlignment="1">
      <alignment horizontal="right"/>
    </xf>
    <xf numFmtId="165" fontId="0" fillId="4" borderId="11" xfId="24" applyNumberFormat="1" applyFont="1" applyFill="1" applyBorder="1"/>
    <xf numFmtId="165" fontId="0" fillId="0" borderId="0" xfId="24" applyNumberFormat="1" applyFont="1" applyFill="1" applyBorder="1"/>
    <xf numFmtId="165" fontId="5" fillId="4" borderId="32" xfId="24" applyNumberFormat="1" applyFont="1" applyFill="1" applyBorder="1" applyAlignment="1">
      <alignment horizontal="right"/>
    </xf>
    <xf numFmtId="165" fontId="0" fillId="4" borderId="32" xfId="24" applyNumberFormat="1" applyFont="1" applyFill="1" applyBorder="1" applyAlignment="1">
      <alignment vertical="top"/>
    </xf>
    <xf numFmtId="165" fontId="0" fillId="4" borderId="33" xfId="24" applyNumberFormat="1" applyFont="1" applyFill="1" applyBorder="1" applyAlignment="1">
      <alignment vertical="top"/>
    </xf>
    <xf numFmtId="165" fontId="0" fillId="0" borderId="0" xfId="24" applyNumberFormat="1" applyFont="1" applyFill="1" applyAlignment="1">
      <alignment wrapText="1"/>
    </xf>
    <xf numFmtId="165" fontId="0" fillId="4" borderId="32" xfId="24" applyNumberFormat="1" applyFont="1" applyFill="1" applyBorder="1" applyAlignment="1">
      <alignment horizontal="right"/>
    </xf>
    <xf numFmtId="0" fontId="17" fillId="4" borderId="31" xfId="0" applyFont="1" applyFill="1" applyBorder="1" applyAlignment="1">
      <alignment horizontal="center"/>
    </xf>
    <xf numFmtId="0" fontId="17" fillId="4" borderId="32" xfId="0" applyFont="1" applyFill="1" applyBorder="1" applyAlignment="1">
      <alignment horizontal="left" wrapText="1"/>
    </xf>
    <xf numFmtId="165" fontId="17" fillId="4" borderId="32" xfId="24" applyNumberFormat="1" applyFont="1" applyFill="1" applyBorder="1" applyAlignment="1">
      <alignment horizontal="right"/>
    </xf>
    <xf numFmtId="165" fontId="5" fillId="4" borderId="58" xfId="24" applyNumberFormat="1" applyFont="1" applyFill="1" applyBorder="1" applyAlignment="1">
      <alignment horizontal="right"/>
    </xf>
    <xf numFmtId="165" fontId="0" fillId="4" borderId="58" xfId="24" applyNumberFormat="1" applyFont="1" applyFill="1" applyBorder="1" applyAlignment="1">
      <alignment vertical="top"/>
    </xf>
    <xf numFmtId="165" fontId="0" fillId="4" borderId="58" xfId="24" applyNumberFormat="1" applyFont="1" applyFill="1" applyBorder="1" applyAlignment="1">
      <alignment horizontal="right"/>
    </xf>
    <xf numFmtId="165" fontId="5" fillId="4" borderId="54" xfId="24" applyNumberFormat="1" applyFont="1" applyFill="1" applyBorder="1" applyAlignment="1">
      <alignment horizontal="right"/>
    </xf>
    <xf numFmtId="165" fontId="0" fillId="4" borderId="57" xfId="24" applyNumberFormat="1" applyFont="1" applyFill="1" applyBorder="1" applyAlignment="1">
      <alignment vertical="top"/>
    </xf>
    <xf numFmtId="165" fontId="5" fillId="4" borderId="32" xfId="24" applyNumberFormat="1" applyFont="1" applyFill="1" applyBorder="1"/>
    <xf numFmtId="165" fontId="0" fillId="4" borderId="33" xfId="24" applyNumberFormat="1" applyFont="1" applyFill="1" applyBorder="1" applyAlignment="1">
      <alignment horizontal="right"/>
    </xf>
    <xf numFmtId="165" fontId="0" fillId="0" borderId="0" xfId="24" applyNumberFormat="1" applyFont="1" applyFill="1" applyAlignment="1">
      <alignment horizontal="right"/>
    </xf>
    <xf numFmtId="165" fontId="4" fillId="4" borderId="35" xfId="24" applyNumberFormat="1" applyFont="1" applyFill="1" applyBorder="1"/>
    <xf numFmtId="49" fontId="4" fillId="4" borderId="51" xfId="0" quotePrefix="1" applyNumberFormat="1" applyFont="1" applyFill="1" applyBorder="1" applyAlignment="1">
      <alignment vertical="top"/>
    </xf>
    <xf numFmtId="0" fontId="4" fillId="4" borderId="22" xfId="0" applyFont="1" applyFill="1" applyBorder="1"/>
    <xf numFmtId="0" fontId="4" fillId="4" borderId="22" xfId="0" applyFont="1" applyFill="1" applyBorder="1" applyAlignment="1">
      <alignment wrapText="1"/>
    </xf>
    <xf numFmtId="165" fontId="0" fillId="4" borderId="20" xfId="24" applyNumberFormat="1" applyFont="1" applyFill="1" applyBorder="1" applyAlignment="1">
      <alignment vertical="top"/>
    </xf>
    <xf numFmtId="165" fontId="0" fillId="4" borderId="20" xfId="24" applyNumberFormat="1" applyFont="1" applyFill="1" applyBorder="1"/>
    <xf numFmtId="165" fontId="0" fillId="4" borderId="49" xfId="24" applyNumberFormat="1" applyFont="1" applyFill="1" applyBorder="1"/>
    <xf numFmtId="165" fontId="0" fillId="4" borderId="49" xfId="24" applyNumberFormat="1" applyFont="1" applyFill="1" applyBorder="1" applyAlignment="1">
      <alignment vertical="top"/>
    </xf>
    <xf numFmtId="165" fontId="0" fillId="4" borderId="22" xfId="24" applyNumberFormat="1" applyFont="1" applyFill="1" applyBorder="1"/>
    <xf numFmtId="165" fontId="0" fillId="4" borderId="51" xfId="24" applyNumberFormat="1" applyFont="1" applyFill="1" applyBorder="1"/>
    <xf numFmtId="165" fontId="0" fillId="4" borderId="0" xfId="24" applyNumberFormat="1" applyFont="1" applyFill="1" applyBorder="1" applyAlignment="1">
      <alignment vertical="top"/>
    </xf>
    <xf numFmtId="165" fontId="4" fillId="4" borderId="51" xfId="24" quotePrefix="1" applyNumberFormat="1" applyFont="1" applyFill="1" applyBorder="1" applyAlignment="1">
      <alignment horizontal="right" vertical="top"/>
    </xf>
    <xf numFmtId="165" fontId="4" fillId="4" borderId="22" xfId="24" applyNumberFormat="1" applyFont="1" applyFill="1" applyBorder="1" applyAlignment="1">
      <alignment horizontal="right"/>
    </xf>
    <xf numFmtId="165" fontId="4" fillId="4" borderId="22" xfId="24" applyNumberFormat="1" applyFont="1" applyFill="1" applyBorder="1" applyAlignment="1">
      <alignment horizontal="right" wrapText="1"/>
    </xf>
    <xf numFmtId="165" fontId="0" fillId="0" borderId="0" xfId="24" applyNumberFormat="1" applyFont="1" applyFill="1" applyAlignment="1">
      <alignment vertical="top"/>
    </xf>
    <xf numFmtId="0" fontId="4" fillId="4" borderId="21" xfId="0" applyFont="1" applyFill="1" applyBorder="1"/>
    <xf numFmtId="165" fontId="4" fillId="4" borderId="21" xfId="24" applyNumberFormat="1" applyFont="1" applyFill="1" applyBorder="1"/>
    <xf numFmtId="44" fontId="0" fillId="4" borderId="8" xfId="25" applyFont="1" applyFill="1" applyBorder="1" applyAlignment="1">
      <alignment vertical="top"/>
    </xf>
    <xf numFmtId="0" fontId="0" fillId="0" borderId="0" xfId="0" applyFill="1" applyAlignment="1">
      <alignment vertical="top"/>
    </xf>
    <xf numFmtId="168" fontId="0" fillId="0" borderId="0" xfId="25" applyNumberFormat="1" applyFont="1" applyFill="1" applyAlignment="1">
      <alignment vertical="top"/>
    </xf>
    <xf numFmtId="168" fontId="0" fillId="0" borderId="0" xfId="25" applyNumberFormat="1" applyFont="1"/>
    <xf numFmtId="44" fontId="0" fillId="4" borderId="8" xfId="25" applyFont="1" applyFill="1" applyBorder="1"/>
    <xf numFmtId="44" fontId="4" fillId="4" borderId="8" xfId="25" applyFont="1" applyFill="1" applyBorder="1"/>
    <xf numFmtId="43" fontId="0" fillId="4" borderId="58" xfId="24" applyFont="1" applyFill="1" applyBorder="1" applyAlignment="1">
      <alignment vertical="top"/>
    </xf>
    <xf numFmtId="43" fontId="0" fillId="4" borderId="54" xfId="24" applyFont="1" applyFill="1" applyBorder="1" applyAlignment="1">
      <alignment vertical="top"/>
    </xf>
    <xf numFmtId="43" fontId="17" fillId="4" borderId="32" xfId="24" applyFont="1" applyFill="1" applyBorder="1" applyAlignment="1">
      <alignment horizontal="right"/>
    </xf>
    <xf numFmtId="0" fontId="21" fillId="22" borderId="63" xfId="146" applyFont="1" applyFill="1" applyBorder="1" applyAlignment="1">
      <alignment horizontal="center"/>
    </xf>
    <xf numFmtId="0" fontId="21" fillId="0" borderId="45" xfId="146" applyFont="1" applyFill="1" applyBorder="1" applyAlignment="1"/>
    <xf numFmtId="43" fontId="21" fillId="22" borderId="63" xfId="24" applyFont="1" applyFill="1" applyBorder="1" applyAlignment="1">
      <alignment horizontal="center"/>
    </xf>
    <xf numFmtId="43" fontId="21" fillId="0" borderId="45" xfId="24" applyFont="1" applyFill="1" applyBorder="1" applyAlignment="1">
      <alignment horizontal="right"/>
    </xf>
    <xf numFmtId="43" fontId="0" fillId="0" borderId="0" xfId="24" applyFont="1"/>
    <xf numFmtId="43" fontId="0" fillId="0" borderId="0" xfId="0" applyNumberFormat="1"/>
    <xf numFmtId="0" fontId="21" fillId="0" borderId="45" xfId="146" applyFont="1" applyFill="1" applyBorder="1" applyAlignment="1">
      <alignment wrapText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</cellXfs>
  <cellStyles count="147">
    <cellStyle name="20% - Accent1 2" xfId="26"/>
    <cellStyle name="20% - Accent2 2" xfId="27"/>
    <cellStyle name="20% - Accent3 2" xfId="28"/>
    <cellStyle name="20% - Accent4 2" xfId="29"/>
    <cellStyle name="20% - Accent5 2" xfId="30"/>
    <cellStyle name="20% - Accent6 2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Bad 2" xfId="50"/>
    <cellStyle name="Calculation 2" xfId="51"/>
    <cellStyle name="Check Cell 2" xfId="52"/>
    <cellStyle name="Comma" xfId="24" builtinId="3"/>
    <cellStyle name="Comma 2" xfId="1"/>
    <cellStyle name="Comma 2 2" xfId="5"/>
    <cellStyle name="Comma 2 2 2" xfId="81"/>
    <cellStyle name="Comma 2 3" xfId="6"/>
    <cellStyle name="Comma 2 3 2" xfId="82"/>
    <cellStyle name="Comma 2 4" xfId="4"/>
    <cellStyle name="Comma 2 4 2" xfId="76"/>
    <cellStyle name="Comma 2 4 3" xfId="80"/>
    <cellStyle name="Comma 2 4 4" xfId="74"/>
    <cellStyle name="Comma 2 5" xfId="20"/>
    <cellStyle name="Comma 3" xfId="17"/>
    <cellStyle name="Comma 3 2" xfId="88"/>
    <cellStyle name="Comma 4" xfId="93"/>
    <cellStyle name="Comma 4 2" xfId="117"/>
    <cellStyle name="Comma 5" xfId="112"/>
    <cellStyle name="Comma 5 2" xfId="126"/>
    <cellStyle name="Comma 8" xfId="118"/>
    <cellStyle name="Comma0" xfId="94"/>
    <cellStyle name="Comma0 2" xfId="95"/>
    <cellStyle name="Currency" xfId="25" builtinId="4"/>
    <cellStyle name="Currency 2" xfId="12"/>
    <cellStyle name="Currency 2 2" xfId="86"/>
    <cellStyle name="Currency 2 2 2" xfId="130"/>
    <cellStyle name="Currency 2 3" xfId="141"/>
    <cellStyle name="Currency 3" xfId="15"/>
    <cellStyle name="Currency 3 2" xfId="97"/>
    <cellStyle name="Currency 3 3" xfId="131"/>
    <cellStyle name="Currency 4" xfId="96"/>
    <cellStyle name="Currency 4 2" xfId="142"/>
    <cellStyle name="Currency 4 3" xfId="145"/>
    <cellStyle name="Currency 6" xfId="116"/>
    <cellStyle name="Currency 8" xfId="53"/>
    <cellStyle name="Explanatory Text 2" xfId="54"/>
    <cellStyle name="Good 2" xfId="55"/>
    <cellStyle name="Heading 1 2" xfId="56"/>
    <cellStyle name="Heading 2 2" xfId="57"/>
    <cellStyle name="Heading 3 2" xfId="58"/>
    <cellStyle name="Heading 4 2" xfId="59"/>
    <cellStyle name="Hyperlink 2" xfId="121"/>
    <cellStyle name="Hyperlink 2 2" xfId="138"/>
    <cellStyle name="Hyperlink 3" xfId="136"/>
    <cellStyle name="Input 2" xfId="60"/>
    <cellStyle name="Linked Cell 2" xfId="61"/>
    <cellStyle name="Neutral 2" xfId="62"/>
    <cellStyle name="Normal" xfId="0" builtinId="0"/>
    <cellStyle name="Normal 10" xfId="98"/>
    <cellStyle name="Normal 11" xfId="99"/>
    <cellStyle name="Normal 11 2" xfId="123"/>
    <cellStyle name="Normal 12" xfId="92"/>
    <cellStyle name="Normal 13" xfId="111"/>
    <cellStyle name="Normal 13 2" xfId="125"/>
    <cellStyle name="Normal 2" xfId="2"/>
    <cellStyle name="Normal 2 2" xfId="8"/>
    <cellStyle name="Normal 2 2 2" xfId="70"/>
    <cellStyle name="Normal 2 2 3" xfId="69"/>
    <cellStyle name="Normal 2 2 4" xfId="100"/>
    <cellStyle name="Normal 2 2 5" xfId="114"/>
    <cellStyle name="Normal 2 3" xfId="9"/>
    <cellStyle name="Normal 2 3 2" xfId="101"/>
    <cellStyle name="Normal 2 4" xfId="7"/>
    <cellStyle name="Normal 2 4 2" xfId="77"/>
    <cellStyle name="Normal 2 4 3" xfId="83"/>
    <cellStyle name="Normal 2 4 4" xfId="73"/>
    <cellStyle name="Normal 2 4 5" xfId="102"/>
    <cellStyle name="Normal 2 4 5 2" xfId="124"/>
    <cellStyle name="Normal 2 5" xfId="18"/>
    <cellStyle name="Normal 2 6" xfId="79"/>
    <cellStyle name="Normal 2 7" xfId="113"/>
    <cellStyle name="Normal 2_Sheet1" xfId="103"/>
    <cellStyle name="Normal 3" xfId="13"/>
    <cellStyle name="Normal 3 2" xfId="10"/>
    <cellStyle name="Normal 3 2 2" xfId="84"/>
    <cellStyle name="Normal 3 2 3" xfId="105"/>
    <cellStyle name="Normal 3 2 4" xfId="139"/>
    <cellStyle name="Normal 3 3" xfId="11"/>
    <cellStyle name="Normal 3 3 2" xfId="85"/>
    <cellStyle name="Normal 3 3 3" xfId="137"/>
    <cellStyle name="Normal 3 4" xfId="19"/>
    <cellStyle name="Normal 3 4 2" xfId="132"/>
    <cellStyle name="Normal 3 5" xfId="78"/>
    <cellStyle name="Normal 3 6" xfId="72"/>
    <cellStyle name="Normal 3 7" xfId="104"/>
    <cellStyle name="Normal 4" xfId="14"/>
    <cellStyle name="Normal 4 2" xfId="21"/>
    <cellStyle name="Normal 4 2 2" xfId="90"/>
    <cellStyle name="Normal 4 2 3" xfId="107"/>
    <cellStyle name="Normal 4 2 4" xfId="140"/>
    <cellStyle name="Normal 4 3" xfId="87"/>
    <cellStyle name="Normal 4 3 2" xfId="133"/>
    <cellStyle name="Normal 4 4" xfId="71"/>
    <cellStyle name="Normal 4 5" xfId="106"/>
    <cellStyle name="Normal 4 6" xfId="122"/>
    <cellStyle name="Normal 5" xfId="16"/>
    <cellStyle name="Normal 5 2" xfId="22"/>
    <cellStyle name="Normal 5 3" xfId="134"/>
    <cellStyle name="Normal 6" xfId="63"/>
    <cellStyle name="Normal 6 2" xfId="108"/>
    <cellStyle name="Normal 6 2 2" xfId="129"/>
    <cellStyle name="Normal 7" xfId="109"/>
    <cellStyle name="Normal 7 2" xfId="115"/>
    <cellStyle name="Normal 7 3" xfId="127"/>
    <cellStyle name="Normal 8" xfId="91"/>
    <cellStyle name="Normal 9" xfId="110"/>
    <cellStyle name="Normal_Sheet1" xfId="146"/>
    <cellStyle name="Note 2" xfId="64"/>
    <cellStyle name="Output 2" xfId="65"/>
    <cellStyle name="Percent 2" xfId="3"/>
    <cellStyle name="Percent 2 2" xfId="23"/>
    <cellStyle name="Percent 2 2 2" xfId="89"/>
    <cellStyle name="Percent 2 2 3" xfId="135"/>
    <cellStyle name="Percent 2 2 4" xfId="144"/>
    <cellStyle name="Percent 2 3" xfId="119"/>
    <cellStyle name="Percent 3" xfId="75"/>
    <cellStyle name="Percent 3 2" xfId="120"/>
    <cellStyle name="Percent 4" xfId="128"/>
    <cellStyle name="Percent 4 2" xfId="143"/>
    <cellStyle name="Title 2" xfId="66"/>
    <cellStyle name="Total 2" xfId="67"/>
    <cellStyle name="Warning Text 2" xfId="68"/>
  </cellStyles>
  <dxfs count="0"/>
  <tableStyles count="0" defaultTableStyle="TableStyleMedium9" defaultPivotStyle="PivotStyleLight16"/>
  <colors>
    <mruColors>
      <color rgb="FFCCFFCC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CFFCC"/>
  </sheetPr>
  <dimension ref="A1:X153"/>
  <sheetViews>
    <sheetView tabSelected="1" zoomScaleNormal="100" workbookViewId="0">
      <pane xSplit="7" ySplit="10" topLeftCell="H11" activePane="bottomRight" state="frozen"/>
      <selection pane="topRight" activeCell="F1" sqref="F1"/>
      <selection pane="bottomLeft" activeCell="A11" sqref="A11"/>
      <selection pane="bottomRight" activeCell="H11" sqref="H11"/>
    </sheetView>
  </sheetViews>
  <sheetFormatPr defaultColWidth="9.109375" defaultRowHeight="14.4" x14ac:dyDescent="0.3"/>
  <cols>
    <col min="1" max="1" width="9.44140625" style="25" customWidth="1"/>
    <col min="2" max="2" width="39.88671875" style="4" customWidth="1"/>
    <col min="3" max="5" width="17.5546875" style="4" customWidth="1"/>
    <col min="6" max="6" width="16.88671875" style="4" customWidth="1"/>
    <col min="7" max="7" width="12.109375" style="4" customWidth="1"/>
    <col min="8" max="24" width="15.6640625" style="27" customWidth="1"/>
    <col min="25" max="16384" width="9.109375" style="4"/>
  </cols>
  <sheetData>
    <row r="1" spans="1:24" ht="21" x14ac:dyDescent="0.4">
      <c r="A1" s="34" t="s">
        <v>0</v>
      </c>
      <c r="B1" s="42"/>
      <c r="C1" s="35" t="s">
        <v>68</v>
      </c>
      <c r="D1" s="118"/>
      <c r="E1" s="118"/>
      <c r="F1" s="34"/>
      <c r="G1" s="36"/>
      <c r="H1" s="43"/>
      <c r="I1" s="43"/>
      <c r="J1" s="35" t="str">
        <f>C1</f>
        <v xml:space="preserve">Adult Education </v>
      </c>
      <c r="K1" s="35"/>
      <c r="L1" s="68"/>
      <c r="M1" s="34"/>
      <c r="N1" s="34"/>
      <c r="O1" s="36"/>
      <c r="P1" s="36"/>
      <c r="Q1" s="43"/>
      <c r="R1" s="43"/>
      <c r="S1" s="35" t="str">
        <f>C1</f>
        <v xml:space="preserve">Adult Education </v>
      </c>
      <c r="T1" s="35"/>
      <c r="U1" s="34"/>
      <c r="V1" s="34"/>
      <c r="W1" s="117"/>
      <c r="X1" s="117"/>
    </row>
    <row r="2" spans="1:24" ht="15.6" x14ac:dyDescent="0.3">
      <c r="A2" s="37" t="s">
        <v>1</v>
      </c>
      <c r="B2" s="42"/>
      <c r="C2" s="38">
        <v>84.001999999999995</v>
      </c>
      <c r="D2" s="121"/>
      <c r="E2" s="121"/>
      <c r="F2" s="37"/>
      <c r="G2" s="39"/>
      <c r="H2" s="43"/>
      <c r="I2" s="43"/>
      <c r="J2" s="37" t="str">
        <f>"FY"&amp;C4</f>
        <v>FY2014-15</v>
      </c>
      <c r="K2" s="37"/>
      <c r="L2" s="77"/>
      <c r="M2" s="38"/>
      <c r="N2" s="38"/>
      <c r="O2" s="39"/>
      <c r="P2" s="39"/>
      <c r="Q2" s="39"/>
      <c r="R2" s="39"/>
      <c r="S2" s="37" t="str">
        <f>"FY"&amp;C4</f>
        <v>FY2014-15</v>
      </c>
      <c r="T2" s="37"/>
      <c r="U2" s="38"/>
      <c r="V2" s="38"/>
      <c r="W2" s="121"/>
      <c r="X2" s="121"/>
    </row>
    <row r="3" spans="1:24" ht="15.6" x14ac:dyDescent="0.3">
      <c r="A3" s="37" t="s">
        <v>2</v>
      </c>
      <c r="B3" s="42"/>
      <c r="C3" s="38">
        <v>5002</v>
      </c>
      <c r="D3" s="121"/>
      <c r="E3" s="121"/>
      <c r="F3" s="37"/>
      <c r="G3" s="39"/>
      <c r="H3" s="43"/>
      <c r="I3" s="43"/>
      <c r="J3" s="43"/>
      <c r="K3" s="43"/>
      <c r="L3" s="73"/>
      <c r="M3" s="43"/>
      <c r="N3" s="43"/>
      <c r="O3" s="43"/>
      <c r="P3" s="43"/>
      <c r="Q3" s="43"/>
      <c r="R3" s="43"/>
      <c r="S3" s="43"/>
      <c r="T3" s="43"/>
      <c r="U3" s="43"/>
      <c r="V3" s="43"/>
      <c r="W3" s="125"/>
      <c r="X3" s="125"/>
    </row>
    <row r="4" spans="1:24" ht="15.75" x14ac:dyDescent="0.25">
      <c r="A4" s="37" t="s">
        <v>3</v>
      </c>
      <c r="B4" s="42"/>
      <c r="C4" s="38" t="s">
        <v>536</v>
      </c>
      <c r="D4" s="121"/>
      <c r="E4" s="121"/>
      <c r="F4" s="37" t="s">
        <v>577</v>
      </c>
      <c r="G4" s="39"/>
      <c r="H4" s="43"/>
      <c r="I4" s="43"/>
      <c r="J4" s="43"/>
      <c r="K4" s="43"/>
      <c r="L4" s="73"/>
      <c r="M4" s="43"/>
      <c r="N4" s="43"/>
      <c r="O4" s="43"/>
      <c r="P4" s="43"/>
      <c r="Q4" s="43"/>
      <c r="R4" s="43"/>
      <c r="S4" s="43"/>
      <c r="T4" s="43"/>
      <c r="U4" s="43"/>
      <c r="V4" s="43"/>
      <c r="W4" s="125"/>
      <c r="X4" s="125"/>
    </row>
    <row r="5" spans="1:24" ht="15.75" x14ac:dyDescent="0.25">
      <c r="A5" s="37" t="s">
        <v>103</v>
      </c>
      <c r="B5" s="42"/>
      <c r="C5" s="38" t="s">
        <v>104</v>
      </c>
      <c r="D5" s="121"/>
      <c r="E5" s="121"/>
      <c r="F5" s="37"/>
      <c r="G5" s="39"/>
      <c r="H5" s="43"/>
      <c r="I5" s="43"/>
      <c r="J5" s="43"/>
      <c r="K5" s="43"/>
      <c r="L5" s="73"/>
      <c r="M5" s="43"/>
      <c r="N5" s="43"/>
      <c r="O5" s="43"/>
      <c r="P5" s="43"/>
      <c r="Q5" s="43"/>
      <c r="R5" s="43"/>
      <c r="S5" s="43"/>
      <c r="T5" s="43"/>
      <c r="U5" s="43"/>
      <c r="V5" s="43"/>
      <c r="W5" s="125"/>
      <c r="X5" s="125"/>
    </row>
    <row r="6" spans="1:24" ht="15.75" x14ac:dyDescent="0.25">
      <c r="A6" s="37" t="s">
        <v>64</v>
      </c>
      <c r="B6" s="42"/>
      <c r="C6" s="37" t="s">
        <v>937</v>
      </c>
      <c r="D6" s="120"/>
      <c r="E6" s="120"/>
      <c r="F6" s="37"/>
      <c r="G6" s="40"/>
      <c r="H6" s="40"/>
      <c r="I6" s="40"/>
      <c r="J6" s="40"/>
      <c r="K6" s="40"/>
      <c r="L6" s="40"/>
      <c r="M6" s="41"/>
      <c r="N6" s="41"/>
      <c r="O6" s="41"/>
      <c r="P6" s="41"/>
      <c r="Q6" s="41"/>
      <c r="R6" s="41"/>
      <c r="S6" s="41"/>
      <c r="T6" s="41"/>
      <c r="U6" s="41"/>
      <c r="V6" s="41"/>
      <c r="W6" s="122"/>
      <c r="X6" s="122"/>
    </row>
    <row r="7" spans="1:24" ht="15.75" x14ac:dyDescent="0.25">
      <c r="A7" s="37" t="s">
        <v>66</v>
      </c>
      <c r="B7" s="42"/>
      <c r="C7" s="37" t="s">
        <v>69</v>
      </c>
      <c r="D7" s="120"/>
      <c r="E7" s="120"/>
      <c r="F7" s="37"/>
      <c r="G7" s="40"/>
      <c r="H7" s="40"/>
      <c r="I7" s="40"/>
      <c r="J7" s="40"/>
      <c r="K7" s="40"/>
      <c r="L7" s="40"/>
      <c r="M7" s="41"/>
      <c r="N7" s="41"/>
      <c r="O7" s="41"/>
      <c r="P7" s="41"/>
      <c r="Q7" s="41"/>
      <c r="R7" s="41"/>
      <c r="S7" s="41"/>
      <c r="T7" s="41"/>
      <c r="U7" s="41"/>
      <c r="V7" s="41"/>
      <c r="W7" s="122"/>
      <c r="X7" s="122"/>
    </row>
    <row r="8" spans="1:24" ht="15.75" x14ac:dyDescent="0.25">
      <c r="A8" s="77" t="s">
        <v>198</v>
      </c>
      <c r="B8" s="72"/>
      <c r="C8" s="77" t="s">
        <v>225</v>
      </c>
      <c r="D8" s="120"/>
      <c r="E8" s="120"/>
      <c r="F8" s="77"/>
      <c r="G8" s="40"/>
      <c r="H8" s="40"/>
      <c r="I8" s="40"/>
      <c r="J8" s="40"/>
      <c r="K8" s="40"/>
      <c r="L8" s="40"/>
      <c r="M8" s="71"/>
      <c r="N8" s="71"/>
      <c r="O8" s="71"/>
      <c r="P8" s="71"/>
      <c r="Q8" s="71"/>
      <c r="R8" s="71"/>
      <c r="S8" s="71"/>
      <c r="T8" s="71"/>
      <c r="U8" s="71"/>
      <c r="V8" s="71"/>
      <c r="W8" s="122"/>
      <c r="X8" s="122"/>
    </row>
    <row r="9" spans="1:24" ht="21.75" thickBot="1" x14ac:dyDescent="0.4">
      <c r="A9" s="34" t="s">
        <v>226</v>
      </c>
      <c r="B9" s="42"/>
      <c r="C9" s="39"/>
      <c r="D9" s="70"/>
      <c r="E9" s="70"/>
      <c r="F9" s="39"/>
      <c r="G9" s="41"/>
      <c r="H9" s="41"/>
      <c r="I9" s="41"/>
      <c r="J9" s="41"/>
      <c r="K9" s="41"/>
      <c r="L9" s="71"/>
      <c r="M9" s="41"/>
      <c r="N9" s="41"/>
      <c r="O9" s="41"/>
      <c r="P9" s="41"/>
      <c r="Q9" s="41"/>
      <c r="R9" s="41"/>
      <c r="S9" s="41"/>
      <c r="T9" s="41"/>
      <c r="U9" s="41"/>
      <c r="V9" s="41"/>
      <c r="W9" s="122"/>
      <c r="X9" s="122"/>
    </row>
    <row r="10" spans="1:24" s="29" customFormat="1" ht="52.5" customHeight="1" thickBot="1" x14ac:dyDescent="0.3">
      <c r="A10" s="52" t="s">
        <v>4</v>
      </c>
      <c r="B10" s="53" t="s">
        <v>5</v>
      </c>
      <c r="C10" s="53" t="s">
        <v>43</v>
      </c>
      <c r="D10" s="53" t="s">
        <v>915</v>
      </c>
      <c r="E10" s="53" t="s">
        <v>231</v>
      </c>
      <c r="F10" s="54" t="s">
        <v>44</v>
      </c>
      <c r="G10" s="44" t="s">
        <v>45</v>
      </c>
      <c r="H10" s="251" t="s">
        <v>377</v>
      </c>
      <c r="I10" s="251" t="s">
        <v>378</v>
      </c>
      <c r="J10" s="251" t="s">
        <v>379</v>
      </c>
      <c r="K10" s="251" t="s">
        <v>533</v>
      </c>
      <c r="L10" s="251" t="s">
        <v>534</v>
      </c>
      <c r="M10" s="251" t="s">
        <v>535</v>
      </c>
      <c r="N10" s="251" t="s">
        <v>524</v>
      </c>
      <c r="O10" s="251" t="s">
        <v>525</v>
      </c>
      <c r="P10" s="251" t="s">
        <v>526</v>
      </c>
      <c r="Q10" s="251" t="s">
        <v>527</v>
      </c>
      <c r="R10" s="251" t="s">
        <v>528</v>
      </c>
      <c r="S10" s="251" t="s">
        <v>529</v>
      </c>
      <c r="T10" s="251" t="s">
        <v>530</v>
      </c>
      <c r="U10" s="251" t="s">
        <v>531</v>
      </c>
      <c r="V10" s="251" t="s">
        <v>532</v>
      </c>
      <c r="W10" s="251" t="s">
        <v>917</v>
      </c>
      <c r="X10" s="251" t="s">
        <v>922</v>
      </c>
    </row>
    <row r="11" spans="1:24" s="109" customFormat="1" ht="15.75" thickBot="1" x14ac:dyDescent="0.3">
      <c r="A11" s="156" t="s">
        <v>6</v>
      </c>
      <c r="B11" s="157" t="s">
        <v>196</v>
      </c>
      <c r="C11" s="168">
        <v>232209</v>
      </c>
      <c r="D11" s="168">
        <v>0</v>
      </c>
      <c r="E11" s="168">
        <f>C11+D11</f>
        <v>232209</v>
      </c>
      <c r="F11" s="168">
        <f>SUM(H11:X11)</f>
        <v>216190</v>
      </c>
      <c r="G11" s="158">
        <f>E11-F11</f>
        <v>16019</v>
      </c>
      <c r="H11" s="108"/>
      <c r="I11" s="108"/>
      <c r="J11" s="108"/>
      <c r="K11" s="108">
        <v>47866</v>
      </c>
      <c r="L11" s="108">
        <v>16871</v>
      </c>
      <c r="M11" s="108">
        <v>17899</v>
      </c>
      <c r="N11" s="108">
        <v>11500</v>
      </c>
      <c r="O11" s="108">
        <v>16947</v>
      </c>
      <c r="P11" s="108">
        <v>20367</v>
      </c>
      <c r="Q11" s="108">
        <v>21462</v>
      </c>
      <c r="R11" s="108">
        <v>22038</v>
      </c>
      <c r="S11" s="108">
        <v>20691</v>
      </c>
      <c r="T11" s="108">
        <v>20549</v>
      </c>
      <c r="U11" s="108"/>
      <c r="V11" s="108"/>
      <c r="W11" s="108"/>
      <c r="X11" s="108"/>
    </row>
    <row r="12" spans="1:24" s="109" customFormat="1" ht="15.75" thickBot="1" x14ac:dyDescent="0.3">
      <c r="A12" s="160" t="s">
        <v>9</v>
      </c>
      <c r="B12" s="164" t="s">
        <v>281</v>
      </c>
      <c r="C12" s="169">
        <v>95067</v>
      </c>
      <c r="D12" s="169">
        <v>890</v>
      </c>
      <c r="E12" s="169">
        <f t="shared" ref="E12:E44" si="0">C12+D12</f>
        <v>95957</v>
      </c>
      <c r="F12" s="169">
        <f t="shared" ref="F12:F44" si="1">SUM(H12:X12)</f>
        <v>95957</v>
      </c>
      <c r="G12" s="162">
        <f t="shared" ref="G12:G44" si="2">E12-F12</f>
        <v>0</v>
      </c>
      <c r="H12" s="108"/>
      <c r="I12" s="108"/>
      <c r="J12" s="108"/>
      <c r="K12" s="108"/>
      <c r="L12" s="108">
        <v>10499</v>
      </c>
      <c r="M12" s="108">
        <v>10699</v>
      </c>
      <c r="N12" s="108">
        <v>8758</v>
      </c>
      <c r="O12" s="108">
        <v>12778</v>
      </c>
      <c r="P12" s="108">
        <v>11422</v>
      </c>
      <c r="Q12" s="108">
        <v>14532</v>
      </c>
      <c r="R12" s="108">
        <v>16144</v>
      </c>
      <c r="S12" s="108">
        <v>2923</v>
      </c>
      <c r="T12" s="108">
        <v>8202</v>
      </c>
      <c r="U12" s="108"/>
      <c r="V12" s="108"/>
      <c r="W12" s="108"/>
      <c r="X12" s="108"/>
    </row>
    <row r="13" spans="1:24" s="109" customFormat="1" ht="15.75" thickBot="1" x14ac:dyDescent="0.3">
      <c r="A13" s="165">
        <v>1010</v>
      </c>
      <c r="B13" s="161" t="s">
        <v>11</v>
      </c>
      <c r="C13" s="169">
        <v>325564</v>
      </c>
      <c r="D13" s="169">
        <v>0</v>
      </c>
      <c r="E13" s="169">
        <f t="shared" si="0"/>
        <v>325564</v>
      </c>
      <c r="F13" s="169">
        <f t="shared" si="1"/>
        <v>274250</v>
      </c>
      <c r="G13" s="162">
        <f t="shared" si="2"/>
        <v>51314</v>
      </c>
      <c r="H13" s="108"/>
      <c r="I13" s="108"/>
      <c r="J13" s="108"/>
      <c r="K13" s="108"/>
      <c r="L13" s="108"/>
      <c r="M13" s="108"/>
      <c r="N13" s="108">
        <v>103760</v>
      </c>
      <c r="O13" s="108"/>
      <c r="P13" s="108"/>
      <c r="Q13" s="108"/>
      <c r="R13" s="108">
        <v>39940</v>
      </c>
      <c r="S13" s="108">
        <v>41543</v>
      </c>
      <c r="T13" s="108"/>
      <c r="U13" s="108">
        <v>89007</v>
      </c>
      <c r="V13" s="108"/>
      <c r="W13" s="108"/>
      <c r="X13" s="108"/>
    </row>
    <row r="14" spans="1:24" s="109" customFormat="1" ht="15" thickBot="1" x14ac:dyDescent="0.35">
      <c r="A14" s="166">
        <v>1420</v>
      </c>
      <c r="B14" s="167" t="s">
        <v>100</v>
      </c>
      <c r="C14" s="170">
        <v>90000</v>
      </c>
      <c r="D14" s="170">
        <v>0</v>
      </c>
      <c r="E14" s="170">
        <f t="shared" si="0"/>
        <v>90000</v>
      </c>
      <c r="F14" s="169">
        <f t="shared" si="1"/>
        <v>79472</v>
      </c>
      <c r="G14" s="162">
        <f t="shared" si="2"/>
        <v>10528</v>
      </c>
      <c r="H14" s="108"/>
      <c r="I14" s="108"/>
      <c r="J14" s="108"/>
      <c r="K14" s="108"/>
      <c r="L14" s="108"/>
      <c r="M14" s="108">
        <v>15155</v>
      </c>
      <c r="N14" s="108"/>
      <c r="O14" s="108">
        <v>18817</v>
      </c>
      <c r="P14" s="108">
        <v>8510</v>
      </c>
      <c r="Q14" s="108">
        <v>14066</v>
      </c>
      <c r="R14" s="108">
        <v>8215</v>
      </c>
      <c r="S14" s="108">
        <v>9560</v>
      </c>
      <c r="T14" s="108">
        <v>5490</v>
      </c>
      <c r="U14" s="108">
        <v>10187</v>
      </c>
      <c r="V14" s="108"/>
      <c r="W14" s="108"/>
      <c r="X14" s="108">
        <v>-10528</v>
      </c>
    </row>
    <row r="15" spans="1:24" s="109" customFormat="1" ht="15" thickBot="1" x14ac:dyDescent="0.35">
      <c r="A15" s="166">
        <v>1510</v>
      </c>
      <c r="B15" s="167" t="s">
        <v>282</v>
      </c>
      <c r="C15" s="170">
        <v>35321</v>
      </c>
      <c r="D15" s="170">
        <v>500</v>
      </c>
      <c r="E15" s="170">
        <f t="shared" si="0"/>
        <v>35821</v>
      </c>
      <c r="F15" s="169">
        <f t="shared" si="1"/>
        <v>22839</v>
      </c>
      <c r="G15" s="162">
        <f t="shared" si="2"/>
        <v>12982</v>
      </c>
      <c r="H15" s="108"/>
      <c r="I15" s="108"/>
      <c r="J15" s="108"/>
      <c r="K15" s="108"/>
      <c r="L15" s="108">
        <v>4418</v>
      </c>
      <c r="M15" s="108"/>
      <c r="N15" s="108">
        <v>9034</v>
      </c>
      <c r="O15" s="108"/>
      <c r="P15" s="108"/>
      <c r="Q15" s="108">
        <v>736</v>
      </c>
      <c r="R15" s="108"/>
      <c r="S15" s="108">
        <v>5074</v>
      </c>
      <c r="T15" s="108"/>
      <c r="U15" s="108"/>
      <c r="V15" s="108">
        <v>3577</v>
      </c>
      <c r="W15" s="108"/>
      <c r="X15" s="108"/>
    </row>
    <row r="16" spans="1:24" s="109" customFormat="1" ht="15" thickBot="1" x14ac:dyDescent="0.35">
      <c r="A16" s="165">
        <v>2180</v>
      </c>
      <c r="B16" s="164" t="s">
        <v>12</v>
      </c>
      <c r="C16" s="169">
        <v>112891</v>
      </c>
      <c r="D16" s="169">
        <v>0</v>
      </c>
      <c r="E16" s="169">
        <f t="shared" si="0"/>
        <v>112891</v>
      </c>
      <c r="F16" s="169">
        <f t="shared" si="1"/>
        <v>103342</v>
      </c>
      <c r="G16" s="162">
        <f t="shared" si="2"/>
        <v>9549</v>
      </c>
      <c r="H16" s="108"/>
      <c r="I16" s="108"/>
      <c r="J16" s="108">
        <v>11082</v>
      </c>
      <c r="K16" s="108"/>
      <c r="L16" s="108"/>
      <c r="M16" s="108">
        <v>29891</v>
      </c>
      <c r="N16" s="108"/>
      <c r="O16" s="108"/>
      <c r="P16" s="108"/>
      <c r="Q16" s="108"/>
      <c r="R16" s="108"/>
      <c r="S16" s="108">
        <v>37231</v>
      </c>
      <c r="T16" s="108">
        <v>25138</v>
      </c>
      <c r="U16" s="108"/>
      <c r="V16" s="108"/>
      <c r="W16" s="108"/>
      <c r="X16" s="108"/>
    </row>
    <row r="17" spans="1:24" s="109" customFormat="1" ht="15" thickBot="1" x14ac:dyDescent="0.35">
      <c r="A17" s="165">
        <v>9060</v>
      </c>
      <c r="B17" s="161" t="s">
        <v>13</v>
      </c>
      <c r="C17" s="169">
        <v>140838</v>
      </c>
      <c r="D17" s="169">
        <v>1125</v>
      </c>
      <c r="E17" s="169">
        <f t="shared" si="0"/>
        <v>141963</v>
      </c>
      <c r="F17" s="169">
        <f t="shared" si="1"/>
        <v>82947</v>
      </c>
      <c r="G17" s="162">
        <f t="shared" si="2"/>
        <v>59016</v>
      </c>
      <c r="H17" s="108"/>
      <c r="I17" s="108"/>
      <c r="J17" s="108"/>
      <c r="K17" s="108"/>
      <c r="L17" s="108"/>
      <c r="M17" s="108"/>
      <c r="N17" s="108"/>
      <c r="O17" s="108"/>
      <c r="P17" s="108">
        <v>48529</v>
      </c>
      <c r="Q17" s="108">
        <v>6481</v>
      </c>
      <c r="R17" s="108"/>
      <c r="S17" s="108"/>
      <c r="T17" s="108"/>
      <c r="U17" s="108"/>
      <c r="V17" s="108">
        <v>27937</v>
      </c>
      <c r="W17" s="108"/>
      <c r="X17" s="108"/>
    </row>
    <row r="18" spans="1:24" s="109" customFormat="1" ht="15" thickBot="1" x14ac:dyDescent="0.35">
      <c r="A18" s="165" t="s">
        <v>14</v>
      </c>
      <c r="B18" s="161" t="s">
        <v>15</v>
      </c>
      <c r="C18" s="169">
        <v>118347</v>
      </c>
      <c r="D18" s="169">
        <v>0</v>
      </c>
      <c r="E18" s="169">
        <f t="shared" si="0"/>
        <v>118347</v>
      </c>
      <c r="F18" s="169">
        <f t="shared" si="1"/>
        <v>118347</v>
      </c>
      <c r="G18" s="162">
        <f t="shared" si="2"/>
        <v>0</v>
      </c>
      <c r="H18" s="108"/>
      <c r="I18" s="108"/>
      <c r="J18" s="108"/>
      <c r="K18" s="108">
        <v>28390</v>
      </c>
      <c r="L18" s="108"/>
      <c r="M18" s="108"/>
      <c r="N18" s="108">
        <v>22044</v>
      </c>
      <c r="O18" s="108"/>
      <c r="P18" s="108"/>
      <c r="Q18" s="108"/>
      <c r="R18" s="108">
        <v>61656</v>
      </c>
      <c r="S18" s="108">
        <v>6257</v>
      </c>
      <c r="T18" s="108"/>
      <c r="U18" s="108"/>
      <c r="V18" s="108"/>
      <c r="W18" s="108"/>
      <c r="X18" s="108"/>
    </row>
    <row r="19" spans="1:24" s="109" customFormat="1" ht="15" thickBot="1" x14ac:dyDescent="0.35">
      <c r="A19" s="165" t="s">
        <v>16</v>
      </c>
      <c r="B19" s="161" t="s">
        <v>283</v>
      </c>
      <c r="C19" s="169">
        <v>35645</v>
      </c>
      <c r="D19" s="169">
        <v>500</v>
      </c>
      <c r="E19" s="169">
        <f t="shared" si="0"/>
        <v>36145</v>
      </c>
      <c r="F19" s="169">
        <f t="shared" si="1"/>
        <v>27612</v>
      </c>
      <c r="G19" s="162">
        <f t="shared" si="2"/>
        <v>8533</v>
      </c>
      <c r="H19" s="108"/>
      <c r="I19" s="108"/>
      <c r="J19" s="108"/>
      <c r="K19" s="108"/>
      <c r="L19" s="108">
        <v>5808</v>
      </c>
      <c r="M19" s="108"/>
      <c r="N19" s="108">
        <v>2453</v>
      </c>
      <c r="O19" s="108"/>
      <c r="P19" s="108">
        <v>797</v>
      </c>
      <c r="Q19" s="108">
        <v>6008</v>
      </c>
      <c r="R19" s="108">
        <v>3928</v>
      </c>
      <c r="S19" s="108">
        <v>2666</v>
      </c>
      <c r="T19" s="108">
        <v>1317</v>
      </c>
      <c r="U19" s="108">
        <v>2822</v>
      </c>
      <c r="V19" s="108">
        <v>1813</v>
      </c>
      <c r="W19" s="108"/>
      <c r="X19" s="108"/>
    </row>
    <row r="20" spans="1:24" s="109" customFormat="1" ht="15" thickBot="1" x14ac:dyDescent="0.35">
      <c r="A20" s="165" t="s">
        <v>17</v>
      </c>
      <c r="B20" s="161" t="s">
        <v>18</v>
      </c>
      <c r="C20" s="169">
        <v>127074</v>
      </c>
      <c r="D20" s="169">
        <v>670</v>
      </c>
      <c r="E20" s="169">
        <f t="shared" si="0"/>
        <v>127744</v>
      </c>
      <c r="F20" s="169">
        <f t="shared" si="1"/>
        <v>127443</v>
      </c>
      <c r="G20" s="162">
        <f t="shared" si="2"/>
        <v>301</v>
      </c>
      <c r="H20" s="108"/>
      <c r="I20" s="108"/>
      <c r="J20" s="108">
        <v>24174</v>
      </c>
      <c r="K20" s="108">
        <v>11823</v>
      </c>
      <c r="L20" s="108">
        <v>11204</v>
      </c>
      <c r="M20" s="108"/>
      <c r="N20" s="108"/>
      <c r="O20" s="108">
        <f>23785+11271</f>
        <v>35056</v>
      </c>
      <c r="P20" s="108">
        <f>23785+11271-35056</f>
        <v>0</v>
      </c>
      <c r="Q20" s="108">
        <v>22953</v>
      </c>
      <c r="R20" s="108"/>
      <c r="S20" s="108">
        <v>22233</v>
      </c>
      <c r="T20" s="108"/>
      <c r="U20" s="108"/>
      <c r="V20" s="108"/>
      <c r="W20" s="108"/>
      <c r="X20" s="108"/>
    </row>
    <row r="21" spans="1:24" s="109" customFormat="1" ht="15" thickBot="1" x14ac:dyDescent="0.35">
      <c r="A21" s="165" t="s">
        <v>194</v>
      </c>
      <c r="B21" s="164" t="s">
        <v>284</v>
      </c>
      <c r="C21" s="169">
        <v>115543</v>
      </c>
      <c r="D21" s="169">
        <v>1830</v>
      </c>
      <c r="E21" s="169">
        <f t="shared" si="0"/>
        <v>117373</v>
      </c>
      <c r="F21" s="169">
        <f t="shared" si="1"/>
        <v>117373</v>
      </c>
      <c r="G21" s="162">
        <f t="shared" si="2"/>
        <v>0</v>
      </c>
      <c r="H21" s="108"/>
      <c r="I21" s="108"/>
      <c r="J21" s="108">
        <v>7837</v>
      </c>
      <c r="K21" s="108"/>
      <c r="L21" s="108"/>
      <c r="M21" s="108"/>
      <c r="N21" s="108">
        <v>28445</v>
      </c>
      <c r="O21" s="108"/>
      <c r="P21" s="108">
        <f>51638+16162</f>
        <v>67800</v>
      </c>
      <c r="Q21" s="108"/>
      <c r="R21" s="108"/>
      <c r="S21" s="108"/>
      <c r="T21" s="108"/>
      <c r="U21" s="108">
        <v>13291</v>
      </c>
      <c r="V21" s="108"/>
      <c r="W21" s="108"/>
      <c r="X21" s="108"/>
    </row>
    <row r="22" spans="1:24" s="109" customFormat="1" ht="15" thickBot="1" x14ac:dyDescent="0.35">
      <c r="A22" s="165" t="s">
        <v>195</v>
      </c>
      <c r="B22" s="164" t="s">
        <v>285</v>
      </c>
      <c r="C22" s="169">
        <v>284888</v>
      </c>
      <c r="D22" s="169">
        <v>3285</v>
      </c>
      <c r="E22" s="169">
        <f t="shared" si="0"/>
        <v>288173</v>
      </c>
      <c r="F22" s="169">
        <f t="shared" si="1"/>
        <v>288173</v>
      </c>
      <c r="G22" s="162">
        <f t="shared" si="2"/>
        <v>0</v>
      </c>
      <c r="H22" s="108"/>
      <c r="I22" s="108"/>
      <c r="J22" s="108"/>
      <c r="K22" s="108">
        <v>73689</v>
      </c>
      <c r="L22" s="108"/>
      <c r="M22" s="108"/>
      <c r="N22" s="108">
        <v>71220</v>
      </c>
      <c r="O22" s="108"/>
      <c r="P22" s="108"/>
      <c r="Q22" s="108">
        <v>71632</v>
      </c>
      <c r="R22" s="108"/>
      <c r="S22" s="108"/>
      <c r="T22" s="108">
        <v>71632</v>
      </c>
      <c r="U22" s="108"/>
      <c r="V22" s="108"/>
      <c r="W22" s="108"/>
      <c r="X22" s="108"/>
    </row>
    <row r="23" spans="1:24" s="109" customFormat="1" ht="15" thickBot="1" x14ac:dyDescent="0.35">
      <c r="A23" s="166" t="s">
        <v>286</v>
      </c>
      <c r="B23" s="167" t="s">
        <v>287</v>
      </c>
      <c r="C23" s="170">
        <v>25956</v>
      </c>
      <c r="D23" s="170">
        <v>705</v>
      </c>
      <c r="E23" s="170">
        <f t="shared" si="0"/>
        <v>26661</v>
      </c>
      <c r="F23" s="169">
        <f t="shared" si="1"/>
        <v>26661</v>
      </c>
      <c r="G23" s="162">
        <f t="shared" si="2"/>
        <v>0</v>
      </c>
      <c r="H23" s="108"/>
      <c r="I23" s="108"/>
      <c r="J23" s="108"/>
      <c r="K23" s="108"/>
      <c r="L23" s="108">
        <v>9939</v>
      </c>
      <c r="M23" s="108">
        <v>2620</v>
      </c>
      <c r="N23" s="108">
        <v>2010</v>
      </c>
      <c r="O23" s="108">
        <v>2010</v>
      </c>
      <c r="P23" s="108"/>
      <c r="Q23" s="108">
        <f>2010+2100</f>
        <v>4110</v>
      </c>
      <c r="R23" s="108">
        <v>3197</v>
      </c>
      <c r="S23" s="108">
        <v>2070</v>
      </c>
      <c r="T23" s="108">
        <v>705</v>
      </c>
      <c r="U23" s="108"/>
      <c r="V23" s="108"/>
      <c r="W23" s="108"/>
      <c r="X23" s="108"/>
    </row>
    <row r="24" spans="1:24" s="109" customFormat="1" ht="15" thickBot="1" x14ac:dyDescent="0.35">
      <c r="A24" s="166" t="s">
        <v>288</v>
      </c>
      <c r="B24" s="167" t="s">
        <v>289</v>
      </c>
      <c r="C24" s="170">
        <v>30346</v>
      </c>
      <c r="D24" s="170">
        <v>500</v>
      </c>
      <c r="E24" s="170">
        <f t="shared" si="0"/>
        <v>30846</v>
      </c>
      <c r="F24" s="169">
        <f t="shared" si="1"/>
        <v>30846</v>
      </c>
      <c r="G24" s="162">
        <f t="shared" si="2"/>
        <v>0</v>
      </c>
      <c r="H24" s="108"/>
      <c r="I24" s="108"/>
      <c r="J24" s="108"/>
      <c r="K24" s="108"/>
      <c r="L24" s="108">
        <f>1971+2495+1966+2209</f>
        <v>8641</v>
      </c>
      <c r="M24" s="108">
        <v>1702</v>
      </c>
      <c r="N24" s="108"/>
      <c r="O24" s="108">
        <f>2331+2934</f>
        <v>5265</v>
      </c>
      <c r="P24" s="108">
        <v>2661</v>
      </c>
      <c r="Q24" s="108"/>
      <c r="R24" s="108">
        <f>2189+3323</f>
        <v>5512</v>
      </c>
      <c r="S24" s="108">
        <v>3662</v>
      </c>
      <c r="T24" s="108">
        <v>3403</v>
      </c>
      <c r="U24" s="108"/>
      <c r="V24" s="108"/>
      <c r="W24" s="108"/>
      <c r="X24" s="108"/>
    </row>
    <row r="25" spans="1:24" s="109" customFormat="1" ht="15" thickBot="1" x14ac:dyDescent="0.35">
      <c r="A25" s="166" t="s">
        <v>290</v>
      </c>
      <c r="B25" s="167" t="s">
        <v>291</v>
      </c>
      <c r="C25" s="170">
        <v>160400</v>
      </c>
      <c r="D25" s="170">
        <v>0</v>
      </c>
      <c r="E25" s="170">
        <f t="shared" si="0"/>
        <v>160400</v>
      </c>
      <c r="F25" s="169">
        <f t="shared" si="1"/>
        <v>159619</v>
      </c>
      <c r="G25" s="162">
        <f t="shared" si="2"/>
        <v>781</v>
      </c>
      <c r="H25" s="108"/>
      <c r="I25" s="108"/>
      <c r="J25" s="108"/>
      <c r="K25" s="108"/>
      <c r="L25" s="108"/>
      <c r="M25" s="108"/>
      <c r="N25" s="108"/>
      <c r="O25" s="108">
        <v>77650</v>
      </c>
      <c r="P25" s="108"/>
      <c r="Q25" s="108"/>
      <c r="R25" s="108"/>
      <c r="S25" s="108"/>
      <c r="T25" s="108"/>
      <c r="U25" s="108"/>
      <c r="V25" s="108"/>
      <c r="W25" s="108"/>
      <c r="X25" s="108">
        <v>81969</v>
      </c>
    </row>
    <row r="26" spans="1:24" s="109" customFormat="1" ht="15" thickBot="1" x14ac:dyDescent="0.35">
      <c r="A26" s="165" t="s">
        <v>19</v>
      </c>
      <c r="B26" s="164" t="s">
        <v>20</v>
      </c>
      <c r="C26" s="169">
        <v>363023</v>
      </c>
      <c r="D26" s="169">
        <v>4445</v>
      </c>
      <c r="E26" s="169">
        <f t="shared" si="0"/>
        <v>367468</v>
      </c>
      <c r="F26" s="169">
        <f t="shared" si="1"/>
        <v>367468</v>
      </c>
      <c r="G26" s="162">
        <f t="shared" si="2"/>
        <v>0</v>
      </c>
      <c r="H26" s="108"/>
      <c r="I26" s="108"/>
      <c r="J26" s="108"/>
      <c r="K26" s="108"/>
      <c r="L26" s="108"/>
      <c r="M26" s="108">
        <v>60964</v>
      </c>
      <c r="N26" s="108"/>
      <c r="O26" s="108"/>
      <c r="P26" s="108">
        <v>109701</v>
      </c>
      <c r="Q26" s="108"/>
      <c r="R26" s="108"/>
      <c r="S26" s="108">
        <v>98975</v>
      </c>
      <c r="T26" s="108"/>
      <c r="U26" s="108"/>
      <c r="V26" s="108"/>
      <c r="W26" s="108">
        <v>97828</v>
      </c>
      <c r="X26" s="108"/>
    </row>
    <row r="27" spans="1:24" s="109" customFormat="1" ht="15" thickBot="1" x14ac:dyDescent="0.35">
      <c r="A27" s="165" t="s">
        <v>21</v>
      </c>
      <c r="B27" s="164" t="s">
        <v>22</v>
      </c>
      <c r="C27" s="169">
        <v>285000</v>
      </c>
      <c r="D27" s="169">
        <v>9650</v>
      </c>
      <c r="E27" s="169">
        <f t="shared" si="0"/>
        <v>294650</v>
      </c>
      <c r="F27" s="169">
        <f t="shared" si="1"/>
        <v>294650</v>
      </c>
      <c r="G27" s="162">
        <f t="shared" si="2"/>
        <v>0</v>
      </c>
      <c r="H27" s="108"/>
      <c r="I27" s="108"/>
      <c r="J27" s="108"/>
      <c r="K27" s="108"/>
      <c r="L27" s="108">
        <v>76040</v>
      </c>
      <c r="M27" s="108"/>
      <c r="N27" s="108"/>
      <c r="O27" s="108"/>
      <c r="P27" s="108">
        <v>102327</v>
      </c>
      <c r="Q27" s="108"/>
      <c r="R27" s="108"/>
      <c r="S27" s="108"/>
      <c r="T27" s="108">
        <v>53757</v>
      </c>
      <c r="U27" s="108"/>
      <c r="V27" s="108"/>
      <c r="W27" s="108">
        <v>62526</v>
      </c>
      <c r="X27" s="108"/>
    </row>
    <row r="28" spans="1:24" s="109" customFormat="1" ht="15" thickBot="1" x14ac:dyDescent="0.35">
      <c r="A28" s="160" t="s">
        <v>23</v>
      </c>
      <c r="B28" s="161" t="s">
        <v>292</v>
      </c>
      <c r="C28" s="169">
        <v>131189</v>
      </c>
      <c r="D28" s="169">
        <v>765</v>
      </c>
      <c r="E28" s="169">
        <f t="shared" si="0"/>
        <v>131954</v>
      </c>
      <c r="F28" s="169">
        <f t="shared" si="1"/>
        <v>131954</v>
      </c>
      <c r="G28" s="162">
        <f t="shared" si="2"/>
        <v>0</v>
      </c>
      <c r="H28" s="108"/>
      <c r="I28" s="108"/>
      <c r="J28" s="108">
        <v>18194</v>
      </c>
      <c r="K28" s="108">
        <v>11785</v>
      </c>
      <c r="L28" s="108">
        <v>11785</v>
      </c>
      <c r="M28" s="108">
        <v>11785</v>
      </c>
      <c r="N28" s="108">
        <v>11641</v>
      </c>
      <c r="O28" s="108">
        <v>10502</v>
      </c>
      <c r="P28" s="108">
        <v>12368</v>
      </c>
      <c r="Q28" s="108">
        <v>14519</v>
      </c>
      <c r="R28" s="108">
        <v>14241</v>
      </c>
      <c r="S28" s="108">
        <v>14297</v>
      </c>
      <c r="T28" s="108"/>
      <c r="U28" s="108">
        <v>837</v>
      </c>
      <c r="V28" s="108"/>
      <c r="W28" s="108"/>
      <c r="X28" s="108"/>
    </row>
    <row r="29" spans="1:24" s="109" customFormat="1" ht="15" thickBot="1" x14ac:dyDescent="0.35">
      <c r="A29" s="165" t="s">
        <v>24</v>
      </c>
      <c r="B29" s="161" t="s">
        <v>293</v>
      </c>
      <c r="C29" s="169">
        <v>229886</v>
      </c>
      <c r="D29" s="169">
        <v>0</v>
      </c>
      <c r="E29" s="169">
        <f t="shared" si="0"/>
        <v>229886</v>
      </c>
      <c r="F29" s="169">
        <f t="shared" si="1"/>
        <v>211207</v>
      </c>
      <c r="G29" s="162">
        <f t="shared" si="2"/>
        <v>18679</v>
      </c>
      <c r="H29" s="108"/>
      <c r="I29" s="108"/>
      <c r="J29" s="108">
        <v>26778</v>
      </c>
      <c r="K29" s="108">
        <v>26118</v>
      </c>
      <c r="L29" s="108">
        <v>25046</v>
      </c>
      <c r="M29" s="108">
        <v>20788</v>
      </c>
      <c r="N29" s="108">
        <v>21061</v>
      </c>
      <c r="O29" s="108">
        <v>9912</v>
      </c>
      <c r="P29" s="108">
        <v>15347</v>
      </c>
      <c r="Q29" s="108">
        <v>16542</v>
      </c>
      <c r="R29" s="108">
        <v>21788</v>
      </c>
      <c r="S29" s="108">
        <v>16228</v>
      </c>
      <c r="T29" s="108">
        <v>11599</v>
      </c>
      <c r="U29" s="108"/>
      <c r="V29" s="108"/>
      <c r="W29" s="108"/>
      <c r="X29" s="108"/>
    </row>
    <row r="30" spans="1:24" s="109" customFormat="1" ht="15" thickBot="1" x14ac:dyDescent="0.35">
      <c r="A30" s="165" t="s">
        <v>25</v>
      </c>
      <c r="B30" s="161" t="s">
        <v>294</v>
      </c>
      <c r="C30" s="169">
        <v>142500</v>
      </c>
      <c r="D30" s="169">
        <v>500</v>
      </c>
      <c r="E30" s="169">
        <f t="shared" si="0"/>
        <v>143000</v>
      </c>
      <c r="F30" s="169">
        <f t="shared" si="1"/>
        <v>142500</v>
      </c>
      <c r="G30" s="162">
        <f t="shared" si="2"/>
        <v>500</v>
      </c>
      <c r="H30" s="108"/>
      <c r="I30" s="108"/>
      <c r="J30" s="108">
        <v>23750</v>
      </c>
      <c r="K30" s="108">
        <v>11875</v>
      </c>
      <c r="L30" s="108">
        <f>11875+11875</f>
        <v>23750</v>
      </c>
      <c r="M30" s="108">
        <v>11875</v>
      </c>
      <c r="N30" s="108"/>
      <c r="O30" s="108">
        <f>11875+11875</f>
        <v>23750</v>
      </c>
      <c r="P30" s="108">
        <v>12375</v>
      </c>
      <c r="Q30" s="108">
        <v>11875</v>
      </c>
      <c r="R30" s="108">
        <f>11875+11375</f>
        <v>23250</v>
      </c>
      <c r="S30" s="108"/>
      <c r="T30" s="108"/>
      <c r="U30" s="108"/>
      <c r="V30" s="108"/>
      <c r="W30" s="108"/>
      <c r="X30" s="108"/>
    </row>
    <row r="31" spans="1:24" s="109" customFormat="1" ht="15" thickBot="1" x14ac:dyDescent="0.35">
      <c r="A31" s="165" t="s">
        <v>26</v>
      </c>
      <c r="B31" s="161" t="s">
        <v>295</v>
      </c>
      <c r="C31" s="169">
        <v>585148</v>
      </c>
      <c r="D31" s="169">
        <v>0</v>
      </c>
      <c r="E31" s="169">
        <f t="shared" si="0"/>
        <v>585148</v>
      </c>
      <c r="F31" s="169">
        <f t="shared" si="1"/>
        <v>585148</v>
      </c>
      <c r="G31" s="162">
        <f t="shared" si="2"/>
        <v>0</v>
      </c>
      <c r="H31" s="108"/>
      <c r="I31" s="108"/>
      <c r="J31" s="108"/>
      <c r="K31" s="108">
        <v>64760</v>
      </c>
      <c r="L31" s="108"/>
      <c r="M31" s="108"/>
      <c r="N31" s="108">
        <v>148482</v>
      </c>
      <c r="O31" s="108"/>
      <c r="P31" s="108"/>
      <c r="Q31" s="108">
        <v>84119</v>
      </c>
      <c r="R31" s="108"/>
      <c r="S31" s="108">
        <v>140030</v>
      </c>
      <c r="T31" s="108">
        <v>147757</v>
      </c>
      <c r="U31" s="108"/>
      <c r="V31" s="108"/>
      <c r="W31" s="108"/>
      <c r="X31" s="108"/>
    </row>
    <row r="32" spans="1:24" s="109" customFormat="1" ht="15" thickBot="1" x14ac:dyDescent="0.35">
      <c r="A32" s="165" t="s">
        <v>27</v>
      </c>
      <c r="B32" s="161" t="s">
        <v>28</v>
      </c>
      <c r="C32" s="169">
        <v>142636</v>
      </c>
      <c r="D32" s="169">
        <v>0</v>
      </c>
      <c r="E32" s="169">
        <f t="shared" si="0"/>
        <v>142636</v>
      </c>
      <c r="F32" s="169">
        <f t="shared" si="1"/>
        <v>142636</v>
      </c>
      <c r="G32" s="162">
        <f t="shared" si="2"/>
        <v>0</v>
      </c>
      <c r="H32" s="108"/>
      <c r="I32" s="108"/>
      <c r="J32" s="108"/>
      <c r="K32" s="108">
        <v>35663</v>
      </c>
      <c r="L32" s="108"/>
      <c r="M32" s="108"/>
      <c r="N32" s="108"/>
      <c r="O32" s="108"/>
      <c r="P32" s="108">
        <v>11912</v>
      </c>
      <c r="Q32" s="108"/>
      <c r="R32" s="108">
        <v>37432</v>
      </c>
      <c r="S32" s="108">
        <v>21966</v>
      </c>
      <c r="T32" s="108"/>
      <c r="U32" s="108"/>
      <c r="V32" s="108">
        <v>35663</v>
      </c>
      <c r="W32" s="108"/>
      <c r="X32" s="108"/>
    </row>
    <row r="33" spans="1:24" s="109" customFormat="1" ht="15" thickBot="1" x14ac:dyDescent="0.35">
      <c r="A33" s="165" t="s">
        <v>29</v>
      </c>
      <c r="B33" s="164" t="s">
        <v>296</v>
      </c>
      <c r="C33" s="169">
        <v>38000</v>
      </c>
      <c r="D33" s="169">
        <v>500</v>
      </c>
      <c r="E33" s="169">
        <f t="shared" si="0"/>
        <v>38500</v>
      </c>
      <c r="F33" s="169">
        <f t="shared" si="1"/>
        <v>38000</v>
      </c>
      <c r="G33" s="162">
        <f t="shared" si="2"/>
        <v>500</v>
      </c>
      <c r="H33" s="108"/>
      <c r="I33" s="108"/>
      <c r="J33" s="108">
        <v>4220</v>
      </c>
      <c r="K33" s="108">
        <f>4220+2920</f>
        <v>7140</v>
      </c>
      <c r="L33" s="108">
        <v>4990</v>
      </c>
      <c r="M33" s="108">
        <v>2700</v>
      </c>
      <c r="N33" s="108">
        <v>2625</v>
      </c>
      <c r="O33" s="108">
        <v>2845</v>
      </c>
      <c r="P33" s="108">
        <v>3105</v>
      </c>
      <c r="Q33" s="108">
        <v>3205</v>
      </c>
      <c r="R33" s="108">
        <v>3875</v>
      </c>
      <c r="S33" s="108"/>
      <c r="T33" s="108">
        <v>3295</v>
      </c>
      <c r="U33" s="108"/>
      <c r="V33" s="108"/>
      <c r="W33" s="108"/>
      <c r="X33" s="108"/>
    </row>
    <row r="34" spans="1:24" s="109" customFormat="1" ht="15" thickBot="1" x14ac:dyDescent="0.35">
      <c r="A34" s="165" t="s">
        <v>30</v>
      </c>
      <c r="B34" s="161" t="s">
        <v>31</v>
      </c>
      <c r="C34" s="169">
        <v>203548</v>
      </c>
      <c r="D34" s="169">
        <v>0</v>
      </c>
      <c r="E34" s="169">
        <f t="shared" si="0"/>
        <v>203548</v>
      </c>
      <c r="F34" s="169">
        <f t="shared" si="1"/>
        <v>203548</v>
      </c>
      <c r="G34" s="162">
        <f t="shared" si="2"/>
        <v>0</v>
      </c>
      <c r="H34" s="108"/>
      <c r="I34" s="108"/>
      <c r="J34" s="108">
        <v>10571</v>
      </c>
      <c r="K34" s="108">
        <f>18773+10202</f>
        <v>28975</v>
      </c>
      <c r="L34" s="108">
        <v>22426</v>
      </c>
      <c r="M34" s="108">
        <f>8525+9640</f>
        <v>18165</v>
      </c>
      <c r="N34" s="108">
        <v>16891</v>
      </c>
      <c r="O34" s="108">
        <v>13002</v>
      </c>
      <c r="P34" s="108">
        <v>20857</v>
      </c>
      <c r="Q34" s="108">
        <v>17047</v>
      </c>
      <c r="R34" s="108"/>
      <c r="S34" s="108">
        <v>21872</v>
      </c>
      <c r="T34" s="108">
        <f>17490+16252</f>
        <v>33742</v>
      </c>
      <c r="U34" s="108"/>
      <c r="V34" s="108"/>
      <c r="W34" s="108"/>
      <c r="X34" s="108"/>
    </row>
    <row r="35" spans="1:24" s="109" customFormat="1" ht="15" thickBot="1" x14ac:dyDescent="0.35">
      <c r="A35" s="160" t="s">
        <v>32</v>
      </c>
      <c r="B35" s="161" t="s">
        <v>212</v>
      </c>
      <c r="C35" s="169">
        <v>225008</v>
      </c>
      <c r="D35" s="169">
        <v>0</v>
      </c>
      <c r="E35" s="169">
        <f t="shared" si="0"/>
        <v>225008</v>
      </c>
      <c r="F35" s="169">
        <f t="shared" si="1"/>
        <v>225008</v>
      </c>
      <c r="G35" s="162">
        <f t="shared" si="2"/>
        <v>0</v>
      </c>
      <c r="H35" s="108"/>
      <c r="I35" s="108"/>
      <c r="J35" s="108"/>
      <c r="K35" s="108"/>
      <c r="L35" s="108"/>
      <c r="M35" s="108"/>
      <c r="N35" s="108"/>
      <c r="O35" s="108">
        <v>88083</v>
      </c>
      <c r="P35" s="108"/>
      <c r="Q35" s="108"/>
      <c r="R35" s="108">
        <v>67037</v>
      </c>
      <c r="S35" s="108"/>
      <c r="T35" s="108">
        <v>69888</v>
      </c>
      <c r="U35" s="108"/>
      <c r="V35" s="108"/>
      <c r="W35" s="108"/>
      <c r="X35" s="108"/>
    </row>
    <row r="36" spans="1:24" s="109" customFormat="1" ht="15" thickBot="1" x14ac:dyDescent="0.35">
      <c r="A36" s="165" t="s">
        <v>33</v>
      </c>
      <c r="B36" s="164" t="s">
        <v>297</v>
      </c>
      <c r="C36" s="169">
        <v>123500</v>
      </c>
      <c r="D36" s="169">
        <v>0</v>
      </c>
      <c r="E36" s="169">
        <f t="shared" si="0"/>
        <v>123500</v>
      </c>
      <c r="F36" s="169">
        <f t="shared" si="1"/>
        <v>123500</v>
      </c>
      <c r="G36" s="162">
        <f t="shared" si="2"/>
        <v>0</v>
      </c>
      <c r="H36" s="108"/>
      <c r="I36" s="108"/>
      <c r="J36" s="108">
        <v>18976</v>
      </c>
      <c r="K36" s="108">
        <v>13114</v>
      </c>
      <c r="L36" s="108">
        <v>10692</v>
      </c>
      <c r="M36" s="108">
        <v>10692</v>
      </c>
      <c r="N36" s="108">
        <v>10921</v>
      </c>
      <c r="O36" s="108">
        <v>3618</v>
      </c>
      <c r="P36" s="108">
        <v>15774</v>
      </c>
      <c r="Q36" s="108">
        <v>13234</v>
      </c>
      <c r="R36" s="108">
        <v>10221</v>
      </c>
      <c r="S36" s="108">
        <v>10034</v>
      </c>
      <c r="T36" s="108">
        <v>6224</v>
      </c>
      <c r="U36" s="108"/>
      <c r="V36" s="108"/>
      <c r="W36" s="108"/>
      <c r="X36" s="108"/>
    </row>
    <row r="37" spans="1:24" s="109" customFormat="1" ht="15" thickBot="1" x14ac:dyDescent="0.35">
      <c r="A37" s="165" t="s">
        <v>34</v>
      </c>
      <c r="B37" s="161" t="s">
        <v>298</v>
      </c>
      <c r="C37" s="169">
        <v>167442</v>
      </c>
      <c r="D37" s="169">
        <v>650</v>
      </c>
      <c r="E37" s="169">
        <f t="shared" si="0"/>
        <v>168092</v>
      </c>
      <c r="F37" s="169">
        <f t="shared" si="1"/>
        <v>117521</v>
      </c>
      <c r="G37" s="162">
        <f t="shared" si="2"/>
        <v>50571</v>
      </c>
      <c r="H37" s="108"/>
      <c r="I37" s="108"/>
      <c r="J37" s="108"/>
      <c r="K37" s="108">
        <v>4991</v>
      </c>
      <c r="L37" s="108">
        <v>9232</v>
      </c>
      <c r="M37" s="108">
        <v>4362</v>
      </c>
      <c r="N37" s="108"/>
      <c r="O37" s="108">
        <v>5721</v>
      </c>
      <c r="P37" s="108">
        <v>19922</v>
      </c>
      <c r="Q37" s="108">
        <v>35899</v>
      </c>
      <c r="R37" s="108">
        <v>6107</v>
      </c>
      <c r="S37" s="108">
        <v>7077</v>
      </c>
      <c r="T37" s="108"/>
      <c r="U37" s="108">
        <v>23911</v>
      </c>
      <c r="V37" s="108">
        <v>299</v>
      </c>
      <c r="W37" s="108"/>
      <c r="X37" s="108"/>
    </row>
    <row r="38" spans="1:24" s="109" customFormat="1" ht="15" thickBot="1" x14ac:dyDescent="0.35">
      <c r="A38" s="165" t="s">
        <v>35</v>
      </c>
      <c r="B38" s="161" t="s">
        <v>299</v>
      </c>
      <c r="C38" s="169">
        <v>42950</v>
      </c>
      <c r="D38" s="169">
        <v>500</v>
      </c>
      <c r="E38" s="169">
        <f t="shared" si="0"/>
        <v>43450</v>
      </c>
      <c r="F38" s="169">
        <f t="shared" si="1"/>
        <v>36706</v>
      </c>
      <c r="G38" s="162">
        <f t="shared" si="2"/>
        <v>6744</v>
      </c>
      <c r="H38" s="108"/>
      <c r="I38" s="108"/>
      <c r="J38" s="108"/>
      <c r="K38" s="108">
        <v>6582</v>
      </c>
      <c r="L38" s="108"/>
      <c r="M38" s="108"/>
      <c r="N38" s="108"/>
      <c r="O38" s="108">
        <v>8667</v>
      </c>
      <c r="P38" s="108"/>
      <c r="Q38" s="108">
        <v>10501</v>
      </c>
      <c r="R38" s="108"/>
      <c r="S38" s="108"/>
      <c r="T38" s="108">
        <v>10956</v>
      </c>
      <c r="U38" s="108"/>
      <c r="V38" s="108"/>
      <c r="W38" s="108"/>
      <c r="X38" s="108"/>
    </row>
    <row r="39" spans="1:24" s="109" customFormat="1" ht="15" thickBot="1" x14ac:dyDescent="0.35">
      <c r="A39" s="165" t="s">
        <v>36</v>
      </c>
      <c r="B39" s="161" t="s">
        <v>522</v>
      </c>
      <c r="C39" s="169">
        <v>200189</v>
      </c>
      <c r="D39" s="169">
        <v>2315</v>
      </c>
      <c r="E39" s="169">
        <f t="shared" si="0"/>
        <v>202504</v>
      </c>
      <c r="F39" s="169">
        <f t="shared" si="1"/>
        <v>191952</v>
      </c>
      <c r="G39" s="162">
        <f t="shared" si="2"/>
        <v>10552</v>
      </c>
      <c r="H39" s="108"/>
      <c r="I39" s="108"/>
      <c r="J39" s="108"/>
      <c r="K39" s="108">
        <v>18322</v>
      </c>
      <c r="L39" s="108"/>
      <c r="M39" s="108">
        <v>18322</v>
      </c>
      <c r="N39" s="108">
        <v>34194</v>
      </c>
      <c r="O39" s="108">
        <v>16936</v>
      </c>
      <c r="P39" s="108">
        <f>5789+22937</f>
        <v>28726</v>
      </c>
      <c r="Q39" s="108"/>
      <c r="R39" s="108">
        <v>15787</v>
      </c>
      <c r="S39" s="108">
        <f>16555+20895</f>
        <v>37450</v>
      </c>
      <c r="T39" s="108"/>
      <c r="U39" s="108">
        <v>22215</v>
      </c>
      <c r="V39" s="108"/>
      <c r="W39" s="108"/>
      <c r="X39" s="108"/>
    </row>
    <row r="40" spans="1:24" s="109" customFormat="1" ht="15" thickBot="1" x14ac:dyDescent="0.35">
      <c r="A40" s="165" t="s">
        <v>37</v>
      </c>
      <c r="B40" s="164" t="s">
        <v>300</v>
      </c>
      <c r="C40" s="169">
        <v>95206</v>
      </c>
      <c r="D40" s="169">
        <v>0</v>
      </c>
      <c r="E40" s="169">
        <f t="shared" si="0"/>
        <v>95206</v>
      </c>
      <c r="F40" s="169">
        <f t="shared" si="1"/>
        <v>95206</v>
      </c>
      <c r="G40" s="162">
        <f t="shared" si="2"/>
        <v>0</v>
      </c>
      <c r="H40" s="108"/>
      <c r="I40" s="108"/>
      <c r="J40" s="108">
        <f>8051+8051</f>
        <v>16102</v>
      </c>
      <c r="K40" s="108">
        <v>9551</v>
      </c>
      <c r="L40" s="108">
        <v>14000</v>
      </c>
      <c r="M40" s="108"/>
      <c r="N40" s="108"/>
      <c r="O40" s="108">
        <v>17250</v>
      </c>
      <c r="P40" s="108">
        <v>9576</v>
      </c>
      <c r="Q40" s="108">
        <v>11256</v>
      </c>
      <c r="R40" s="108">
        <v>8735</v>
      </c>
      <c r="S40" s="108">
        <v>8736</v>
      </c>
      <c r="T40" s="108"/>
      <c r="U40" s="108"/>
      <c r="V40" s="108"/>
      <c r="W40" s="108"/>
      <c r="X40" s="108"/>
    </row>
    <row r="41" spans="1:24" s="109" customFormat="1" ht="15" thickBot="1" x14ac:dyDescent="0.35">
      <c r="A41" s="165" t="s">
        <v>38</v>
      </c>
      <c r="B41" s="183" t="s">
        <v>301</v>
      </c>
      <c r="C41" s="169">
        <v>88186</v>
      </c>
      <c r="D41" s="169">
        <v>500</v>
      </c>
      <c r="E41" s="169">
        <f t="shared" si="0"/>
        <v>88686</v>
      </c>
      <c r="F41" s="169">
        <f t="shared" si="1"/>
        <v>86295</v>
      </c>
      <c r="G41" s="162">
        <f t="shared" si="2"/>
        <v>2391</v>
      </c>
      <c r="H41" s="108"/>
      <c r="I41" s="108"/>
      <c r="J41" s="108"/>
      <c r="K41" s="108"/>
      <c r="L41" s="108"/>
      <c r="M41" s="108">
        <v>18658</v>
      </c>
      <c r="N41" s="108"/>
      <c r="O41" s="108">
        <v>25458</v>
      </c>
      <c r="P41" s="108"/>
      <c r="Q41" s="108"/>
      <c r="R41" s="108"/>
      <c r="S41" s="108"/>
      <c r="T41" s="108">
        <f>17367+23477</f>
        <v>40844</v>
      </c>
      <c r="U41" s="108"/>
      <c r="V41" s="108"/>
      <c r="W41" s="108">
        <v>1335</v>
      </c>
      <c r="X41" s="108"/>
    </row>
    <row r="42" spans="1:24" s="63" customFormat="1" ht="15" thickBot="1" x14ac:dyDescent="0.35">
      <c r="A42" s="165" t="s">
        <v>39</v>
      </c>
      <c r="B42" s="164" t="s">
        <v>302</v>
      </c>
      <c r="C42" s="169">
        <v>66500</v>
      </c>
      <c r="D42" s="169">
        <v>0</v>
      </c>
      <c r="E42" s="169">
        <f t="shared" si="0"/>
        <v>66500</v>
      </c>
      <c r="F42" s="169">
        <f t="shared" si="1"/>
        <v>66500</v>
      </c>
      <c r="G42" s="162">
        <f t="shared" si="2"/>
        <v>0</v>
      </c>
      <c r="H42" s="184"/>
      <c r="I42" s="184"/>
      <c r="J42" s="300">
        <v>5973</v>
      </c>
      <c r="K42" s="300">
        <f>7681+7009</f>
        <v>14690</v>
      </c>
      <c r="L42" s="184">
        <v>7279</v>
      </c>
      <c r="M42" s="184">
        <v>10382</v>
      </c>
      <c r="N42" s="184">
        <v>8933</v>
      </c>
      <c r="O42" s="108">
        <v>8373</v>
      </c>
      <c r="P42" s="300">
        <v>3327</v>
      </c>
      <c r="Q42" s="300">
        <v>4862</v>
      </c>
      <c r="R42" s="184">
        <v>2515</v>
      </c>
      <c r="S42" s="184"/>
      <c r="T42" s="184">
        <v>166</v>
      </c>
      <c r="U42" s="184"/>
      <c r="V42" s="184"/>
      <c r="W42" s="184"/>
      <c r="X42" s="184"/>
    </row>
    <row r="43" spans="1:24" ht="15" thickBot="1" x14ac:dyDescent="0.35">
      <c r="A43" s="165" t="s">
        <v>40</v>
      </c>
      <c r="B43" s="161" t="s">
        <v>90</v>
      </c>
      <c r="C43" s="169">
        <v>219416</v>
      </c>
      <c r="D43" s="169">
        <v>845</v>
      </c>
      <c r="E43" s="169">
        <f t="shared" si="0"/>
        <v>220261</v>
      </c>
      <c r="F43" s="169">
        <f t="shared" si="1"/>
        <v>157126</v>
      </c>
      <c r="G43" s="162">
        <f t="shared" si="2"/>
        <v>63135</v>
      </c>
      <c r="H43" s="31"/>
      <c r="I43" s="31">
        <v>1987</v>
      </c>
      <c r="J43" s="31"/>
      <c r="K43" s="300">
        <f>4019+10331</f>
        <v>14350</v>
      </c>
      <c r="L43" s="31"/>
      <c r="M43" s="31"/>
      <c r="N43" s="31"/>
      <c r="O43" s="108">
        <f>19343+30498</f>
        <v>49841</v>
      </c>
      <c r="P43" s="31">
        <v>7602</v>
      </c>
      <c r="Q43" s="31">
        <v>13090</v>
      </c>
      <c r="R43" s="31">
        <f>16407+13747</f>
        <v>30154</v>
      </c>
      <c r="S43" s="280"/>
      <c r="T43" s="31">
        <f>16672+23430</f>
        <v>40102</v>
      </c>
      <c r="U43" s="31"/>
      <c r="V43" s="31"/>
      <c r="W43" s="31"/>
      <c r="X43" s="31"/>
    </row>
    <row r="44" spans="1:24" ht="15" thickBot="1" x14ac:dyDescent="0.35">
      <c r="A44" s="165" t="s">
        <v>41</v>
      </c>
      <c r="B44" s="161" t="s">
        <v>42</v>
      </c>
      <c r="C44" s="169">
        <v>62975</v>
      </c>
      <c r="D44" s="169">
        <v>500</v>
      </c>
      <c r="E44" s="169">
        <f t="shared" si="0"/>
        <v>63475</v>
      </c>
      <c r="F44" s="169">
        <f t="shared" si="1"/>
        <v>58535</v>
      </c>
      <c r="G44" s="162">
        <f t="shared" si="2"/>
        <v>4940</v>
      </c>
      <c r="H44" s="31"/>
      <c r="I44" s="31"/>
      <c r="J44" s="31"/>
      <c r="K44" s="31"/>
      <c r="L44" s="31"/>
      <c r="M44" s="31"/>
      <c r="N44" s="31"/>
      <c r="O44" s="108"/>
      <c r="P44" s="31">
        <v>29158</v>
      </c>
      <c r="Q44" s="31"/>
      <c r="R44" s="31"/>
      <c r="S44" s="31"/>
      <c r="T44" s="31"/>
      <c r="U44" s="31"/>
      <c r="V44" s="31">
        <v>22377</v>
      </c>
      <c r="W44" s="31">
        <v>7000</v>
      </c>
      <c r="X44" s="31"/>
    </row>
    <row r="45" spans="1:24" ht="15" thickBot="1" x14ac:dyDescent="0.35">
      <c r="A45" s="177"/>
      <c r="B45" s="167"/>
      <c r="C45" s="171"/>
      <c r="D45" s="171"/>
      <c r="E45" s="171"/>
      <c r="F45" s="171"/>
      <c r="G45" s="17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 t="s">
        <v>222</v>
      </c>
      <c r="T45" s="31"/>
      <c r="U45" s="31"/>
      <c r="V45" s="31"/>
      <c r="W45" s="31"/>
      <c r="X45" s="31"/>
    </row>
    <row r="46" spans="1:24" s="113" customFormat="1" ht="15" thickBot="1" x14ac:dyDescent="0.35">
      <c r="A46" s="343" t="s">
        <v>939</v>
      </c>
      <c r="B46" s="344"/>
      <c r="C46" s="345">
        <f>SUM(C11:C45)</f>
        <v>5342391</v>
      </c>
      <c r="D46" s="345">
        <f t="shared" ref="D46:E46" si="3">SUM(D11:D45)</f>
        <v>31175</v>
      </c>
      <c r="E46" s="345">
        <f t="shared" si="3"/>
        <v>5373566</v>
      </c>
      <c r="F46" s="345">
        <f>SUM(F11:F45)</f>
        <v>5046531</v>
      </c>
      <c r="G46" s="345">
        <f>SUM(G11:G45)</f>
        <v>327035</v>
      </c>
      <c r="H46" s="345">
        <f>SUM(H11:H45)</f>
        <v>0</v>
      </c>
      <c r="I46" s="345">
        <f t="shared" ref="I46:V46" si="4">SUM(I11:I45)</f>
        <v>1987</v>
      </c>
      <c r="J46" s="345">
        <f t="shared" si="4"/>
        <v>167657</v>
      </c>
      <c r="K46" s="345">
        <f t="shared" si="4"/>
        <v>429684</v>
      </c>
      <c r="L46" s="345">
        <f t="shared" si="4"/>
        <v>272620</v>
      </c>
      <c r="M46" s="345">
        <f t="shared" si="4"/>
        <v>266659</v>
      </c>
      <c r="N46" s="345">
        <f t="shared" si="4"/>
        <v>513972</v>
      </c>
      <c r="O46" s="345">
        <f t="shared" si="4"/>
        <v>452481</v>
      </c>
      <c r="P46" s="345">
        <f t="shared" si="4"/>
        <v>562163</v>
      </c>
      <c r="Q46" s="345">
        <f t="shared" si="4"/>
        <v>398129</v>
      </c>
      <c r="R46" s="345">
        <f t="shared" si="4"/>
        <v>401772</v>
      </c>
      <c r="S46" s="345">
        <f t="shared" si="4"/>
        <v>530575</v>
      </c>
      <c r="T46" s="345">
        <f t="shared" si="4"/>
        <v>554766</v>
      </c>
      <c r="U46" s="345">
        <f t="shared" si="4"/>
        <v>162270</v>
      </c>
      <c r="V46" s="345">
        <f t="shared" si="4"/>
        <v>91666</v>
      </c>
      <c r="W46" s="345">
        <f t="shared" ref="W46:X46" si="5">SUM(W11:W45)</f>
        <v>168689</v>
      </c>
      <c r="X46" s="345">
        <f t="shared" si="5"/>
        <v>71441</v>
      </c>
    </row>
    <row r="47" spans="1:24" x14ac:dyDescent="0.3">
      <c r="C47" s="172"/>
      <c r="D47" s="172"/>
      <c r="E47" s="172"/>
      <c r="F47" s="30"/>
      <c r="G47" s="30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4" x14ac:dyDescent="0.3">
      <c r="C48" s="172"/>
      <c r="D48" s="172"/>
      <c r="E48" s="172"/>
      <c r="F48" s="30"/>
      <c r="G48" s="30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280"/>
      <c r="T48" s="31"/>
      <c r="U48" s="31"/>
      <c r="V48" s="31"/>
      <c r="W48" s="31"/>
      <c r="X48" s="31"/>
    </row>
    <row r="49" spans="3:24" x14ac:dyDescent="0.3">
      <c r="C49" s="172"/>
      <c r="D49" s="172"/>
      <c r="E49" s="172"/>
      <c r="F49" s="30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x14ac:dyDescent="0.3">
      <c r="C50" s="172"/>
      <c r="D50" s="172"/>
      <c r="E50" s="172"/>
      <c r="F50" s="30"/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x14ac:dyDescent="0.3">
      <c r="C51" s="172"/>
      <c r="D51" s="172"/>
      <c r="E51" s="172"/>
      <c r="F51" s="30"/>
      <c r="G51" s="3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3:24" x14ac:dyDescent="0.3">
      <c r="F52" s="30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3:24" x14ac:dyDescent="0.3">
      <c r="F53" s="30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3:24" x14ac:dyDescent="0.3">
      <c r="F54" s="30"/>
      <c r="G54" s="30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3:24" x14ac:dyDescent="0.3">
      <c r="F55" s="30"/>
      <c r="G55" s="30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3:24" x14ac:dyDescent="0.3">
      <c r="F56" s="30"/>
      <c r="G56" s="30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3:24" x14ac:dyDescent="0.3">
      <c r="F57" s="30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3:24" x14ac:dyDescent="0.3">
      <c r="F58" s="30"/>
      <c r="G58" s="3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3:24" x14ac:dyDescent="0.3">
      <c r="F59" s="30"/>
      <c r="G59" s="30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3:24" x14ac:dyDescent="0.3">
      <c r="F60" s="30"/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3:24" x14ac:dyDescent="0.3">
      <c r="F61" s="30"/>
      <c r="G61" s="30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3:24" x14ac:dyDescent="0.3">
      <c r="F62" s="30"/>
      <c r="G62" s="30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3:24" x14ac:dyDescent="0.3">
      <c r="F63" s="30"/>
      <c r="G63" s="30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3:24" x14ac:dyDescent="0.3">
      <c r="F64" s="30"/>
      <c r="G64" s="3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6:24" x14ac:dyDescent="0.3">
      <c r="F65" s="30"/>
      <c r="G65" s="3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6:24" x14ac:dyDescent="0.3">
      <c r="F66" s="30"/>
      <c r="G66" s="30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6:24" x14ac:dyDescent="0.3">
      <c r="F67" s="30"/>
      <c r="G67" s="30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6:24" x14ac:dyDescent="0.3">
      <c r="F68" s="30"/>
      <c r="G68" s="30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6:24" x14ac:dyDescent="0.3">
      <c r="F69" s="30"/>
      <c r="G69" s="30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6:24" x14ac:dyDescent="0.3">
      <c r="F70" s="30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6:24" x14ac:dyDescent="0.3">
      <c r="F71" s="30"/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  <row r="72" spans="6:24" x14ac:dyDescent="0.3">
      <c r="F72" s="30"/>
      <c r="G72" s="30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6:24" x14ac:dyDescent="0.3">
      <c r="F73" s="30"/>
      <c r="G73" s="30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</row>
    <row r="74" spans="6:24" x14ac:dyDescent="0.3">
      <c r="F74" s="30"/>
      <c r="G74" s="30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</row>
    <row r="75" spans="6:24" x14ac:dyDescent="0.3">
      <c r="F75" s="30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</row>
    <row r="76" spans="6:24" x14ac:dyDescent="0.3">
      <c r="F76" s="30"/>
      <c r="G76" s="30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</row>
    <row r="77" spans="6:24" x14ac:dyDescent="0.3">
      <c r="F77" s="30"/>
      <c r="G77" s="30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</row>
    <row r="78" spans="6:24" x14ac:dyDescent="0.3">
      <c r="F78" s="30"/>
      <c r="G78" s="30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6:24" x14ac:dyDescent="0.3">
      <c r="F79" s="30"/>
      <c r="G79" s="3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6:24" x14ac:dyDescent="0.3">
      <c r="F80" s="30"/>
      <c r="G80" s="30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6:24" x14ac:dyDescent="0.3">
      <c r="F81" s="30"/>
      <c r="G81" s="30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</row>
    <row r="82" spans="6:24" x14ac:dyDescent="0.3">
      <c r="F82" s="30"/>
      <c r="G82" s="3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</row>
    <row r="83" spans="6:24" x14ac:dyDescent="0.3">
      <c r="F83" s="30"/>
      <c r="G83" s="3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</row>
    <row r="84" spans="6:24" x14ac:dyDescent="0.3">
      <c r="F84" s="30"/>
      <c r="G84" s="30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6:24" x14ac:dyDescent="0.3">
      <c r="F85" s="30"/>
      <c r="G85" s="30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</row>
    <row r="86" spans="6:24" x14ac:dyDescent="0.3">
      <c r="F86" s="30"/>
      <c r="G86" s="3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6:24" x14ac:dyDescent="0.3">
      <c r="F87" s="30"/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</row>
    <row r="88" spans="6:24" x14ac:dyDescent="0.3">
      <c r="F88" s="30"/>
      <c r="G88" s="30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</row>
    <row r="89" spans="6:24" x14ac:dyDescent="0.3">
      <c r="F89" s="30"/>
      <c r="G89" s="3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</row>
    <row r="90" spans="6:24" x14ac:dyDescent="0.3">
      <c r="F90" s="30"/>
      <c r="G90" s="3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</row>
    <row r="91" spans="6:24" x14ac:dyDescent="0.3">
      <c r="F91" s="30"/>
      <c r="G91" s="30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</row>
    <row r="92" spans="6:24" x14ac:dyDescent="0.3">
      <c r="F92" s="30"/>
      <c r="G92" s="30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</row>
    <row r="93" spans="6:24" x14ac:dyDescent="0.3">
      <c r="F93" s="30"/>
      <c r="G93" s="30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</row>
    <row r="94" spans="6:24" x14ac:dyDescent="0.3">
      <c r="F94" s="30"/>
      <c r="G94" s="3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</row>
    <row r="95" spans="6:24" x14ac:dyDescent="0.3">
      <c r="F95" s="30"/>
      <c r="G95" s="30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</row>
    <row r="96" spans="6:24" x14ac:dyDescent="0.3">
      <c r="F96" s="30"/>
      <c r="G96" s="30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</row>
    <row r="97" spans="6:24" x14ac:dyDescent="0.3">
      <c r="F97" s="30"/>
      <c r="G97" s="30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6:24" x14ac:dyDescent="0.3">
      <c r="F98" s="30"/>
      <c r="G98" s="30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</row>
    <row r="99" spans="6:24" x14ac:dyDescent="0.3">
      <c r="F99" s="30"/>
      <c r="G99" s="30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</row>
    <row r="100" spans="6:24" x14ac:dyDescent="0.3">
      <c r="F100" s="30"/>
      <c r="G100" s="30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</row>
    <row r="101" spans="6:24" x14ac:dyDescent="0.3">
      <c r="F101" s="30"/>
      <c r="G101" s="3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</row>
    <row r="102" spans="6:24" x14ac:dyDescent="0.3">
      <c r="F102" s="30"/>
      <c r="G102" s="30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</row>
    <row r="103" spans="6:24" x14ac:dyDescent="0.3">
      <c r="F103" s="30"/>
      <c r="G103" s="30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6:24" x14ac:dyDescent="0.3">
      <c r="F104" s="30"/>
      <c r="G104" s="30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6:24" x14ac:dyDescent="0.3">
      <c r="F105" s="30"/>
      <c r="G105" s="3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</row>
    <row r="106" spans="6:24" x14ac:dyDescent="0.3">
      <c r="F106" s="30"/>
      <c r="G106" s="30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</row>
    <row r="107" spans="6:24" x14ac:dyDescent="0.3">
      <c r="F107" s="30"/>
      <c r="G107" s="30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</row>
    <row r="108" spans="6:24" x14ac:dyDescent="0.3">
      <c r="F108" s="30"/>
      <c r="G108" s="30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</row>
    <row r="109" spans="6:24" x14ac:dyDescent="0.3">
      <c r="F109" s="30"/>
      <c r="G109" s="3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</row>
    <row r="110" spans="6:24" x14ac:dyDescent="0.3">
      <c r="F110" s="30"/>
      <c r="G110" s="30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</row>
    <row r="111" spans="6:24" x14ac:dyDescent="0.3">
      <c r="F111" s="30"/>
      <c r="G111" s="30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</row>
    <row r="112" spans="6:24" x14ac:dyDescent="0.3">
      <c r="F112" s="30"/>
      <c r="G112" s="30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</row>
    <row r="113" spans="6:24" x14ac:dyDescent="0.3">
      <c r="F113" s="30"/>
      <c r="G113" s="3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</row>
    <row r="114" spans="6:24" x14ac:dyDescent="0.3">
      <c r="F114" s="30"/>
      <c r="G114" s="30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</row>
    <row r="115" spans="6:24" x14ac:dyDescent="0.3">
      <c r="F115" s="30"/>
      <c r="G115" s="30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</row>
    <row r="116" spans="6:24" x14ac:dyDescent="0.3">
      <c r="F116" s="30"/>
      <c r="G116" s="30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</row>
    <row r="117" spans="6:24" x14ac:dyDescent="0.3">
      <c r="F117" s="30"/>
      <c r="G117" s="30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</row>
    <row r="118" spans="6:24" x14ac:dyDescent="0.3">
      <c r="F118" s="30"/>
      <c r="G118" s="30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</row>
    <row r="119" spans="6:24" x14ac:dyDescent="0.3">
      <c r="F119" s="30"/>
      <c r="G119" s="30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</row>
    <row r="120" spans="6:24" x14ac:dyDescent="0.3">
      <c r="F120" s="30"/>
      <c r="G120" s="30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</row>
    <row r="121" spans="6:24" x14ac:dyDescent="0.3">
      <c r="F121" s="30"/>
      <c r="G121" s="30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</row>
    <row r="122" spans="6:24" x14ac:dyDescent="0.3">
      <c r="F122" s="30"/>
      <c r="G122" s="30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</row>
    <row r="123" spans="6:24" x14ac:dyDescent="0.3">
      <c r="F123" s="30"/>
      <c r="G123" s="30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</row>
    <row r="124" spans="6:24" x14ac:dyDescent="0.3">
      <c r="F124" s="30"/>
      <c r="G124" s="30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</row>
    <row r="125" spans="6:24" x14ac:dyDescent="0.3">
      <c r="F125" s="30"/>
      <c r="G125" s="30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</row>
    <row r="126" spans="6:24" x14ac:dyDescent="0.3">
      <c r="F126" s="30"/>
      <c r="G126" s="30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</row>
    <row r="127" spans="6:24" x14ac:dyDescent="0.3">
      <c r="F127" s="30"/>
      <c r="G127" s="30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</row>
    <row r="128" spans="6:24" x14ac:dyDescent="0.3">
      <c r="F128" s="30"/>
      <c r="G128" s="30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</row>
    <row r="129" spans="6:24" x14ac:dyDescent="0.3">
      <c r="F129" s="30"/>
      <c r="G129" s="30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</row>
    <row r="130" spans="6:24" x14ac:dyDescent="0.3">
      <c r="F130" s="30"/>
      <c r="G130" s="30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</row>
    <row r="131" spans="6:24" x14ac:dyDescent="0.3">
      <c r="F131" s="30"/>
      <c r="G131" s="30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</row>
    <row r="132" spans="6:24" x14ac:dyDescent="0.3">
      <c r="F132" s="30"/>
      <c r="G132" s="30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</row>
    <row r="133" spans="6:24" x14ac:dyDescent="0.3">
      <c r="F133" s="30"/>
      <c r="G133" s="30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</row>
    <row r="134" spans="6:24" x14ac:dyDescent="0.3">
      <c r="F134" s="30"/>
      <c r="G134" s="3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</row>
    <row r="135" spans="6:24" x14ac:dyDescent="0.3">
      <c r="F135" s="30"/>
      <c r="G135" s="30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</row>
    <row r="136" spans="6:24" x14ac:dyDescent="0.3">
      <c r="F136" s="30"/>
      <c r="G136" s="30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</row>
    <row r="137" spans="6:24" x14ac:dyDescent="0.3">
      <c r="F137" s="30"/>
      <c r="G137" s="30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</row>
    <row r="138" spans="6:24" x14ac:dyDescent="0.3">
      <c r="F138" s="30"/>
      <c r="G138" s="30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</row>
    <row r="139" spans="6:24" x14ac:dyDescent="0.3">
      <c r="F139" s="30"/>
      <c r="G139" s="30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</row>
    <row r="140" spans="6:24" x14ac:dyDescent="0.3">
      <c r="F140" s="30"/>
      <c r="G140" s="30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</row>
    <row r="141" spans="6:24" x14ac:dyDescent="0.3">
      <c r="F141" s="30"/>
      <c r="G141" s="30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</row>
    <row r="142" spans="6:24" x14ac:dyDescent="0.3">
      <c r="F142" s="30"/>
      <c r="G142" s="30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</row>
    <row r="143" spans="6:24" x14ac:dyDescent="0.3">
      <c r="F143" s="30"/>
      <c r="G143" s="30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</row>
    <row r="144" spans="6:24" x14ac:dyDescent="0.3">
      <c r="F144" s="30"/>
      <c r="G144" s="30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</row>
    <row r="145" spans="6:24" x14ac:dyDescent="0.3">
      <c r="F145" s="30"/>
      <c r="G145" s="30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</row>
    <row r="146" spans="6:24" x14ac:dyDescent="0.3">
      <c r="F146" s="30"/>
      <c r="G146" s="30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</row>
    <row r="147" spans="6:24" x14ac:dyDescent="0.3">
      <c r="F147" s="30"/>
      <c r="G147" s="30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</row>
    <row r="148" spans="6:24" x14ac:dyDescent="0.3">
      <c r="F148" s="30"/>
      <c r="G148" s="30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</row>
    <row r="149" spans="6:24" x14ac:dyDescent="0.3">
      <c r="F149" s="30"/>
      <c r="G149" s="30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</row>
    <row r="150" spans="6:24" x14ac:dyDescent="0.3">
      <c r="F150" s="30"/>
      <c r="G150" s="30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</row>
    <row r="151" spans="6:24" x14ac:dyDescent="0.3">
      <c r="F151" s="30"/>
      <c r="G151" s="30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</row>
    <row r="152" spans="6:24" x14ac:dyDescent="0.3">
      <c r="F152" s="30"/>
      <c r="G152" s="30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</row>
    <row r="153" spans="6:24" x14ac:dyDescent="0.3">
      <c r="F153" s="30"/>
      <c r="G153" s="30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</row>
  </sheetData>
  <sheetProtection password="EF32" sheet="1" objects="1" scenarios="1"/>
  <pageMargins left="0.1" right="0.1" top="0.1" bottom="0.1" header="0.3" footer="0.3"/>
  <pageSetup scale="81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CCFFCC"/>
  </sheetPr>
  <dimension ref="A1:U70"/>
  <sheetViews>
    <sheetView workbookViewId="0">
      <pane xSplit="5" ySplit="11" topLeftCell="F12" activePane="bottomRight" state="frozen"/>
      <selection activeCell="L12" sqref="L12"/>
      <selection pane="topRight" activeCell="L12" sqref="L12"/>
      <selection pane="bottomLeft" activeCell="L12" sqref="L12"/>
      <selection pane="bottomRight" activeCell="D25" sqref="D25"/>
    </sheetView>
  </sheetViews>
  <sheetFormatPr defaultColWidth="9.109375" defaultRowHeight="14.4" x14ac:dyDescent="0.3"/>
  <cols>
    <col min="1" max="1" width="9.109375" style="4"/>
    <col min="2" max="2" width="32.109375" style="4" customWidth="1"/>
    <col min="3" max="3" width="13.5546875" style="4" customWidth="1"/>
    <col min="4" max="4" width="11.44140625" style="4" customWidth="1"/>
    <col min="5" max="5" width="18" style="4" customWidth="1"/>
    <col min="6" max="21" width="15.6640625" style="4" customWidth="1"/>
    <col min="22" max="16384" width="9.109375" style="4"/>
  </cols>
  <sheetData>
    <row r="1" spans="1:21" ht="21" x14ac:dyDescent="0.4">
      <c r="A1" s="34" t="s">
        <v>0</v>
      </c>
      <c r="B1" s="42"/>
      <c r="C1" s="35" t="s">
        <v>94</v>
      </c>
      <c r="D1" s="34"/>
      <c r="E1" s="36"/>
      <c r="F1" s="43"/>
      <c r="G1" s="42"/>
      <c r="H1" s="35" t="s">
        <v>94</v>
      </c>
      <c r="I1" s="42"/>
      <c r="J1" s="123"/>
      <c r="K1" s="42"/>
      <c r="L1" s="42"/>
      <c r="M1" s="42"/>
      <c r="N1" s="42"/>
      <c r="O1" s="118" t="s">
        <v>94</v>
      </c>
      <c r="P1" s="42"/>
      <c r="Q1" s="42"/>
      <c r="R1" s="42"/>
      <c r="S1" s="42"/>
      <c r="T1" s="42"/>
      <c r="U1" s="123"/>
    </row>
    <row r="2" spans="1:21" ht="18" x14ac:dyDescent="0.35">
      <c r="A2" s="37" t="s">
        <v>1</v>
      </c>
      <c r="B2" s="42"/>
      <c r="C2" s="38">
        <v>84.195999999999998</v>
      </c>
      <c r="D2" s="37"/>
      <c r="E2" s="39"/>
      <c r="F2" s="43"/>
      <c r="G2" s="42"/>
      <c r="H2" s="59" t="str">
        <f>$C$4</f>
        <v>2014-15</v>
      </c>
      <c r="I2" s="42"/>
      <c r="J2" s="123"/>
      <c r="K2" s="42"/>
      <c r="L2" s="42"/>
      <c r="M2" s="42"/>
      <c r="N2" s="42"/>
      <c r="O2" s="130" t="str">
        <f>$C$4</f>
        <v>2014-15</v>
      </c>
      <c r="P2" s="42"/>
      <c r="Q2" s="42"/>
      <c r="R2" s="42"/>
      <c r="S2" s="42"/>
      <c r="T2" s="42"/>
      <c r="U2" s="123"/>
    </row>
    <row r="3" spans="1:21" ht="15.6" x14ac:dyDescent="0.3">
      <c r="A3" s="37" t="s">
        <v>2</v>
      </c>
      <c r="B3" s="42"/>
      <c r="C3" s="38">
        <v>5196</v>
      </c>
      <c r="D3" s="37"/>
      <c r="E3" s="39"/>
      <c r="F3" s="43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123"/>
    </row>
    <row r="4" spans="1:21" ht="15.75" x14ac:dyDescent="0.25">
      <c r="A4" s="37" t="s">
        <v>3</v>
      </c>
      <c r="B4" s="42"/>
      <c r="C4" s="121" t="s">
        <v>536</v>
      </c>
      <c r="D4" s="39"/>
      <c r="E4" s="39"/>
      <c r="F4" s="43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123"/>
    </row>
    <row r="5" spans="1:21" ht="15.75" x14ac:dyDescent="0.25">
      <c r="A5" s="37" t="s">
        <v>103</v>
      </c>
      <c r="B5" s="42"/>
      <c r="C5" s="75" t="s">
        <v>106</v>
      </c>
      <c r="D5" s="39"/>
      <c r="E5" s="39"/>
      <c r="F5" s="43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123"/>
    </row>
    <row r="6" spans="1:21" ht="15.75" x14ac:dyDescent="0.25">
      <c r="A6" s="37" t="s">
        <v>64</v>
      </c>
      <c r="B6" s="42"/>
      <c r="C6" s="38" t="s">
        <v>937</v>
      </c>
      <c r="D6" s="39"/>
      <c r="E6" s="39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123"/>
    </row>
    <row r="7" spans="1:21" ht="15.75" x14ac:dyDescent="0.25">
      <c r="A7" s="37" t="s">
        <v>66</v>
      </c>
      <c r="B7" s="42"/>
      <c r="C7" s="38" t="s">
        <v>211</v>
      </c>
      <c r="D7" s="39"/>
      <c r="E7" s="39"/>
      <c r="F7" s="41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123"/>
    </row>
    <row r="8" spans="1:21" ht="15.75" x14ac:dyDescent="0.25">
      <c r="A8" s="77" t="s">
        <v>197</v>
      </c>
      <c r="B8" s="72"/>
      <c r="C8" s="75" t="s">
        <v>229</v>
      </c>
      <c r="D8" s="70"/>
      <c r="E8" s="70"/>
      <c r="F8" s="71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123"/>
    </row>
    <row r="9" spans="1:21" s="26" customFormat="1" ht="21" x14ac:dyDescent="0.35">
      <c r="A9" s="117" t="s">
        <v>558</v>
      </c>
      <c r="B9" s="36"/>
      <c r="C9" s="35"/>
      <c r="D9" s="36"/>
      <c r="E9" s="36"/>
      <c r="F9" s="64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119"/>
    </row>
    <row r="10" spans="1:21" ht="15.75" thickBot="1" x14ac:dyDescent="0.3">
      <c r="A10" s="67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123"/>
    </row>
    <row r="11" spans="1:21" ht="30.75" thickBot="1" x14ac:dyDescent="0.3">
      <c r="A11" s="56" t="s">
        <v>4</v>
      </c>
      <c r="B11" s="57" t="s">
        <v>5</v>
      </c>
      <c r="C11" s="57" t="s">
        <v>43</v>
      </c>
      <c r="D11" s="57" t="s">
        <v>44</v>
      </c>
      <c r="E11" s="83" t="s">
        <v>45</v>
      </c>
      <c r="F11" s="251" t="s">
        <v>377</v>
      </c>
      <c r="G11" s="251" t="s">
        <v>378</v>
      </c>
      <c r="H11" s="251" t="s">
        <v>379</v>
      </c>
      <c r="I11" s="251" t="s">
        <v>533</v>
      </c>
      <c r="J11" s="251" t="s">
        <v>534</v>
      </c>
      <c r="K11" s="251" t="s">
        <v>535</v>
      </c>
      <c r="L11" s="251" t="s">
        <v>524</v>
      </c>
      <c r="M11" s="251" t="s">
        <v>525</v>
      </c>
      <c r="N11" s="251" t="s">
        <v>526</v>
      </c>
      <c r="O11" s="251" t="s">
        <v>527</v>
      </c>
      <c r="P11" s="251" t="s">
        <v>528</v>
      </c>
      <c r="Q11" s="251" t="s">
        <v>529</v>
      </c>
      <c r="R11" s="251" t="s">
        <v>530</v>
      </c>
      <c r="S11" s="251" t="s">
        <v>531</v>
      </c>
      <c r="T11" s="251" t="s">
        <v>532</v>
      </c>
      <c r="U11" s="251" t="s">
        <v>916</v>
      </c>
    </row>
    <row r="12" spans="1:21" ht="15.75" thickBot="1" x14ac:dyDescent="0.3">
      <c r="A12" s="175" t="s">
        <v>72</v>
      </c>
      <c r="B12" s="173" t="s">
        <v>308</v>
      </c>
      <c r="C12" s="176">
        <v>33000</v>
      </c>
      <c r="D12" s="45">
        <f>SUM(F12:U12)</f>
        <v>29037</v>
      </c>
      <c r="E12" s="45">
        <f t="shared" ref="E12:E28" si="0">C12-D12</f>
        <v>3963</v>
      </c>
      <c r="F12" s="24"/>
      <c r="G12" s="24"/>
      <c r="H12" s="24"/>
      <c r="I12" s="24"/>
      <c r="J12" s="24">
        <v>4377</v>
      </c>
      <c r="K12" s="24">
        <v>3839</v>
      </c>
      <c r="L12" s="24">
        <v>5739</v>
      </c>
      <c r="M12" s="24"/>
      <c r="N12" s="24">
        <f>3048+1019</f>
        <v>4067</v>
      </c>
      <c r="O12" s="24">
        <v>3005</v>
      </c>
      <c r="P12" s="24">
        <v>1143</v>
      </c>
      <c r="Q12" s="24"/>
      <c r="R12" s="24">
        <v>4730</v>
      </c>
      <c r="S12" s="24"/>
      <c r="T12" s="24">
        <v>2137</v>
      </c>
      <c r="U12" s="116"/>
    </row>
    <row r="13" spans="1:21" ht="15.75" thickBot="1" x14ac:dyDescent="0.3">
      <c r="A13" s="177" t="s">
        <v>6</v>
      </c>
      <c r="B13" s="178" t="s">
        <v>309</v>
      </c>
      <c r="C13" s="179">
        <v>34700</v>
      </c>
      <c r="D13" s="151">
        <f t="shared" ref="D13:D28" si="1">SUM(F13:U13)</f>
        <v>24389</v>
      </c>
      <c r="E13" s="45">
        <f t="shared" si="0"/>
        <v>10311</v>
      </c>
      <c r="F13" s="24"/>
      <c r="G13" s="24"/>
      <c r="H13" s="24"/>
      <c r="I13" s="24">
        <v>2278</v>
      </c>
      <c r="J13" s="24">
        <v>2797</v>
      </c>
      <c r="K13" s="24">
        <v>2549</v>
      </c>
      <c r="L13" s="24">
        <v>1970</v>
      </c>
      <c r="M13" s="142">
        <v>2720</v>
      </c>
      <c r="N13" s="24">
        <v>1716</v>
      </c>
      <c r="O13" s="24">
        <v>786</v>
      </c>
      <c r="P13" s="24">
        <v>2435</v>
      </c>
      <c r="Q13" s="24">
        <v>792</v>
      </c>
      <c r="R13" s="24">
        <v>6346</v>
      </c>
      <c r="S13" s="24"/>
      <c r="T13" s="24"/>
      <c r="U13" s="116"/>
    </row>
    <row r="14" spans="1:21" ht="15.75" thickBot="1" x14ac:dyDescent="0.3">
      <c r="A14" s="177" t="s">
        <v>95</v>
      </c>
      <c r="B14" s="178" t="s">
        <v>310</v>
      </c>
      <c r="C14" s="179">
        <v>38900</v>
      </c>
      <c r="D14" s="151">
        <f t="shared" si="1"/>
        <v>34666</v>
      </c>
      <c r="E14" s="45">
        <f t="shared" si="0"/>
        <v>4234</v>
      </c>
      <c r="F14" s="24"/>
      <c r="G14" s="24"/>
      <c r="H14" s="24"/>
      <c r="I14" s="24"/>
      <c r="J14" s="24"/>
      <c r="K14" s="24">
        <v>11715</v>
      </c>
      <c r="L14" s="24">
        <v>3008</v>
      </c>
      <c r="M14" s="24">
        <v>2364</v>
      </c>
      <c r="N14" s="24">
        <v>3069</v>
      </c>
      <c r="O14" s="24">
        <v>2443</v>
      </c>
      <c r="P14" s="24">
        <v>4264</v>
      </c>
      <c r="Q14" s="24">
        <v>2839</v>
      </c>
      <c r="R14" s="24">
        <v>2859</v>
      </c>
      <c r="S14" s="24">
        <v>2105</v>
      </c>
      <c r="T14" s="24"/>
      <c r="U14" s="116"/>
    </row>
    <row r="15" spans="1:21" ht="15" thickBot="1" x14ac:dyDescent="0.35">
      <c r="A15" s="177" t="s">
        <v>96</v>
      </c>
      <c r="B15" s="178" t="s">
        <v>321</v>
      </c>
      <c r="C15" s="179">
        <v>26300</v>
      </c>
      <c r="D15" s="151">
        <f t="shared" si="1"/>
        <v>21086</v>
      </c>
      <c r="E15" s="45">
        <f t="shared" si="0"/>
        <v>5214</v>
      </c>
      <c r="F15" s="24"/>
      <c r="G15" s="24"/>
      <c r="H15" s="24"/>
      <c r="I15" s="24"/>
      <c r="J15" s="24">
        <v>2165</v>
      </c>
      <c r="K15" s="24"/>
      <c r="L15" s="24"/>
      <c r="M15" s="24">
        <v>9810</v>
      </c>
      <c r="N15" s="24">
        <v>2723</v>
      </c>
      <c r="O15" s="24"/>
      <c r="P15" s="24"/>
      <c r="Q15" s="24">
        <v>6388</v>
      </c>
      <c r="R15" s="24"/>
      <c r="S15" s="24"/>
      <c r="T15" s="24"/>
      <c r="U15" s="116"/>
    </row>
    <row r="16" spans="1:21" ht="15" thickBot="1" x14ac:dyDescent="0.35">
      <c r="A16" s="177" t="s">
        <v>7</v>
      </c>
      <c r="B16" s="178" t="s">
        <v>142</v>
      </c>
      <c r="C16" s="179">
        <v>37800</v>
      </c>
      <c r="D16" s="151">
        <f t="shared" si="1"/>
        <v>37800</v>
      </c>
      <c r="E16" s="45">
        <f t="shared" si="0"/>
        <v>0</v>
      </c>
      <c r="F16" s="24"/>
      <c r="G16" s="24"/>
      <c r="H16" s="24"/>
      <c r="I16" s="24">
        <v>2580</v>
      </c>
      <c r="J16" s="24">
        <v>2890</v>
      </c>
      <c r="K16" s="24">
        <v>2580</v>
      </c>
      <c r="L16" s="24">
        <v>154</v>
      </c>
      <c r="M16" s="24">
        <v>5160</v>
      </c>
      <c r="N16" s="24">
        <v>2890</v>
      </c>
      <c r="O16" s="24">
        <v>2890</v>
      </c>
      <c r="P16" s="24">
        <v>2580</v>
      </c>
      <c r="Q16" s="24">
        <v>4283</v>
      </c>
      <c r="R16" s="24">
        <v>7350</v>
      </c>
      <c r="S16" s="24">
        <v>4215</v>
      </c>
      <c r="T16" s="24">
        <v>228</v>
      </c>
      <c r="U16" s="116"/>
    </row>
    <row r="17" spans="1:21" ht="15" thickBot="1" x14ac:dyDescent="0.35">
      <c r="A17" s="283" t="s">
        <v>8</v>
      </c>
      <c r="B17" s="178" t="s">
        <v>322</v>
      </c>
      <c r="C17" s="179">
        <v>35700</v>
      </c>
      <c r="D17" s="151">
        <f t="shared" si="1"/>
        <v>35609</v>
      </c>
      <c r="E17" s="45">
        <f t="shared" si="0"/>
        <v>91</v>
      </c>
      <c r="F17" s="24"/>
      <c r="G17" s="24"/>
      <c r="H17" s="24"/>
      <c r="I17" s="24"/>
      <c r="J17" s="24"/>
      <c r="K17" s="24"/>
      <c r="L17" s="24">
        <v>2154</v>
      </c>
      <c r="M17" s="24">
        <f>2149+3604</f>
        <v>5753</v>
      </c>
      <c r="N17" s="24"/>
      <c r="O17" s="24">
        <v>2320</v>
      </c>
      <c r="P17" s="24">
        <v>3769</v>
      </c>
      <c r="Q17" s="24">
        <v>2845</v>
      </c>
      <c r="R17" s="24"/>
      <c r="S17" s="24">
        <v>10270</v>
      </c>
      <c r="T17" s="24"/>
      <c r="U17" s="116">
        <v>8498</v>
      </c>
    </row>
    <row r="18" spans="1:21" ht="15" thickBot="1" x14ac:dyDescent="0.35">
      <c r="A18" s="177" t="s">
        <v>9</v>
      </c>
      <c r="B18" s="178" t="s">
        <v>143</v>
      </c>
      <c r="C18" s="179">
        <v>35700</v>
      </c>
      <c r="D18" s="151">
        <f t="shared" si="1"/>
        <v>35700</v>
      </c>
      <c r="E18" s="45">
        <f t="shared" si="0"/>
        <v>0</v>
      </c>
      <c r="F18" s="24"/>
      <c r="G18" s="24"/>
      <c r="H18" s="24"/>
      <c r="I18" s="24">
        <v>2213</v>
      </c>
      <c r="J18" s="24">
        <v>3509</v>
      </c>
      <c r="K18" s="24">
        <v>3326</v>
      </c>
      <c r="L18" s="24">
        <v>3304</v>
      </c>
      <c r="M18" s="24">
        <v>2514</v>
      </c>
      <c r="N18" s="24">
        <v>3122</v>
      </c>
      <c r="O18" s="24">
        <v>3639</v>
      </c>
      <c r="P18" s="24">
        <v>3411</v>
      </c>
      <c r="Q18" s="24">
        <v>5466</v>
      </c>
      <c r="R18" s="24">
        <v>201</v>
      </c>
      <c r="S18" s="24"/>
      <c r="T18" s="24"/>
      <c r="U18" s="116">
        <v>4995</v>
      </c>
    </row>
    <row r="19" spans="1:21" ht="15" thickBot="1" x14ac:dyDescent="0.35">
      <c r="A19" s="177" t="s">
        <v>74</v>
      </c>
      <c r="B19" s="178" t="s">
        <v>108</v>
      </c>
      <c r="C19" s="179">
        <v>37800</v>
      </c>
      <c r="D19" s="151">
        <f t="shared" si="1"/>
        <v>37800</v>
      </c>
      <c r="E19" s="45">
        <f t="shared" si="0"/>
        <v>0</v>
      </c>
      <c r="F19" s="24"/>
      <c r="G19" s="24"/>
      <c r="H19" s="24"/>
      <c r="I19" s="24"/>
      <c r="J19" s="24"/>
      <c r="K19" s="24"/>
      <c r="L19" s="24"/>
      <c r="M19" s="24">
        <v>9723</v>
      </c>
      <c r="N19" s="24">
        <v>2431</v>
      </c>
      <c r="O19" s="24">
        <v>2777</v>
      </c>
      <c r="P19" s="24"/>
      <c r="Q19" s="24"/>
      <c r="R19" s="24">
        <v>14908</v>
      </c>
      <c r="S19" s="24"/>
      <c r="T19" s="24">
        <v>7961</v>
      </c>
      <c r="U19" s="116"/>
    </row>
    <row r="20" spans="1:21" ht="15" thickBot="1" x14ac:dyDescent="0.35">
      <c r="A20" s="177" t="s">
        <v>313</v>
      </c>
      <c r="B20" s="178" t="s">
        <v>314</v>
      </c>
      <c r="C20" s="179">
        <v>28900</v>
      </c>
      <c r="D20" s="151">
        <f t="shared" si="1"/>
        <v>28900</v>
      </c>
      <c r="E20" s="45">
        <f t="shared" si="0"/>
        <v>0</v>
      </c>
      <c r="F20" s="24"/>
      <c r="G20" s="24"/>
      <c r="H20" s="24">
        <v>4533</v>
      </c>
      <c r="I20" s="24">
        <v>2352</v>
      </c>
      <c r="J20" s="24">
        <v>2354</v>
      </c>
      <c r="K20" s="24">
        <v>2353</v>
      </c>
      <c r="L20" s="24">
        <v>2353</v>
      </c>
      <c r="M20" s="24">
        <v>2367</v>
      </c>
      <c r="N20" s="24">
        <v>2368</v>
      </c>
      <c r="O20" s="24">
        <v>2369</v>
      </c>
      <c r="P20" s="24">
        <v>2370</v>
      </c>
      <c r="Q20" s="24">
        <v>5481</v>
      </c>
      <c r="R20" s="24"/>
      <c r="S20" s="24"/>
      <c r="T20" s="24"/>
      <c r="U20" s="116"/>
    </row>
    <row r="21" spans="1:21" ht="15" thickBot="1" x14ac:dyDescent="0.35">
      <c r="A21" s="177" t="s">
        <v>126</v>
      </c>
      <c r="B21" s="178" t="s">
        <v>315</v>
      </c>
      <c r="C21" s="179">
        <v>37800</v>
      </c>
      <c r="D21" s="151">
        <f t="shared" si="1"/>
        <v>37800</v>
      </c>
      <c r="E21" s="45">
        <f t="shared" si="0"/>
        <v>0</v>
      </c>
      <c r="F21" s="24"/>
      <c r="G21" s="24"/>
      <c r="H21" s="24"/>
      <c r="I21" s="24">
        <v>9953</v>
      </c>
      <c r="J21" s="24">
        <v>3961</v>
      </c>
      <c r="K21" s="24">
        <v>2151</v>
      </c>
      <c r="L21" s="24"/>
      <c r="M21" s="24">
        <v>10612</v>
      </c>
      <c r="N21" s="24">
        <v>1146</v>
      </c>
      <c r="O21" s="24">
        <v>1787</v>
      </c>
      <c r="P21" s="24">
        <v>2844</v>
      </c>
      <c r="Q21" s="24">
        <v>3302</v>
      </c>
      <c r="R21" s="24">
        <v>2044</v>
      </c>
      <c r="S21" s="24"/>
      <c r="T21" s="24"/>
      <c r="U21" s="116"/>
    </row>
    <row r="22" spans="1:21" ht="15" thickBot="1" x14ac:dyDescent="0.35">
      <c r="A22" s="177" t="s">
        <v>254</v>
      </c>
      <c r="B22" s="178" t="s">
        <v>319</v>
      </c>
      <c r="C22" s="179">
        <v>37800</v>
      </c>
      <c r="D22" s="151">
        <f t="shared" si="1"/>
        <v>33342</v>
      </c>
      <c r="E22" s="45">
        <f t="shared" si="0"/>
        <v>4458</v>
      </c>
      <c r="F22" s="24"/>
      <c r="G22" s="24"/>
      <c r="H22" s="24"/>
      <c r="I22" s="24"/>
      <c r="J22" s="24">
        <v>5032</v>
      </c>
      <c r="K22" s="24"/>
      <c r="L22" s="24">
        <v>8062</v>
      </c>
      <c r="M22" s="24"/>
      <c r="N22" s="24"/>
      <c r="O22" s="24">
        <v>7669</v>
      </c>
      <c r="P22" s="24"/>
      <c r="Q22" s="24"/>
      <c r="R22" s="24">
        <v>6117</v>
      </c>
      <c r="S22" s="24"/>
      <c r="T22" s="24"/>
      <c r="U22" s="116">
        <v>6462</v>
      </c>
    </row>
    <row r="23" spans="1:21" ht="15" thickBot="1" x14ac:dyDescent="0.35">
      <c r="A23" s="177" t="s">
        <v>113</v>
      </c>
      <c r="B23" s="178" t="s">
        <v>316</v>
      </c>
      <c r="C23" s="179">
        <v>38900</v>
      </c>
      <c r="D23" s="151">
        <f t="shared" si="1"/>
        <v>30993</v>
      </c>
      <c r="E23" s="45">
        <f t="shared" si="0"/>
        <v>7907</v>
      </c>
      <c r="F23" s="24"/>
      <c r="G23" s="24"/>
      <c r="H23" s="24"/>
      <c r="I23" s="24">
        <v>4660</v>
      </c>
      <c r="J23" s="24"/>
      <c r="K23" s="24">
        <v>6212</v>
      </c>
      <c r="L23" s="24">
        <v>2038</v>
      </c>
      <c r="M23" s="24">
        <v>3079</v>
      </c>
      <c r="N23" s="24">
        <v>3932</v>
      </c>
      <c r="O23" s="24">
        <v>1907</v>
      </c>
      <c r="P23" s="24">
        <v>3947</v>
      </c>
      <c r="Q23" s="24">
        <v>2975</v>
      </c>
      <c r="R23" s="24">
        <v>2243</v>
      </c>
      <c r="S23" s="24"/>
      <c r="T23" s="24"/>
      <c r="U23" s="116"/>
    </row>
    <row r="24" spans="1:21" ht="15" thickBot="1" x14ac:dyDescent="0.35">
      <c r="A24" s="177" t="s">
        <v>259</v>
      </c>
      <c r="B24" s="178" t="s">
        <v>320</v>
      </c>
      <c r="C24" s="179">
        <v>37800</v>
      </c>
      <c r="D24" s="151">
        <f t="shared" si="1"/>
        <v>30801</v>
      </c>
      <c r="E24" s="45">
        <f t="shared" si="0"/>
        <v>6999</v>
      </c>
      <c r="F24" s="24"/>
      <c r="G24" s="24"/>
      <c r="H24" s="24"/>
      <c r="I24" s="24"/>
      <c r="J24" s="24"/>
      <c r="K24" s="24">
        <v>2418</v>
      </c>
      <c r="L24" s="24">
        <v>1579</v>
      </c>
      <c r="M24" s="24">
        <v>3794</v>
      </c>
      <c r="N24" s="24">
        <v>1553</v>
      </c>
      <c r="O24" s="24">
        <v>1057</v>
      </c>
      <c r="P24" s="24">
        <v>1510</v>
      </c>
      <c r="Q24" s="24">
        <v>11260</v>
      </c>
      <c r="R24" s="24">
        <v>7626</v>
      </c>
      <c r="S24" s="24"/>
      <c r="T24" s="24">
        <v>4</v>
      </c>
      <c r="U24" s="116"/>
    </row>
    <row r="25" spans="1:21" ht="15" thickBot="1" x14ac:dyDescent="0.35">
      <c r="A25" s="180" t="s">
        <v>317</v>
      </c>
      <c r="B25" s="181" t="s">
        <v>318</v>
      </c>
      <c r="C25" s="182">
        <v>9500</v>
      </c>
      <c r="D25" s="151">
        <f t="shared" si="1"/>
        <v>9500</v>
      </c>
      <c r="E25" s="45">
        <f t="shared" si="0"/>
        <v>0</v>
      </c>
      <c r="F25" s="24"/>
      <c r="G25" s="24"/>
      <c r="H25" s="24"/>
      <c r="I25" s="24"/>
      <c r="J25" s="24"/>
      <c r="K25" s="24">
        <v>5000</v>
      </c>
      <c r="L25" s="24"/>
      <c r="M25" s="24"/>
      <c r="N25" s="24"/>
      <c r="O25" s="24"/>
      <c r="P25" s="24">
        <v>4500</v>
      </c>
      <c r="Q25" s="24"/>
      <c r="R25" s="24"/>
      <c r="S25" s="24"/>
      <c r="T25" s="24"/>
      <c r="U25" s="116"/>
    </row>
    <row r="26" spans="1:21" ht="15" thickBot="1" x14ac:dyDescent="0.35">
      <c r="A26" s="180" t="s">
        <v>114</v>
      </c>
      <c r="B26" s="181" t="s">
        <v>844</v>
      </c>
      <c r="C26" s="182">
        <v>10000</v>
      </c>
      <c r="D26" s="151">
        <f t="shared" si="1"/>
        <v>8565</v>
      </c>
      <c r="E26" s="151">
        <f t="shared" ref="E26" si="2">C26-D26</f>
        <v>1435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>
        <v>1931</v>
      </c>
      <c r="P26" s="116">
        <v>1000</v>
      </c>
      <c r="Q26" s="116">
        <v>5170</v>
      </c>
      <c r="R26" s="116"/>
      <c r="S26" s="116"/>
      <c r="T26" s="116">
        <v>464</v>
      </c>
      <c r="U26" s="116"/>
    </row>
    <row r="27" spans="1:21" ht="15" thickBot="1" x14ac:dyDescent="0.35">
      <c r="A27" s="281" t="s">
        <v>311</v>
      </c>
      <c r="B27" s="282" t="s">
        <v>312</v>
      </c>
      <c r="C27" s="182">
        <v>41672</v>
      </c>
      <c r="D27" s="151">
        <f t="shared" si="1"/>
        <v>41672</v>
      </c>
      <c r="E27" s="151">
        <f t="shared" si="0"/>
        <v>0</v>
      </c>
      <c r="F27" s="116"/>
      <c r="G27" s="116"/>
      <c r="H27" s="116"/>
      <c r="I27" s="116">
        <v>12290</v>
      </c>
      <c r="J27" s="116">
        <v>3225</v>
      </c>
      <c r="K27" s="116">
        <v>4800</v>
      </c>
      <c r="L27" s="116">
        <v>3460</v>
      </c>
      <c r="M27" s="116">
        <v>3010</v>
      </c>
      <c r="N27" s="116">
        <v>3350</v>
      </c>
      <c r="O27" s="116">
        <v>3600</v>
      </c>
      <c r="P27" s="116">
        <v>3100</v>
      </c>
      <c r="Q27" s="116">
        <v>3700</v>
      </c>
      <c r="R27" s="116">
        <v>1137</v>
      </c>
      <c r="S27" s="116"/>
      <c r="T27" s="116"/>
      <c r="U27" s="116"/>
    </row>
    <row r="28" spans="1:21" ht="15" thickBot="1" x14ac:dyDescent="0.35">
      <c r="A28" s="180">
        <v>9055</v>
      </c>
      <c r="B28" s="181" t="s">
        <v>832</v>
      </c>
      <c r="C28" s="182">
        <v>34700</v>
      </c>
      <c r="D28" s="151">
        <f t="shared" si="1"/>
        <v>34700</v>
      </c>
      <c r="E28" s="151">
        <f t="shared" si="0"/>
        <v>0</v>
      </c>
      <c r="F28" s="24"/>
      <c r="G28" s="24"/>
      <c r="H28" s="24"/>
      <c r="I28" s="24"/>
      <c r="J28" s="24"/>
      <c r="K28" s="24">
        <v>15160</v>
      </c>
      <c r="L28" s="24">
        <v>3637</v>
      </c>
      <c r="M28" s="24"/>
      <c r="N28" s="24">
        <f>5094+4145</f>
        <v>9239</v>
      </c>
      <c r="O28" s="24">
        <v>2245</v>
      </c>
      <c r="P28" s="24">
        <v>3712</v>
      </c>
      <c r="Q28" s="24">
        <v>707</v>
      </c>
      <c r="R28" s="24"/>
      <c r="S28" s="24"/>
      <c r="T28" s="24"/>
      <c r="U28" s="116"/>
    </row>
    <row r="29" spans="1:21" ht="15" thickBot="1" x14ac:dyDescent="0.35">
      <c r="A29" s="281"/>
      <c r="B29" s="282"/>
      <c r="C29" s="359"/>
      <c r="D29" s="360"/>
      <c r="E29" s="360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  <row r="30" spans="1:21" s="62" customFormat="1" ht="15" thickBot="1" x14ac:dyDescent="0.35">
      <c r="A30" s="86" t="s">
        <v>940</v>
      </c>
      <c r="B30" s="79"/>
      <c r="C30" s="87">
        <f>SUM(C12:C28)</f>
        <v>556972</v>
      </c>
      <c r="D30" s="87">
        <f>SUM(D12:D28)</f>
        <v>512360</v>
      </c>
      <c r="E30" s="87">
        <f>SUM(E12:E28)</f>
        <v>44612</v>
      </c>
      <c r="F30" s="87">
        <f>SUM(F12:F28)</f>
        <v>0</v>
      </c>
      <c r="G30" s="87">
        <f t="shared" ref="G30:T30" si="3">SUM(G12:G28)</f>
        <v>0</v>
      </c>
      <c r="H30" s="87">
        <f t="shared" si="3"/>
        <v>4533</v>
      </c>
      <c r="I30" s="87">
        <f t="shared" si="3"/>
        <v>36326</v>
      </c>
      <c r="J30" s="87">
        <f t="shared" si="3"/>
        <v>30310</v>
      </c>
      <c r="K30" s="87">
        <f t="shared" si="3"/>
        <v>62103</v>
      </c>
      <c r="L30" s="87">
        <f t="shared" si="3"/>
        <v>37458</v>
      </c>
      <c r="M30" s="87">
        <f t="shared" si="3"/>
        <v>60906</v>
      </c>
      <c r="N30" s="87">
        <f t="shared" si="3"/>
        <v>41606</v>
      </c>
      <c r="O30" s="87">
        <f t="shared" si="3"/>
        <v>40425</v>
      </c>
      <c r="P30" s="87">
        <f t="shared" si="3"/>
        <v>40585</v>
      </c>
      <c r="Q30" s="87">
        <f t="shared" si="3"/>
        <v>55208</v>
      </c>
      <c r="R30" s="87">
        <f t="shared" si="3"/>
        <v>55561</v>
      </c>
      <c r="S30" s="87">
        <f t="shared" si="3"/>
        <v>16590</v>
      </c>
      <c r="T30" s="87">
        <f t="shared" si="3"/>
        <v>10794</v>
      </c>
      <c r="U30" s="87">
        <f t="shared" ref="U30" si="4">SUM(U12:U28)</f>
        <v>19955</v>
      </c>
    </row>
    <row r="31" spans="1:21" x14ac:dyDescent="0.3">
      <c r="A31" s="32"/>
      <c r="B31" s="20"/>
      <c r="C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16"/>
    </row>
    <row r="32" spans="1:21" x14ac:dyDescent="0.3">
      <c r="A32" s="32"/>
      <c r="B32" s="20"/>
      <c r="C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16"/>
    </row>
    <row r="33" spans="1:21" x14ac:dyDescent="0.3">
      <c r="A33" s="32"/>
      <c r="B33" s="20"/>
      <c r="C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Q33" s="24"/>
      <c r="R33" s="24"/>
      <c r="S33" s="24"/>
      <c r="T33" s="24"/>
      <c r="U33" s="116"/>
    </row>
    <row r="34" spans="1:21" x14ac:dyDescent="0.3">
      <c r="C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116"/>
    </row>
    <row r="35" spans="1:21" x14ac:dyDescent="0.3">
      <c r="C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116"/>
    </row>
    <row r="36" spans="1:21" x14ac:dyDescent="0.3">
      <c r="C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116"/>
    </row>
    <row r="37" spans="1:21" x14ac:dyDescent="0.3">
      <c r="C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116"/>
    </row>
    <row r="38" spans="1:21" x14ac:dyDescent="0.3">
      <c r="C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116"/>
    </row>
    <row r="39" spans="1:21" x14ac:dyDescent="0.3">
      <c r="C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116"/>
    </row>
    <row r="40" spans="1:21" x14ac:dyDescent="0.3">
      <c r="C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116"/>
    </row>
    <row r="41" spans="1:21" x14ac:dyDescent="0.3">
      <c r="C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116"/>
    </row>
    <row r="42" spans="1:21" x14ac:dyDescent="0.3">
      <c r="C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116"/>
    </row>
    <row r="43" spans="1:21" x14ac:dyDescent="0.3">
      <c r="C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116"/>
    </row>
    <row r="44" spans="1:21" x14ac:dyDescent="0.3">
      <c r="C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116"/>
    </row>
    <row r="45" spans="1:21" x14ac:dyDescent="0.3">
      <c r="C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116"/>
    </row>
    <row r="46" spans="1:21" x14ac:dyDescent="0.3">
      <c r="C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116"/>
    </row>
    <row r="47" spans="1:21" x14ac:dyDescent="0.3">
      <c r="C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116"/>
    </row>
    <row r="48" spans="1:21" x14ac:dyDescent="0.3">
      <c r="C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116"/>
    </row>
    <row r="49" spans="3:21" x14ac:dyDescent="0.3">
      <c r="C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116"/>
    </row>
    <row r="50" spans="3:21" x14ac:dyDescent="0.3">
      <c r="C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116"/>
    </row>
    <row r="51" spans="3:21" x14ac:dyDescent="0.3">
      <c r="C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116"/>
    </row>
    <row r="52" spans="3:21" x14ac:dyDescent="0.3">
      <c r="C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116"/>
    </row>
    <row r="53" spans="3:21" x14ac:dyDescent="0.3"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116"/>
    </row>
    <row r="54" spans="3:21" x14ac:dyDescent="0.3"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116"/>
    </row>
    <row r="55" spans="3:21" x14ac:dyDescent="0.3"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116"/>
    </row>
    <row r="56" spans="3:21" x14ac:dyDescent="0.3"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116"/>
    </row>
    <row r="57" spans="3:21" x14ac:dyDescent="0.3"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116"/>
    </row>
    <row r="58" spans="3:21" x14ac:dyDescent="0.3"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116"/>
    </row>
    <row r="59" spans="3:21" x14ac:dyDescent="0.3"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116"/>
    </row>
    <row r="60" spans="3:21" x14ac:dyDescent="0.3"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116"/>
    </row>
    <row r="61" spans="3:21" x14ac:dyDescent="0.3"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116"/>
    </row>
    <row r="62" spans="3:21" x14ac:dyDescent="0.3"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116"/>
    </row>
    <row r="63" spans="3:21" x14ac:dyDescent="0.3"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116"/>
    </row>
    <row r="64" spans="3:21" x14ac:dyDescent="0.3"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116"/>
    </row>
    <row r="65" spans="6:21" x14ac:dyDescent="0.3"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116"/>
    </row>
    <row r="66" spans="6:21" x14ac:dyDescent="0.3"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116"/>
    </row>
    <row r="67" spans="6:21" x14ac:dyDescent="0.3"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116"/>
    </row>
    <row r="68" spans="6:21" x14ac:dyDescent="0.3"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116"/>
    </row>
    <row r="69" spans="6:21" x14ac:dyDescent="0.3"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116"/>
    </row>
    <row r="70" spans="6:21" x14ac:dyDescent="0.3"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116"/>
    </row>
  </sheetData>
  <sheetProtection password="EF32" sheet="1" objects="1" scenarios="1"/>
  <sortState ref="A12:U27">
    <sortCondition ref="A12"/>
  </sortState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CCFFCC"/>
  </sheetPr>
  <dimension ref="A1:AR48"/>
  <sheetViews>
    <sheetView zoomScaleNormal="100" workbookViewId="0">
      <pane xSplit="12" ySplit="11" topLeftCell="X12" activePane="bottomRight" state="frozen"/>
      <selection activeCell="L12" sqref="L12"/>
      <selection pane="topRight" activeCell="L12" sqref="L12"/>
      <selection pane="bottomLeft" activeCell="L12" sqref="L12"/>
      <selection pane="bottomRight" activeCell="F31" sqref="F31"/>
    </sheetView>
  </sheetViews>
  <sheetFormatPr defaultColWidth="9.109375" defaultRowHeight="14.4" x14ac:dyDescent="0.3"/>
  <cols>
    <col min="1" max="1" width="10.6640625" style="308" customWidth="1"/>
    <col min="2" max="2" width="32.109375" style="308" customWidth="1"/>
    <col min="3" max="6" width="13.5546875" style="4" customWidth="1"/>
    <col min="7" max="7" width="11.44140625" style="4" customWidth="1"/>
    <col min="8" max="8" width="12" style="4" customWidth="1"/>
    <col min="9" max="9" width="15" style="308" hidden="1" customWidth="1"/>
    <col min="10" max="10" width="12.109375" style="308" hidden="1" customWidth="1"/>
    <col min="11" max="12" width="12.6640625" style="308" hidden="1" customWidth="1"/>
    <col min="13" max="30" width="15.6640625" style="308" customWidth="1"/>
    <col min="31" max="16384" width="9.109375" style="308"/>
  </cols>
  <sheetData>
    <row r="1" spans="1:44" s="4" customFormat="1" ht="21" x14ac:dyDescent="0.4">
      <c r="A1" s="117" t="s">
        <v>0</v>
      </c>
      <c r="B1" s="123"/>
      <c r="C1" s="118" t="s">
        <v>125</v>
      </c>
      <c r="D1" s="118"/>
      <c r="E1" s="118"/>
      <c r="F1" s="118"/>
      <c r="G1" s="117"/>
      <c r="H1" s="119"/>
      <c r="I1" s="125"/>
      <c r="J1" s="123"/>
      <c r="K1" s="123"/>
      <c r="L1" s="123"/>
      <c r="M1" s="123"/>
      <c r="N1" s="118" t="str">
        <f>C1</f>
        <v>Colorado Graduation Pathways</v>
      </c>
      <c r="O1" s="123"/>
      <c r="P1" s="123"/>
      <c r="Q1" s="123"/>
      <c r="R1" s="123"/>
      <c r="S1" s="123"/>
      <c r="T1" s="123"/>
      <c r="U1" s="118" t="str">
        <f>C1</f>
        <v>Colorado Graduation Pathways</v>
      </c>
      <c r="V1" s="123"/>
      <c r="W1" s="123"/>
      <c r="X1" s="123"/>
      <c r="Y1" s="123"/>
      <c r="Z1" s="123"/>
      <c r="AA1" s="123"/>
      <c r="AB1" s="123"/>
      <c r="AC1" s="123"/>
      <c r="AD1" s="123"/>
    </row>
    <row r="2" spans="1:44" s="4" customFormat="1" ht="18" x14ac:dyDescent="0.35">
      <c r="A2" s="120" t="s">
        <v>1</v>
      </c>
      <c r="B2" s="123"/>
      <c r="C2" s="121">
        <v>84.36</v>
      </c>
      <c r="D2" s="121"/>
      <c r="E2" s="121"/>
      <c r="F2" s="121"/>
      <c r="G2" s="120"/>
      <c r="H2" s="70"/>
      <c r="I2" s="125"/>
      <c r="J2" s="123"/>
      <c r="K2" s="123"/>
      <c r="L2" s="123"/>
      <c r="M2" s="123"/>
      <c r="N2" s="130" t="str">
        <f>"FY"&amp;C4</f>
        <v>FY2014-15</v>
      </c>
      <c r="O2" s="123"/>
      <c r="P2" s="123"/>
      <c r="Q2" s="123"/>
      <c r="R2" s="123"/>
      <c r="S2" s="123"/>
      <c r="T2" s="123"/>
      <c r="U2" s="130" t="str">
        <f>"FY"&amp;C4</f>
        <v>FY2014-15</v>
      </c>
      <c r="V2" s="123"/>
      <c r="W2" s="123"/>
      <c r="X2" s="123"/>
      <c r="Y2" s="123"/>
      <c r="Z2" s="123"/>
      <c r="AA2" s="123"/>
      <c r="AB2" s="123"/>
      <c r="AC2" s="123"/>
      <c r="AD2" s="123"/>
    </row>
    <row r="3" spans="1:44" s="4" customFormat="1" ht="15.6" x14ac:dyDescent="0.3">
      <c r="A3" s="120" t="s">
        <v>2</v>
      </c>
      <c r="B3" s="123"/>
      <c r="C3" s="121">
        <v>5360</v>
      </c>
      <c r="D3" s="121"/>
      <c r="E3" s="121"/>
      <c r="F3" s="121"/>
      <c r="G3" s="120"/>
      <c r="H3" s="70"/>
      <c r="I3" s="125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44" s="4" customFormat="1" ht="15.6" x14ac:dyDescent="0.3">
      <c r="A4" s="120" t="s">
        <v>3</v>
      </c>
      <c r="B4" s="123"/>
      <c r="C4" s="121" t="s">
        <v>536</v>
      </c>
      <c r="D4" s="121"/>
      <c r="E4" s="121"/>
      <c r="F4" s="121"/>
      <c r="G4" s="70"/>
      <c r="H4" s="70"/>
      <c r="I4" s="125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</row>
    <row r="5" spans="1:44" s="4" customFormat="1" ht="15.6" x14ac:dyDescent="0.3">
      <c r="A5" s="120" t="s">
        <v>103</v>
      </c>
      <c r="B5" s="123"/>
      <c r="C5" s="121" t="s">
        <v>106</v>
      </c>
      <c r="D5" s="121"/>
      <c r="E5" s="121"/>
      <c r="F5" s="121"/>
      <c r="G5" s="70"/>
      <c r="H5" s="70"/>
      <c r="I5" s="125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</row>
    <row r="6" spans="1:44" s="4" customFormat="1" ht="15.6" x14ac:dyDescent="0.3">
      <c r="A6" s="120" t="s">
        <v>64</v>
      </c>
      <c r="B6" s="123"/>
      <c r="C6" s="121" t="s">
        <v>937</v>
      </c>
      <c r="D6" s="121"/>
      <c r="E6" s="121"/>
      <c r="F6" s="121"/>
      <c r="G6" s="70"/>
      <c r="H6" s="70"/>
      <c r="I6" s="122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44" s="4" customFormat="1" ht="15.6" x14ac:dyDescent="0.3">
      <c r="A7" s="120" t="s">
        <v>66</v>
      </c>
      <c r="B7" s="123"/>
      <c r="C7" s="121" t="s">
        <v>211</v>
      </c>
      <c r="D7" s="121"/>
      <c r="E7" s="121"/>
      <c r="F7" s="121"/>
      <c r="G7" s="70"/>
      <c r="H7" s="70"/>
      <c r="I7" s="122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</row>
    <row r="8" spans="1:44" s="4" customFormat="1" ht="15.6" x14ac:dyDescent="0.3">
      <c r="A8" s="120" t="s">
        <v>197</v>
      </c>
      <c r="B8" s="123"/>
      <c r="C8" s="121" t="s">
        <v>573</v>
      </c>
      <c r="D8" s="121"/>
      <c r="E8" s="121"/>
      <c r="F8" s="121"/>
      <c r="G8" s="70"/>
      <c r="H8" s="70"/>
      <c r="I8" s="122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</row>
    <row r="9" spans="1:44" s="4" customFormat="1" ht="21" x14ac:dyDescent="0.4">
      <c r="A9" s="117" t="s">
        <v>559</v>
      </c>
      <c r="B9" s="123"/>
      <c r="C9" s="121"/>
      <c r="D9" s="121"/>
      <c r="E9" s="121"/>
      <c r="F9" s="121"/>
      <c r="G9" s="70"/>
      <c r="H9" s="70"/>
      <c r="I9" s="122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</row>
    <row r="10" spans="1:44" s="4" customFormat="1" ht="15" thickBot="1" x14ac:dyDescent="0.35">
      <c r="A10" s="67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</row>
    <row r="11" spans="1:44" ht="43.95" thickBot="1" x14ac:dyDescent="0.35">
      <c r="A11" s="56" t="s">
        <v>4</v>
      </c>
      <c r="B11" s="204" t="s">
        <v>5</v>
      </c>
      <c r="C11" s="57" t="s">
        <v>227</v>
      </c>
      <c r="D11" s="314" t="s">
        <v>813</v>
      </c>
      <c r="E11" s="314" t="s">
        <v>569</v>
      </c>
      <c r="F11" s="314" t="s">
        <v>230</v>
      </c>
      <c r="G11" s="316" t="s">
        <v>44</v>
      </c>
      <c r="H11" s="317" t="s">
        <v>45</v>
      </c>
      <c r="I11" s="48" t="s">
        <v>57</v>
      </c>
      <c r="J11" s="47" t="s">
        <v>58</v>
      </c>
      <c r="K11" s="48" t="s">
        <v>59</v>
      </c>
      <c r="L11" s="47" t="s">
        <v>60</v>
      </c>
      <c r="M11" s="47" t="s">
        <v>570</v>
      </c>
      <c r="N11" s="48" t="s">
        <v>571</v>
      </c>
      <c r="O11" s="47" t="s">
        <v>572</v>
      </c>
      <c r="P11" s="48" t="s">
        <v>560</v>
      </c>
      <c r="Q11" s="48" t="s">
        <v>561</v>
      </c>
      <c r="R11" s="47" t="s">
        <v>562</v>
      </c>
      <c r="S11" s="48" t="s">
        <v>563</v>
      </c>
      <c r="T11" s="47" t="s">
        <v>564</v>
      </c>
      <c r="U11" s="48" t="s">
        <v>565</v>
      </c>
      <c r="V11" s="47" t="s">
        <v>566</v>
      </c>
      <c r="W11" s="48" t="s">
        <v>567</v>
      </c>
      <c r="X11" s="48" t="s">
        <v>568</v>
      </c>
      <c r="Y11" s="48" t="s">
        <v>919</v>
      </c>
      <c r="Z11" s="48" t="s">
        <v>925</v>
      </c>
      <c r="AA11" s="48" t="s">
        <v>930</v>
      </c>
      <c r="AB11" s="48" t="s">
        <v>932</v>
      </c>
      <c r="AC11" s="48" t="s">
        <v>936</v>
      </c>
      <c r="AD11" s="48" t="s">
        <v>941</v>
      </c>
    </row>
    <row r="12" spans="1:44" s="97" customFormat="1" ht="15" thickBot="1" x14ac:dyDescent="0.35">
      <c r="A12" s="104" t="s">
        <v>115</v>
      </c>
      <c r="B12" s="82" t="s">
        <v>132</v>
      </c>
      <c r="C12" s="311">
        <v>118000</v>
      </c>
      <c r="D12" s="315">
        <v>12000</v>
      </c>
      <c r="E12" s="320">
        <v>15386</v>
      </c>
      <c r="F12" s="320">
        <f t="shared" ref="F12:F29" si="0">SUM(C12:E12)</f>
        <v>145386</v>
      </c>
      <c r="G12" s="320">
        <f>SUM(I12:AA12)</f>
        <v>111868</v>
      </c>
      <c r="H12" s="320">
        <f t="shared" ref="H12:H29" si="1">F12-G12</f>
        <v>33518</v>
      </c>
      <c r="I12" s="96"/>
      <c r="J12" s="96"/>
      <c r="K12" s="96"/>
      <c r="L12" s="96"/>
      <c r="M12" s="96"/>
      <c r="N12" s="96"/>
      <c r="O12" s="96"/>
      <c r="P12" s="96">
        <v>23174</v>
      </c>
      <c r="Q12" s="96"/>
      <c r="R12" s="96">
        <v>10512</v>
      </c>
      <c r="S12" s="96">
        <v>10809</v>
      </c>
      <c r="T12" s="96">
        <v>7591</v>
      </c>
      <c r="U12" s="96">
        <v>11172</v>
      </c>
      <c r="V12" s="96"/>
      <c r="W12" s="96"/>
      <c r="X12" s="96">
        <v>33548</v>
      </c>
      <c r="Y12" s="96">
        <v>15062</v>
      </c>
      <c r="Z12" s="96"/>
      <c r="AA12" s="96"/>
      <c r="AB12" s="96"/>
      <c r="AC12" s="96"/>
      <c r="AD12" s="96"/>
    </row>
    <row r="13" spans="1:44" s="97" customFormat="1" ht="15" thickBot="1" x14ac:dyDescent="0.35">
      <c r="A13" s="106" t="s">
        <v>72</v>
      </c>
      <c r="B13" s="82" t="s">
        <v>76</v>
      </c>
      <c r="C13" s="311">
        <v>236000</v>
      </c>
      <c r="D13" s="315">
        <v>35000</v>
      </c>
      <c r="E13" s="320">
        <v>17681</v>
      </c>
      <c r="F13" s="320">
        <f t="shared" si="0"/>
        <v>288681</v>
      </c>
      <c r="G13" s="320">
        <f t="shared" ref="G13:G30" si="2">SUM(I13:AA13)</f>
        <v>274078</v>
      </c>
      <c r="H13" s="320">
        <f t="shared" si="1"/>
        <v>14603</v>
      </c>
      <c r="I13" s="96"/>
      <c r="J13" s="96"/>
      <c r="K13" s="96"/>
      <c r="L13" s="96"/>
      <c r="M13" s="96"/>
      <c r="N13" s="96">
        <v>36626</v>
      </c>
      <c r="O13" s="96">
        <v>18122</v>
      </c>
      <c r="P13" s="96">
        <v>28339</v>
      </c>
      <c r="Q13" s="96">
        <v>26760</v>
      </c>
      <c r="R13" s="96">
        <v>30123</v>
      </c>
      <c r="S13" s="96">
        <v>27513</v>
      </c>
      <c r="T13" s="96">
        <v>22266</v>
      </c>
      <c r="U13" s="96">
        <v>22972</v>
      </c>
      <c r="V13" s="96">
        <v>28433</v>
      </c>
      <c r="W13" s="96"/>
      <c r="X13" s="96">
        <v>32924</v>
      </c>
      <c r="Y13" s="96"/>
      <c r="Z13" s="96"/>
      <c r="AA13" s="96"/>
      <c r="AB13" s="96"/>
      <c r="AC13" s="96"/>
      <c r="AD13" s="96"/>
    </row>
    <row r="14" spans="1:44" s="97" customFormat="1" ht="15" thickBot="1" x14ac:dyDescent="0.35">
      <c r="A14" s="106" t="s">
        <v>6</v>
      </c>
      <c r="B14" s="82" t="s">
        <v>98</v>
      </c>
      <c r="C14" s="311">
        <v>82000</v>
      </c>
      <c r="D14" s="315"/>
      <c r="E14" s="320">
        <v>10836</v>
      </c>
      <c r="F14" s="320">
        <f t="shared" si="0"/>
        <v>92836</v>
      </c>
      <c r="G14" s="320">
        <f t="shared" si="2"/>
        <v>62843</v>
      </c>
      <c r="H14" s="320">
        <f t="shared" si="1"/>
        <v>29993</v>
      </c>
      <c r="I14" s="96"/>
      <c r="J14" s="96"/>
      <c r="K14" s="96"/>
      <c r="L14" s="96"/>
      <c r="M14" s="96">
        <v>15668</v>
      </c>
      <c r="N14" s="96">
        <v>12036</v>
      </c>
      <c r="O14" s="96">
        <v>5103</v>
      </c>
      <c r="P14" s="96">
        <v>3901</v>
      </c>
      <c r="Q14" s="96"/>
      <c r="R14" s="96">
        <v>7575</v>
      </c>
      <c r="S14" s="96">
        <v>4641</v>
      </c>
      <c r="T14" s="96">
        <v>4637</v>
      </c>
      <c r="U14" s="96">
        <v>4641</v>
      </c>
      <c r="V14" s="96">
        <v>4641</v>
      </c>
      <c r="W14" s="96"/>
      <c r="X14" s="96"/>
      <c r="Y14" s="96"/>
      <c r="Z14" s="96"/>
      <c r="AA14" s="96"/>
      <c r="AB14" s="96"/>
      <c r="AC14" s="96"/>
      <c r="AD14" s="96"/>
    </row>
    <row r="15" spans="1:44" s="97" customFormat="1" ht="15" thickBot="1" x14ac:dyDescent="0.35">
      <c r="A15" s="104" t="s">
        <v>95</v>
      </c>
      <c r="B15" s="82" t="s">
        <v>107</v>
      </c>
      <c r="C15" s="311">
        <v>72000</v>
      </c>
      <c r="D15" s="315"/>
      <c r="E15" s="320">
        <v>6414</v>
      </c>
      <c r="F15" s="320">
        <f t="shared" si="0"/>
        <v>78414</v>
      </c>
      <c r="G15" s="320">
        <f t="shared" si="2"/>
        <v>78414</v>
      </c>
      <c r="H15" s="320">
        <f t="shared" si="1"/>
        <v>0</v>
      </c>
      <c r="I15" s="96"/>
      <c r="J15" s="96"/>
      <c r="K15" s="96"/>
      <c r="L15" s="96"/>
      <c r="M15" s="96"/>
      <c r="N15" s="96">
        <v>4039</v>
      </c>
      <c r="O15" s="96">
        <v>6385</v>
      </c>
      <c r="P15" s="96">
        <v>6044</v>
      </c>
      <c r="Q15" s="96">
        <v>8030</v>
      </c>
      <c r="R15" s="96">
        <v>5985</v>
      </c>
      <c r="S15" s="96">
        <v>7084</v>
      </c>
      <c r="T15" s="96">
        <v>7438</v>
      </c>
      <c r="U15" s="96">
        <v>8543</v>
      </c>
      <c r="V15" s="96">
        <v>13944</v>
      </c>
      <c r="W15" s="96">
        <v>10922</v>
      </c>
      <c r="X15" s="96"/>
      <c r="Y15" s="96"/>
      <c r="Z15" s="96"/>
      <c r="AA15" s="96"/>
      <c r="AB15" s="96"/>
      <c r="AC15" s="96"/>
      <c r="AD15" s="96"/>
    </row>
    <row r="16" spans="1:44" s="97" customFormat="1" ht="15" thickBot="1" x14ac:dyDescent="0.35">
      <c r="A16" s="104" t="s">
        <v>73</v>
      </c>
      <c r="B16" s="82" t="s">
        <v>117</v>
      </c>
      <c r="C16" s="311">
        <v>77950</v>
      </c>
      <c r="D16" s="315"/>
      <c r="E16" s="320">
        <v>4469</v>
      </c>
      <c r="F16" s="320">
        <f t="shared" si="0"/>
        <v>82419</v>
      </c>
      <c r="G16" s="320">
        <f t="shared" si="2"/>
        <v>82419</v>
      </c>
      <c r="H16" s="320">
        <f t="shared" si="1"/>
        <v>0</v>
      </c>
      <c r="I16" s="96"/>
      <c r="J16" s="96"/>
      <c r="K16" s="96"/>
      <c r="L16" s="96"/>
      <c r="M16" s="96">
        <v>7727</v>
      </c>
      <c r="N16" s="96">
        <v>9559</v>
      </c>
      <c r="O16" s="96">
        <v>10075</v>
      </c>
      <c r="P16" s="96">
        <v>1303</v>
      </c>
      <c r="Q16" s="96">
        <v>3642</v>
      </c>
      <c r="R16" s="96">
        <v>9185</v>
      </c>
      <c r="S16" s="96">
        <v>4642</v>
      </c>
      <c r="T16" s="96">
        <v>7038</v>
      </c>
      <c r="U16" s="96">
        <v>10462</v>
      </c>
      <c r="V16" s="96"/>
      <c r="W16" s="96">
        <v>17448</v>
      </c>
      <c r="X16" s="96">
        <v>1338</v>
      </c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</row>
    <row r="17" spans="1:44" s="97" customFormat="1" ht="15" thickBot="1" x14ac:dyDescent="0.35">
      <c r="A17" s="104" t="s">
        <v>111</v>
      </c>
      <c r="B17" s="82" t="s">
        <v>129</v>
      </c>
      <c r="C17" s="311">
        <v>36000</v>
      </c>
      <c r="D17" s="315"/>
      <c r="E17" s="320">
        <v>0</v>
      </c>
      <c r="F17" s="320">
        <f t="shared" si="0"/>
        <v>36000</v>
      </c>
      <c r="G17" s="320">
        <f t="shared" si="2"/>
        <v>35970</v>
      </c>
      <c r="H17" s="320">
        <f t="shared" si="1"/>
        <v>30</v>
      </c>
      <c r="I17" s="96"/>
      <c r="J17" s="96"/>
      <c r="K17" s="96"/>
      <c r="L17" s="96"/>
      <c r="M17" s="96"/>
      <c r="N17" s="96"/>
      <c r="O17" s="96"/>
      <c r="P17" s="96"/>
      <c r="Q17" s="96">
        <v>6141</v>
      </c>
      <c r="R17" s="96"/>
      <c r="S17" s="96">
        <v>4955</v>
      </c>
      <c r="T17" s="96"/>
      <c r="U17" s="96"/>
      <c r="V17" s="96"/>
      <c r="W17" s="96">
        <v>22193</v>
      </c>
      <c r="X17" s="96"/>
      <c r="Y17" s="96">
        <v>2681</v>
      </c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</row>
    <row r="18" spans="1:44" s="97" customFormat="1" ht="15" thickBot="1" x14ac:dyDescent="0.35">
      <c r="A18" s="106" t="s">
        <v>7</v>
      </c>
      <c r="B18" s="82" t="s">
        <v>78</v>
      </c>
      <c r="C18" s="311">
        <v>295600</v>
      </c>
      <c r="D18" s="315"/>
      <c r="E18" s="320">
        <v>0</v>
      </c>
      <c r="F18" s="320">
        <f t="shared" si="0"/>
        <v>295600</v>
      </c>
      <c r="G18" s="320">
        <f t="shared" si="2"/>
        <v>295600</v>
      </c>
      <c r="H18" s="320">
        <f t="shared" si="1"/>
        <v>0</v>
      </c>
      <c r="I18" s="96"/>
      <c r="J18" s="96"/>
      <c r="K18" s="96"/>
      <c r="L18" s="96"/>
      <c r="M18" s="96">
        <v>58624</v>
      </c>
      <c r="N18" s="96">
        <v>23378</v>
      </c>
      <c r="O18" s="96">
        <v>28379</v>
      </c>
      <c r="P18" s="96">
        <v>22465</v>
      </c>
      <c r="Q18" s="96">
        <v>25329</v>
      </c>
      <c r="R18" s="96">
        <v>30586</v>
      </c>
      <c r="S18" s="96">
        <v>30574</v>
      </c>
      <c r="T18" s="96">
        <v>25329</v>
      </c>
      <c r="U18" s="96">
        <v>32331</v>
      </c>
      <c r="V18" s="96">
        <v>18605</v>
      </c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</row>
    <row r="19" spans="1:44" s="97" customFormat="1" ht="15" thickBot="1" x14ac:dyDescent="0.35">
      <c r="A19" s="106" t="s">
        <v>749</v>
      </c>
      <c r="B19" s="82" t="s">
        <v>750</v>
      </c>
      <c r="C19" s="311">
        <v>36000</v>
      </c>
      <c r="D19" s="315"/>
      <c r="E19" s="320">
        <v>3500</v>
      </c>
      <c r="F19" s="320">
        <f t="shared" si="0"/>
        <v>39500</v>
      </c>
      <c r="G19" s="320">
        <f t="shared" si="2"/>
        <v>39500</v>
      </c>
      <c r="H19" s="320">
        <f t="shared" si="1"/>
        <v>0</v>
      </c>
      <c r="I19" s="96"/>
      <c r="J19" s="96"/>
      <c r="K19" s="96"/>
      <c r="L19" s="96"/>
      <c r="M19" s="96"/>
      <c r="N19" s="96"/>
      <c r="O19" s="96"/>
      <c r="P19" s="96"/>
      <c r="Q19" s="96">
        <v>9745</v>
      </c>
      <c r="R19" s="96">
        <v>3500</v>
      </c>
      <c r="S19" s="96">
        <v>16374</v>
      </c>
      <c r="T19" s="96">
        <v>8782</v>
      </c>
      <c r="U19" s="96">
        <v>1099</v>
      </c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</row>
    <row r="20" spans="1:44" s="97" customFormat="1" ht="15" thickBot="1" x14ac:dyDescent="0.35">
      <c r="A20" s="106" t="s">
        <v>74</v>
      </c>
      <c r="B20" s="82" t="s">
        <v>108</v>
      </c>
      <c r="C20" s="311">
        <v>36000</v>
      </c>
      <c r="D20" s="315"/>
      <c r="E20" s="320">
        <v>0</v>
      </c>
      <c r="F20" s="320">
        <f t="shared" si="0"/>
        <v>36000</v>
      </c>
      <c r="G20" s="320">
        <f t="shared" si="2"/>
        <v>36000</v>
      </c>
      <c r="H20" s="320">
        <f t="shared" si="1"/>
        <v>0</v>
      </c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>
        <v>9701</v>
      </c>
      <c r="T20" s="96"/>
      <c r="U20" s="96">
        <v>7175</v>
      </c>
      <c r="V20" s="96"/>
      <c r="W20" s="96"/>
      <c r="X20" s="96">
        <v>19124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</row>
    <row r="21" spans="1:44" s="97" customFormat="1" ht="15" thickBot="1" x14ac:dyDescent="0.35">
      <c r="A21" s="104" t="s">
        <v>126</v>
      </c>
      <c r="B21" s="82" t="s">
        <v>130</v>
      </c>
      <c r="C21" s="311">
        <v>195950</v>
      </c>
      <c r="D21" s="315">
        <v>18000</v>
      </c>
      <c r="E21" s="320">
        <v>21050</v>
      </c>
      <c r="F21" s="320">
        <f t="shared" si="0"/>
        <v>235000</v>
      </c>
      <c r="G21" s="320">
        <f t="shared" si="2"/>
        <v>235000</v>
      </c>
      <c r="H21" s="320">
        <f t="shared" si="1"/>
        <v>0</v>
      </c>
      <c r="I21" s="96"/>
      <c r="J21" s="96"/>
      <c r="K21" s="96"/>
      <c r="L21" s="96"/>
      <c r="M21" s="96">
        <f>13735+13735</f>
        <v>27470</v>
      </c>
      <c r="N21" s="96">
        <v>15032</v>
      </c>
      <c r="O21" s="96">
        <f>16208-13735</f>
        <v>2473</v>
      </c>
      <c r="P21" s="96">
        <v>22463</v>
      </c>
      <c r="Q21" s="96">
        <v>15181</v>
      </c>
      <c r="R21" s="96">
        <v>19439</v>
      </c>
      <c r="S21" s="96">
        <v>17656</v>
      </c>
      <c r="T21" s="96">
        <v>18052</v>
      </c>
      <c r="U21" s="96">
        <v>22215</v>
      </c>
      <c r="V21" s="96">
        <v>59643</v>
      </c>
      <c r="W21" s="96"/>
      <c r="X21" s="96">
        <v>15376</v>
      </c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</row>
    <row r="22" spans="1:44" s="97" customFormat="1" ht="15" thickBot="1" x14ac:dyDescent="0.35">
      <c r="A22" s="104" t="s">
        <v>127</v>
      </c>
      <c r="B22" s="82" t="s">
        <v>131</v>
      </c>
      <c r="C22" s="311">
        <v>36000</v>
      </c>
      <c r="D22" s="315"/>
      <c r="E22" s="320">
        <v>0</v>
      </c>
      <c r="F22" s="320">
        <f t="shared" si="0"/>
        <v>36000</v>
      </c>
      <c r="G22" s="320">
        <f t="shared" si="2"/>
        <v>36000</v>
      </c>
      <c r="H22" s="320">
        <f t="shared" si="1"/>
        <v>0</v>
      </c>
      <c r="I22" s="96"/>
      <c r="J22" s="96"/>
      <c r="K22" s="96"/>
      <c r="L22" s="96"/>
      <c r="M22" s="96">
        <v>7686</v>
      </c>
      <c r="N22" s="96">
        <v>5336</v>
      </c>
      <c r="O22" s="96">
        <v>5336</v>
      </c>
      <c r="P22" s="96">
        <v>5368</v>
      </c>
      <c r="Q22" s="96">
        <v>5368</v>
      </c>
      <c r="R22" s="96">
        <v>5368</v>
      </c>
      <c r="S22" s="96">
        <v>1538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</row>
    <row r="23" spans="1:44" s="97" customFormat="1" ht="15" thickBot="1" x14ac:dyDescent="0.35">
      <c r="A23" s="104" t="s">
        <v>113</v>
      </c>
      <c r="B23" s="82" t="s">
        <v>101</v>
      </c>
      <c r="C23" s="311">
        <v>36000</v>
      </c>
      <c r="D23" s="315"/>
      <c r="E23" s="320">
        <v>5071</v>
      </c>
      <c r="F23" s="320">
        <f t="shared" si="0"/>
        <v>41071</v>
      </c>
      <c r="G23" s="320">
        <f t="shared" si="2"/>
        <v>36000</v>
      </c>
      <c r="H23" s="320">
        <f t="shared" si="1"/>
        <v>5071</v>
      </c>
      <c r="I23" s="96"/>
      <c r="J23" s="96"/>
      <c r="K23" s="96"/>
      <c r="L23" s="96"/>
      <c r="M23" s="96"/>
      <c r="N23" s="96"/>
      <c r="O23" s="96"/>
      <c r="P23" s="96"/>
      <c r="Q23" s="96">
        <v>1688</v>
      </c>
      <c r="R23" s="96">
        <v>1002</v>
      </c>
      <c r="S23" s="96">
        <v>2557</v>
      </c>
      <c r="T23" s="96"/>
      <c r="U23" s="96">
        <v>15968</v>
      </c>
      <c r="V23" s="96"/>
      <c r="W23" s="96"/>
      <c r="X23" s="96">
        <v>12764</v>
      </c>
      <c r="Y23" s="96"/>
      <c r="Z23" s="96"/>
      <c r="AA23" s="96">
        <v>2021</v>
      </c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</row>
    <row r="24" spans="1:44" s="97" customFormat="1" ht="15" thickBot="1" x14ac:dyDescent="0.35">
      <c r="A24" s="104" t="s">
        <v>128</v>
      </c>
      <c r="B24" s="82" t="s">
        <v>86</v>
      </c>
      <c r="C24" s="311">
        <v>77950</v>
      </c>
      <c r="D24" s="315"/>
      <c r="E24" s="320">
        <v>10502</v>
      </c>
      <c r="F24" s="320">
        <f t="shared" si="0"/>
        <v>88452</v>
      </c>
      <c r="G24" s="320">
        <f t="shared" si="2"/>
        <v>83370</v>
      </c>
      <c r="H24" s="320">
        <f t="shared" si="1"/>
        <v>5082</v>
      </c>
      <c r="I24" s="96"/>
      <c r="J24" s="96"/>
      <c r="K24" s="96"/>
      <c r="L24" s="96"/>
      <c r="M24" s="96">
        <v>5420</v>
      </c>
      <c r="N24" s="96">
        <v>7752</v>
      </c>
      <c r="O24" s="96">
        <v>4173</v>
      </c>
      <c r="P24" s="96">
        <v>4434</v>
      </c>
      <c r="Q24" s="96">
        <v>1089</v>
      </c>
      <c r="R24" s="96">
        <v>5166</v>
      </c>
      <c r="S24" s="96">
        <v>4778</v>
      </c>
      <c r="T24" s="96">
        <v>4522</v>
      </c>
      <c r="U24" s="96">
        <v>16088</v>
      </c>
      <c r="V24" s="96"/>
      <c r="W24" s="96"/>
      <c r="X24" s="96">
        <v>29948</v>
      </c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</row>
    <row r="25" spans="1:44" s="97" customFormat="1" ht="15" thickBot="1" x14ac:dyDescent="0.35">
      <c r="A25" s="104">
        <v>2405</v>
      </c>
      <c r="B25" s="82" t="s">
        <v>135</v>
      </c>
      <c r="C25" s="311">
        <v>36000</v>
      </c>
      <c r="D25" s="315">
        <v>32100</v>
      </c>
      <c r="E25" s="320">
        <v>1043</v>
      </c>
      <c r="F25" s="320">
        <f t="shared" si="0"/>
        <v>69143</v>
      </c>
      <c r="G25" s="320">
        <f t="shared" si="2"/>
        <v>64847</v>
      </c>
      <c r="H25" s="320">
        <f t="shared" si="1"/>
        <v>4296</v>
      </c>
      <c r="I25" s="96"/>
      <c r="J25" s="96"/>
      <c r="K25" s="96"/>
      <c r="L25" s="96"/>
      <c r="M25" s="96">
        <v>3830</v>
      </c>
      <c r="N25" s="96">
        <v>4719</v>
      </c>
      <c r="O25" s="96">
        <v>4481</v>
      </c>
      <c r="P25" s="96">
        <v>4009</v>
      </c>
      <c r="Q25" s="96">
        <v>4196</v>
      </c>
      <c r="R25" s="96">
        <v>3558</v>
      </c>
      <c r="S25" s="96">
        <v>4873</v>
      </c>
      <c r="T25" s="96">
        <v>4184</v>
      </c>
      <c r="U25" s="96">
        <v>3691</v>
      </c>
      <c r="V25" s="96">
        <v>6385</v>
      </c>
      <c r="W25" s="96">
        <v>10675</v>
      </c>
      <c r="X25" s="96">
        <v>3412</v>
      </c>
      <c r="Y25" s="96">
        <v>6834</v>
      </c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</row>
    <row r="26" spans="1:44" s="97" customFormat="1" ht="15" thickBot="1" x14ac:dyDescent="0.35">
      <c r="A26" s="104">
        <v>2690</v>
      </c>
      <c r="B26" s="82" t="s">
        <v>133</v>
      </c>
      <c r="C26" s="311">
        <v>73900</v>
      </c>
      <c r="D26" s="315"/>
      <c r="E26" s="320">
        <v>0</v>
      </c>
      <c r="F26" s="320">
        <f t="shared" si="0"/>
        <v>73900</v>
      </c>
      <c r="G26" s="320">
        <f t="shared" si="2"/>
        <v>48971</v>
      </c>
      <c r="H26" s="320">
        <f t="shared" si="1"/>
        <v>24929</v>
      </c>
      <c r="I26" s="96"/>
      <c r="J26" s="96"/>
      <c r="K26" s="96"/>
      <c r="L26" s="96"/>
      <c r="M26" s="96">
        <v>1320</v>
      </c>
      <c r="N26" s="96">
        <v>1050</v>
      </c>
      <c r="O26" s="96">
        <v>768</v>
      </c>
      <c r="P26" s="96">
        <v>9455</v>
      </c>
      <c r="Q26" s="96">
        <v>1031</v>
      </c>
      <c r="R26" s="96">
        <v>1367</v>
      </c>
      <c r="S26" s="96">
        <v>1071</v>
      </c>
      <c r="T26" s="96">
        <v>918</v>
      </c>
      <c r="U26" s="96">
        <v>11713</v>
      </c>
      <c r="V26" s="96">
        <v>8489</v>
      </c>
      <c r="W26" s="96">
        <v>129</v>
      </c>
      <c r="X26" s="96"/>
      <c r="Y26" s="96">
        <v>11050</v>
      </c>
      <c r="Z26" s="96"/>
      <c r="AA26" s="96">
        <v>610</v>
      </c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</row>
    <row r="27" spans="1:44" s="97" customFormat="1" ht="15" thickBot="1" x14ac:dyDescent="0.35">
      <c r="A27" s="323" t="s">
        <v>114</v>
      </c>
      <c r="B27" s="231" t="s">
        <v>89</v>
      </c>
      <c r="C27" s="311">
        <v>72000</v>
      </c>
      <c r="D27" s="315">
        <v>20000</v>
      </c>
      <c r="E27" s="320">
        <v>10</v>
      </c>
      <c r="F27" s="320">
        <f t="shared" si="0"/>
        <v>92010</v>
      </c>
      <c r="G27" s="320">
        <f t="shared" si="2"/>
        <v>92010</v>
      </c>
      <c r="H27" s="320">
        <f t="shared" si="1"/>
        <v>0</v>
      </c>
      <c r="I27" s="96"/>
      <c r="J27" s="96"/>
      <c r="K27" s="96"/>
      <c r="L27" s="96"/>
      <c r="M27" s="96">
        <v>6188</v>
      </c>
      <c r="N27" s="96">
        <v>4539</v>
      </c>
      <c r="O27" s="96">
        <v>4689</v>
      </c>
      <c r="P27" s="96">
        <v>5059</v>
      </c>
      <c r="Q27" s="96">
        <v>4506</v>
      </c>
      <c r="R27" s="96">
        <v>10306</v>
      </c>
      <c r="S27" s="96">
        <v>10618</v>
      </c>
      <c r="T27" s="96">
        <v>10411</v>
      </c>
      <c r="U27" s="96">
        <v>8258</v>
      </c>
      <c r="V27" s="96"/>
      <c r="W27" s="96"/>
      <c r="X27" s="96">
        <v>14783</v>
      </c>
      <c r="Y27" s="96">
        <v>12653</v>
      </c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</row>
    <row r="28" spans="1:44" s="97" customFormat="1" ht="15" thickBot="1" x14ac:dyDescent="0.35">
      <c r="A28" s="105">
        <v>3140</v>
      </c>
      <c r="B28" s="103" t="s">
        <v>331</v>
      </c>
      <c r="C28" s="312">
        <v>36000</v>
      </c>
      <c r="D28" s="315"/>
      <c r="E28" s="320">
        <v>1464</v>
      </c>
      <c r="F28" s="320">
        <f t="shared" si="0"/>
        <v>37464</v>
      </c>
      <c r="G28" s="320">
        <f t="shared" si="2"/>
        <v>37464</v>
      </c>
      <c r="H28" s="320">
        <f t="shared" si="1"/>
        <v>0</v>
      </c>
      <c r="I28" s="96"/>
      <c r="J28" s="96"/>
      <c r="K28" s="96"/>
      <c r="L28" s="96"/>
      <c r="M28" s="96"/>
      <c r="N28" s="96"/>
      <c r="O28" s="96"/>
      <c r="P28" s="96"/>
      <c r="Q28" s="96"/>
      <c r="R28" s="96">
        <v>15976</v>
      </c>
      <c r="S28" s="96"/>
      <c r="T28" s="96"/>
      <c r="U28" s="96">
        <v>10391</v>
      </c>
      <c r="V28" s="96"/>
      <c r="W28" s="96">
        <v>11097</v>
      </c>
      <c r="X28" s="96"/>
      <c r="Y28" s="96"/>
      <c r="Z28" s="96"/>
      <c r="AA28" s="96"/>
      <c r="AB28" s="96"/>
      <c r="AC28" s="96"/>
      <c r="AD28" s="96"/>
    </row>
    <row r="29" spans="1:44" s="97" customFormat="1" ht="15" thickBot="1" x14ac:dyDescent="0.35">
      <c r="A29" s="324" t="s">
        <v>513</v>
      </c>
      <c r="B29" s="229" t="s">
        <v>134</v>
      </c>
      <c r="C29" s="312">
        <v>97000</v>
      </c>
      <c r="D29" s="315"/>
      <c r="E29" s="320">
        <v>0</v>
      </c>
      <c r="F29" s="320">
        <f t="shared" si="0"/>
        <v>97000</v>
      </c>
      <c r="G29" s="320">
        <f>SUM(I29:AD29)</f>
        <v>95186</v>
      </c>
      <c r="H29" s="320">
        <f t="shared" si="1"/>
        <v>1814</v>
      </c>
      <c r="I29" s="96"/>
      <c r="J29" s="96"/>
      <c r="K29" s="96"/>
      <c r="L29" s="96"/>
      <c r="M29" s="96"/>
      <c r="N29" s="96"/>
      <c r="O29" s="96"/>
      <c r="P29" s="96">
        <v>17380</v>
      </c>
      <c r="Q29" s="96"/>
      <c r="R29" s="96"/>
      <c r="S29" s="96"/>
      <c r="T29" s="96"/>
      <c r="U29" s="96"/>
      <c r="V29" s="96">
        <v>19407</v>
      </c>
      <c r="W29" s="96">
        <v>27803</v>
      </c>
      <c r="X29" s="96">
        <f>30910</f>
        <v>30910</v>
      </c>
      <c r="Y29" s="96"/>
      <c r="Z29" s="96"/>
      <c r="AA29" s="96"/>
      <c r="AB29" s="96"/>
      <c r="AC29" s="96"/>
      <c r="AD29" s="96">
        <v>-314</v>
      </c>
    </row>
    <row r="30" spans="1:44" s="97" customFormat="1" ht="15" thickBot="1" x14ac:dyDescent="0.35">
      <c r="A30" s="100"/>
      <c r="B30" s="101"/>
      <c r="C30" s="312"/>
      <c r="D30" s="315"/>
      <c r="E30" s="320"/>
      <c r="F30" s="320"/>
      <c r="G30" s="320">
        <f t="shared" si="2"/>
        <v>0</v>
      </c>
      <c r="H30" s="320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</row>
    <row r="31" spans="1:44" s="61" customFormat="1" ht="15" thickBot="1" x14ac:dyDescent="0.35">
      <c r="A31" s="102" t="s">
        <v>939</v>
      </c>
      <c r="B31" s="101"/>
      <c r="C31" s="313">
        <f>SUM(C12:C30)</f>
        <v>1650350</v>
      </c>
      <c r="D31" s="313">
        <f>SUM(D12:D30)</f>
        <v>117100</v>
      </c>
      <c r="E31" s="318">
        <f>SUM(E12:E30)</f>
        <v>97426</v>
      </c>
      <c r="F31" s="319">
        <f>SUM(F12:F30)</f>
        <v>1864876</v>
      </c>
      <c r="G31" s="319">
        <f t="shared" ref="G31:X31" si="3">SUM(G12:G30)</f>
        <v>1745540</v>
      </c>
      <c r="H31" s="319">
        <f t="shared" si="3"/>
        <v>119336</v>
      </c>
      <c r="I31" s="134">
        <f t="shared" si="3"/>
        <v>0</v>
      </c>
      <c r="J31" s="134">
        <f t="shared" si="3"/>
        <v>0</v>
      </c>
      <c r="K31" s="134">
        <f t="shared" si="3"/>
        <v>0</v>
      </c>
      <c r="L31" s="134">
        <f t="shared" si="3"/>
        <v>0</v>
      </c>
      <c r="M31" s="319">
        <f t="shared" si="3"/>
        <v>133933</v>
      </c>
      <c r="N31" s="319">
        <f t="shared" si="3"/>
        <v>124066</v>
      </c>
      <c r="O31" s="319">
        <f t="shared" si="3"/>
        <v>89984</v>
      </c>
      <c r="P31" s="319">
        <f t="shared" si="3"/>
        <v>153394</v>
      </c>
      <c r="Q31" s="319">
        <f t="shared" si="3"/>
        <v>112706</v>
      </c>
      <c r="R31" s="319">
        <f t="shared" si="3"/>
        <v>159648</v>
      </c>
      <c r="S31" s="319">
        <f t="shared" si="3"/>
        <v>159384</v>
      </c>
      <c r="T31" s="319">
        <f t="shared" si="3"/>
        <v>121168</v>
      </c>
      <c r="U31" s="319">
        <f t="shared" si="3"/>
        <v>186719</v>
      </c>
      <c r="V31" s="319">
        <f t="shared" si="3"/>
        <v>159547</v>
      </c>
      <c r="W31" s="319">
        <f t="shared" si="3"/>
        <v>100267</v>
      </c>
      <c r="X31" s="319">
        <f t="shared" si="3"/>
        <v>194127</v>
      </c>
      <c r="Y31" s="319">
        <f t="shared" ref="Y31" si="4">SUM(Y12:Y30)</f>
        <v>48280</v>
      </c>
      <c r="Z31" s="319">
        <f t="shared" ref="Z31:AA31" si="5">SUM(Z12:Z30)</f>
        <v>0</v>
      </c>
      <c r="AA31" s="319">
        <f t="shared" si="5"/>
        <v>2631</v>
      </c>
      <c r="AB31" s="319">
        <f t="shared" ref="AB31:AD31" si="6">SUM(AB12:AB30)</f>
        <v>0</v>
      </c>
      <c r="AC31" s="319">
        <f t="shared" si="6"/>
        <v>0</v>
      </c>
      <c r="AD31" s="319">
        <f t="shared" si="6"/>
        <v>-314</v>
      </c>
    </row>
    <row r="32" spans="1:44" s="66" customFormat="1" x14ac:dyDescent="0.3">
      <c r="C32" s="65"/>
      <c r="D32" s="65"/>
      <c r="E32" s="65"/>
      <c r="F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</row>
    <row r="33" spans="3:30" s="66" customFormat="1" x14ac:dyDescent="0.3">
      <c r="C33" s="65"/>
      <c r="D33" s="65"/>
      <c r="E33" s="65"/>
      <c r="F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</row>
    <row r="34" spans="3:30" s="66" customFormat="1" x14ac:dyDescent="0.3"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</row>
    <row r="35" spans="3:30" s="66" customFormat="1" x14ac:dyDescent="0.3"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</row>
    <row r="36" spans="3:30" s="66" customFormat="1" x14ac:dyDescent="0.3"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</row>
    <row r="37" spans="3:30" s="66" customFormat="1" x14ac:dyDescent="0.3"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</row>
    <row r="38" spans="3:30" s="66" customFormat="1" x14ac:dyDescent="0.3"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</row>
    <row r="39" spans="3:30" s="66" customFormat="1" x14ac:dyDescent="0.3"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</row>
    <row r="40" spans="3:30" x14ac:dyDescent="0.3"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339"/>
      <c r="AC40" s="339"/>
      <c r="AD40" s="339"/>
    </row>
    <row r="41" spans="3:30" x14ac:dyDescent="0.3"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339"/>
      <c r="AC41" s="339"/>
      <c r="AD41" s="339"/>
    </row>
    <row r="42" spans="3:30" x14ac:dyDescent="0.3"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339"/>
      <c r="AC42" s="339"/>
      <c r="AD42" s="339"/>
    </row>
    <row r="43" spans="3:30" x14ac:dyDescent="0.3"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339"/>
      <c r="AC43" s="339"/>
      <c r="AD43" s="339"/>
    </row>
    <row r="44" spans="3:30" x14ac:dyDescent="0.3"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339"/>
      <c r="AC44" s="339"/>
      <c r="AD44" s="339"/>
    </row>
    <row r="45" spans="3:30" x14ac:dyDescent="0.3"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339"/>
      <c r="AC45" s="339"/>
      <c r="AD45" s="339"/>
    </row>
    <row r="46" spans="3:30" x14ac:dyDescent="0.3"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339"/>
      <c r="AC46" s="339"/>
      <c r="AD46" s="339"/>
    </row>
    <row r="48" spans="3:30" x14ac:dyDescent="0.3"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339"/>
      <c r="AC48" s="339"/>
      <c r="AD48" s="339"/>
    </row>
  </sheetData>
  <sheetProtection password="EF32" sheet="1" objects="1" scenarios="1"/>
  <sortState ref="A12:X29">
    <sortCondition ref="A12"/>
  </sortState>
  <pageMargins left="0.7" right="0.7" top="0.75" bottom="0.75" header="0.3" footer="0.3"/>
  <pageSetup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CFFCC"/>
  </sheetPr>
  <dimension ref="A1:X33"/>
  <sheetViews>
    <sheetView zoomScaleNormal="100" workbookViewId="0">
      <pane xSplit="10" ySplit="11" topLeftCell="K12" activePane="bottomRight" state="frozen"/>
      <selection activeCell="L12" sqref="L12"/>
      <selection pane="topRight" activeCell="L12" sqref="L12"/>
      <selection pane="bottomLeft" activeCell="L12" sqref="L12"/>
      <selection pane="bottomRight" activeCell="E16" sqref="E16"/>
    </sheetView>
  </sheetViews>
  <sheetFormatPr defaultColWidth="9.109375" defaultRowHeight="14.4" x14ac:dyDescent="0.3"/>
  <cols>
    <col min="1" max="1" width="10.6640625" style="308" customWidth="1"/>
    <col min="2" max="2" width="32.109375" style="308" customWidth="1"/>
    <col min="3" max="4" width="13.5546875" style="4" customWidth="1"/>
    <col min="5" max="5" width="11.44140625" style="4" customWidth="1"/>
    <col min="6" max="6" width="12" style="4" customWidth="1"/>
    <col min="7" max="7" width="15" style="308" hidden="1" customWidth="1"/>
    <col min="8" max="8" width="12.109375" style="308" hidden="1" customWidth="1"/>
    <col min="9" max="10" width="12.6640625" style="308" hidden="1" customWidth="1"/>
    <col min="11" max="24" width="15.6640625" style="308" customWidth="1"/>
    <col min="25" max="16384" width="9.109375" style="308"/>
  </cols>
  <sheetData>
    <row r="1" spans="1:24" s="4" customFormat="1" ht="21" x14ac:dyDescent="0.35">
      <c r="A1" s="117" t="s">
        <v>0</v>
      </c>
      <c r="B1" s="123"/>
      <c r="C1" s="118" t="s">
        <v>871</v>
      </c>
      <c r="D1" s="118"/>
      <c r="E1" s="117"/>
      <c r="F1" s="119"/>
      <c r="G1" s="125"/>
      <c r="H1" s="123"/>
      <c r="I1" s="123"/>
      <c r="J1" s="123"/>
      <c r="K1" s="123"/>
      <c r="L1" s="118" t="str">
        <f>C1</f>
        <v>Colorado Graduation Pathways - Re-engagement</v>
      </c>
      <c r="M1" s="123"/>
      <c r="N1" s="123"/>
      <c r="O1" s="123"/>
      <c r="P1" s="123"/>
      <c r="Q1" s="123"/>
      <c r="R1" s="118" t="str">
        <f>C1</f>
        <v>Colorado Graduation Pathways - Re-engagement</v>
      </c>
      <c r="S1" s="123"/>
      <c r="T1" s="123"/>
      <c r="U1" s="123"/>
      <c r="V1" s="123"/>
      <c r="W1" s="123"/>
      <c r="X1" s="123"/>
    </row>
    <row r="2" spans="1:24" s="4" customFormat="1" ht="18.75" x14ac:dyDescent="0.3">
      <c r="A2" s="120" t="s">
        <v>1</v>
      </c>
      <c r="B2" s="123"/>
      <c r="C2" s="121">
        <v>84.36</v>
      </c>
      <c r="D2" s="121"/>
      <c r="E2" s="120"/>
      <c r="F2" s="70"/>
      <c r="G2" s="125"/>
      <c r="H2" s="123"/>
      <c r="I2" s="123"/>
      <c r="J2" s="123"/>
      <c r="K2" s="123"/>
      <c r="L2" s="130" t="str">
        <f>"FY"&amp;C4</f>
        <v>FY2014-15</v>
      </c>
      <c r="M2" s="123"/>
      <c r="N2" s="123"/>
      <c r="O2" s="123"/>
      <c r="P2" s="123"/>
      <c r="Q2" s="123"/>
      <c r="R2" s="130" t="str">
        <f>"FY"&amp;C4</f>
        <v>FY2014-15</v>
      </c>
      <c r="S2" s="123"/>
      <c r="T2" s="123"/>
      <c r="U2" s="123"/>
      <c r="V2" s="123"/>
      <c r="W2" s="123"/>
      <c r="X2" s="123"/>
    </row>
    <row r="3" spans="1:24" s="4" customFormat="1" ht="15.75" x14ac:dyDescent="0.25">
      <c r="A3" s="120" t="s">
        <v>2</v>
      </c>
      <c r="B3" s="123"/>
      <c r="C3" s="121">
        <v>5360</v>
      </c>
      <c r="D3" s="121"/>
      <c r="E3" s="120"/>
      <c r="F3" s="70"/>
      <c r="G3" s="125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4" s="4" customFormat="1" ht="15.75" x14ac:dyDescent="0.25">
      <c r="A4" s="120" t="s">
        <v>3</v>
      </c>
      <c r="B4" s="123"/>
      <c r="C4" s="121" t="s">
        <v>536</v>
      </c>
      <c r="D4" s="121"/>
      <c r="E4" s="70"/>
      <c r="F4" s="70"/>
      <c r="G4" s="125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</row>
    <row r="5" spans="1:24" s="4" customFormat="1" ht="15.75" x14ac:dyDescent="0.25">
      <c r="A5" s="120" t="s">
        <v>103</v>
      </c>
      <c r="B5" s="123"/>
      <c r="C5" s="121" t="s">
        <v>106</v>
      </c>
      <c r="D5" s="121"/>
      <c r="E5" s="70"/>
      <c r="F5" s="70"/>
      <c r="G5" s="125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</row>
    <row r="6" spans="1:24" s="4" customFormat="1" ht="15.75" x14ac:dyDescent="0.25">
      <c r="A6" s="120" t="s">
        <v>64</v>
      </c>
      <c r="B6" s="123"/>
      <c r="C6" s="121" t="s">
        <v>937</v>
      </c>
      <c r="D6" s="121"/>
      <c r="E6" s="70"/>
      <c r="F6" s="70"/>
      <c r="G6" s="122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1:24" s="4" customFormat="1" ht="15.75" x14ac:dyDescent="0.25">
      <c r="A7" s="120" t="s">
        <v>66</v>
      </c>
      <c r="B7" s="123"/>
      <c r="C7" s="121" t="s">
        <v>211</v>
      </c>
      <c r="D7" s="121"/>
      <c r="E7" s="70"/>
      <c r="F7" s="70"/>
      <c r="G7" s="122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</row>
    <row r="8" spans="1:24" s="4" customFormat="1" ht="15.75" x14ac:dyDescent="0.25">
      <c r="A8" s="120" t="s">
        <v>197</v>
      </c>
      <c r="B8" s="123"/>
      <c r="C8" s="121" t="s">
        <v>573</v>
      </c>
      <c r="D8" s="121"/>
      <c r="E8" s="70"/>
      <c r="F8" s="70"/>
      <c r="G8" s="122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</row>
    <row r="9" spans="1:24" s="4" customFormat="1" ht="21" x14ac:dyDescent="0.35">
      <c r="A9" s="117" t="s">
        <v>559</v>
      </c>
      <c r="B9" s="123"/>
      <c r="C9" s="121"/>
      <c r="D9" s="121"/>
      <c r="E9" s="70"/>
      <c r="F9" s="70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</row>
    <row r="10" spans="1:24" s="4" customFormat="1" ht="15.75" thickBot="1" x14ac:dyDescent="0.3">
      <c r="A10" s="67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ht="30.75" thickBot="1" x14ac:dyDescent="0.3">
      <c r="A11" s="56" t="s">
        <v>4</v>
      </c>
      <c r="B11" s="204" t="s">
        <v>5</v>
      </c>
      <c r="C11" s="57" t="s">
        <v>227</v>
      </c>
      <c r="D11" s="314" t="s">
        <v>230</v>
      </c>
      <c r="E11" s="316" t="s">
        <v>44</v>
      </c>
      <c r="F11" s="317" t="s">
        <v>45</v>
      </c>
      <c r="G11" s="48" t="s">
        <v>57</v>
      </c>
      <c r="H11" s="47" t="s">
        <v>58</v>
      </c>
      <c r="I11" s="48" t="s">
        <v>59</v>
      </c>
      <c r="J11" s="47" t="s">
        <v>60</v>
      </c>
      <c r="K11" s="47" t="s">
        <v>570</v>
      </c>
      <c r="L11" s="48" t="s">
        <v>571</v>
      </c>
      <c r="M11" s="47" t="s">
        <v>572</v>
      </c>
      <c r="N11" s="48" t="s">
        <v>560</v>
      </c>
      <c r="O11" s="48" t="s">
        <v>561</v>
      </c>
      <c r="P11" s="47" t="s">
        <v>562</v>
      </c>
      <c r="Q11" s="48" t="s">
        <v>563</v>
      </c>
      <c r="R11" s="47" t="s">
        <v>564</v>
      </c>
      <c r="S11" s="48" t="s">
        <v>565</v>
      </c>
      <c r="T11" s="47" t="s">
        <v>566</v>
      </c>
      <c r="U11" s="48" t="s">
        <v>567</v>
      </c>
      <c r="V11" s="48" t="s">
        <v>568</v>
      </c>
      <c r="W11" s="48" t="s">
        <v>919</v>
      </c>
      <c r="X11" s="48" t="s">
        <v>925</v>
      </c>
    </row>
    <row r="12" spans="1:24" s="97" customFormat="1" ht="15.75" thickBot="1" x14ac:dyDescent="0.3">
      <c r="A12" s="104" t="s">
        <v>74</v>
      </c>
      <c r="B12" s="82" t="s">
        <v>108</v>
      </c>
      <c r="C12" s="311">
        <v>70000</v>
      </c>
      <c r="D12" s="320">
        <f>SUM(C12:C12)</f>
        <v>70000</v>
      </c>
      <c r="E12" s="320">
        <f>SUM(G12:X12)</f>
        <v>45988</v>
      </c>
      <c r="F12" s="320">
        <f>D12-E12</f>
        <v>24012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>
        <v>43358</v>
      </c>
      <c r="R12" s="96"/>
      <c r="S12" s="96">
        <v>2630</v>
      </c>
      <c r="T12" s="96"/>
      <c r="U12" s="96"/>
      <c r="V12" s="96"/>
      <c r="W12" s="96"/>
      <c r="X12" s="96"/>
    </row>
    <row r="13" spans="1:24" s="97" customFormat="1" ht="15.75" thickBot="1" x14ac:dyDescent="0.3">
      <c r="A13" s="104" t="s">
        <v>872</v>
      </c>
      <c r="B13" s="82" t="s">
        <v>928</v>
      </c>
      <c r="C13" s="311">
        <v>20000</v>
      </c>
      <c r="D13" s="320">
        <f>SUM(C13:C13)</f>
        <v>20000</v>
      </c>
      <c r="E13" s="320">
        <f>SUM(G13:X13)</f>
        <v>20000</v>
      </c>
      <c r="F13" s="320">
        <f>D13-E13</f>
        <v>0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>
        <v>12000</v>
      </c>
      <c r="T13" s="96"/>
      <c r="U13" s="96"/>
      <c r="V13" s="96"/>
      <c r="W13" s="96">
        <v>8000</v>
      </c>
      <c r="X13" s="96"/>
    </row>
    <row r="14" spans="1:24" s="97" customFormat="1" ht="15.75" thickBot="1" x14ac:dyDescent="0.3">
      <c r="A14" s="104" t="s">
        <v>926</v>
      </c>
      <c r="B14" s="82" t="s">
        <v>927</v>
      </c>
      <c r="C14" s="312">
        <v>74633</v>
      </c>
      <c r="D14" s="320">
        <f>SUM(C14:C14)</f>
        <v>74633</v>
      </c>
      <c r="E14" s="320">
        <f>SUM(G14:X14)</f>
        <v>50875.25</v>
      </c>
      <c r="F14" s="320">
        <f>D14-E14</f>
        <v>23757.75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>
        <v>50875.25</v>
      </c>
    </row>
    <row r="15" spans="1:24" s="97" customFormat="1" ht="15" thickBot="1" x14ac:dyDescent="0.35">
      <c r="A15" s="104"/>
      <c r="B15" s="82"/>
      <c r="C15" s="312"/>
      <c r="D15" s="361"/>
      <c r="E15" s="361"/>
      <c r="F15" s="361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</row>
    <row r="16" spans="1:24" s="61" customFormat="1" ht="15" thickBot="1" x14ac:dyDescent="0.35">
      <c r="A16" s="102" t="s">
        <v>939</v>
      </c>
      <c r="B16" s="101"/>
      <c r="C16" s="313">
        <f>SUM(C12:C14)</f>
        <v>164633</v>
      </c>
      <c r="D16" s="313">
        <f t="shared" ref="D16:W16" si="0">SUM(D12:D14)</f>
        <v>164633</v>
      </c>
      <c r="E16" s="313">
        <f t="shared" si="0"/>
        <v>116863.25</v>
      </c>
      <c r="F16" s="313">
        <f t="shared" si="0"/>
        <v>47769.75</v>
      </c>
      <c r="G16" s="313">
        <f t="shared" si="0"/>
        <v>0</v>
      </c>
      <c r="H16" s="313">
        <f t="shared" si="0"/>
        <v>0</v>
      </c>
      <c r="I16" s="313">
        <f t="shared" si="0"/>
        <v>0</v>
      </c>
      <c r="J16" s="313">
        <f t="shared" si="0"/>
        <v>0</v>
      </c>
      <c r="K16" s="313">
        <f t="shared" si="0"/>
        <v>0</v>
      </c>
      <c r="L16" s="313">
        <f t="shared" si="0"/>
        <v>0</v>
      </c>
      <c r="M16" s="313">
        <f t="shared" si="0"/>
        <v>0</v>
      </c>
      <c r="N16" s="313">
        <f t="shared" si="0"/>
        <v>0</v>
      </c>
      <c r="O16" s="313">
        <f t="shared" si="0"/>
        <v>0</v>
      </c>
      <c r="P16" s="313">
        <f t="shared" si="0"/>
        <v>0</v>
      </c>
      <c r="Q16" s="313">
        <f t="shared" si="0"/>
        <v>43358</v>
      </c>
      <c r="R16" s="313">
        <f t="shared" si="0"/>
        <v>0</v>
      </c>
      <c r="S16" s="313">
        <f t="shared" si="0"/>
        <v>14630</v>
      </c>
      <c r="T16" s="313">
        <f t="shared" si="0"/>
        <v>0</v>
      </c>
      <c r="U16" s="313">
        <f t="shared" si="0"/>
        <v>0</v>
      </c>
      <c r="V16" s="313">
        <f t="shared" si="0"/>
        <v>0</v>
      </c>
      <c r="W16" s="313">
        <f t="shared" si="0"/>
        <v>8000</v>
      </c>
      <c r="X16" s="313">
        <f t="shared" ref="X16" si="1">SUM(X12:X14)</f>
        <v>50875.25</v>
      </c>
    </row>
    <row r="17" spans="3:24" s="66" customFormat="1" x14ac:dyDescent="0.3">
      <c r="C17" s="65"/>
      <c r="D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3:24" s="66" customFormat="1" x14ac:dyDescent="0.3">
      <c r="C18" s="65"/>
      <c r="D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3:24" s="66" customFormat="1" x14ac:dyDescent="0.3"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</row>
    <row r="20" spans="3:24" s="66" customFormat="1" x14ac:dyDescent="0.3"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3:24" s="66" customFormat="1" x14ac:dyDescent="0.3"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3:24" s="66" customFormat="1" x14ac:dyDescent="0.3"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</row>
    <row r="23" spans="3:24" s="66" customFormat="1" x14ac:dyDescent="0.3"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3:24" s="66" customFormat="1" x14ac:dyDescent="0.3"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3:24" x14ac:dyDescent="0.3"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3:24" x14ac:dyDescent="0.3"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3:24" x14ac:dyDescent="0.3"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3:24" x14ac:dyDescent="0.3"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3:24" x14ac:dyDescent="0.3"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3:24" x14ac:dyDescent="0.3"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3:24" x14ac:dyDescent="0.3"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3" spans="7:24" x14ac:dyDescent="0.3"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</sheetData>
  <sheetProtection password="EF32" sheet="1" objects="1" scenarios="1"/>
  <sortState ref="A12:W13">
    <sortCondition ref="A12"/>
  </sortState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CFFCC"/>
  </sheetPr>
  <dimension ref="A1:Y31"/>
  <sheetViews>
    <sheetView zoomScaleNormal="100" workbookViewId="0">
      <pane xSplit="10" ySplit="11" topLeftCell="O12" activePane="bottomRight" state="frozen"/>
      <selection activeCell="L12" sqref="L12"/>
      <selection pane="topRight" activeCell="L12" sqref="L12"/>
      <selection pane="bottomLeft" activeCell="L12" sqref="L12"/>
      <selection pane="bottomRight" activeCell="A14" sqref="A14"/>
    </sheetView>
  </sheetViews>
  <sheetFormatPr defaultColWidth="9.109375" defaultRowHeight="14.4" x14ac:dyDescent="0.3"/>
  <cols>
    <col min="1" max="1" width="10.6640625" style="308" customWidth="1"/>
    <col min="2" max="2" width="32.109375" style="308" customWidth="1"/>
    <col min="3" max="4" width="13.5546875" style="4" customWidth="1"/>
    <col min="5" max="5" width="11.44140625" style="4" customWidth="1"/>
    <col min="6" max="6" width="12" style="4" customWidth="1"/>
    <col min="7" max="7" width="15" style="308" hidden="1" customWidth="1"/>
    <col min="8" max="8" width="12.109375" style="308" hidden="1" customWidth="1"/>
    <col min="9" max="10" width="12.6640625" style="308" hidden="1" customWidth="1"/>
    <col min="11" max="25" width="15.6640625" style="308" customWidth="1"/>
    <col min="26" max="16384" width="9.109375" style="308"/>
  </cols>
  <sheetData>
    <row r="1" spans="1:25" s="4" customFormat="1" ht="21" x14ac:dyDescent="0.4">
      <c r="A1" s="117" t="s">
        <v>0</v>
      </c>
      <c r="B1" s="123"/>
      <c r="C1" s="118" t="s">
        <v>871</v>
      </c>
      <c r="D1" s="118"/>
      <c r="E1" s="117"/>
      <c r="F1" s="119"/>
      <c r="G1" s="125"/>
      <c r="H1" s="123"/>
      <c r="I1" s="123"/>
      <c r="J1" s="123"/>
      <c r="K1" s="123"/>
      <c r="L1" s="118" t="str">
        <f>C1</f>
        <v>Colorado Graduation Pathways - Re-engagement</v>
      </c>
      <c r="M1" s="123"/>
      <c r="N1" s="123"/>
      <c r="O1" s="123"/>
      <c r="P1" s="123"/>
      <c r="Q1" s="123"/>
      <c r="R1" s="123"/>
      <c r="S1" s="123"/>
      <c r="T1" s="118" t="str">
        <f>C1</f>
        <v>Colorado Graduation Pathways - Re-engagement</v>
      </c>
      <c r="U1" s="123"/>
      <c r="V1" s="123"/>
      <c r="W1" s="123"/>
      <c r="X1" s="123"/>
      <c r="Y1" s="123"/>
    </row>
    <row r="2" spans="1:25" s="4" customFormat="1" ht="18" x14ac:dyDescent="0.35">
      <c r="A2" s="120" t="s">
        <v>1</v>
      </c>
      <c r="B2" s="123"/>
      <c r="C2" s="121">
        <v>84.36</v>
      </c>
      <c r="D2" s="121"/>
      <c r="E2" s="120"/>
      <c r="F2" s="70"/>
      <c r="G2" s="125"/>
      <c r="H2" s="123"/>
      <c r="I2" s="123"/>
      <c r="J2" s="123"/>
      <c r="K2" s="123"/>
      <c r="L2" s="130" t="str">
        <f>"FY"&amp;C4</f>
        <v>FY2014-15</v>
      </c>
      <c r="M2" s="123"/>
      <c r="N2" s="123"/>
      <c r="O2" s="123"/>
      <c r="P2" s="123"/>
      <c r="Q2" s="123"/>
      <c r="R2" s="123"/>
      <c r="S2" s="123"/>
      <c r="T2" s="130" t="str">
        <f>"FY"&amp;C4</f>
        <v>FY2014-15</v>
      </c>
      <c r="U2" s="123"/>
      <c r="V2" s="123"/>
      <c r="W2" s="123"/>
      <c r="X2" s="123"/>
      <c r="Y2" s="123"/>
    </row>
    <row r="3" spans="1:25" s="4" customFormat="1" ht="15.6" x14ac:dyDescent="0.3">
      <c r="A3" s="120" t="s">
        <v>2</v>
      </c>
      <c r="B3" s="123"/>
      <c r="C3" s="121">
        <v>5360</v>
      </c>
      <c r="D3" s="121"/>
      <c r="E3" s="120"/>
      <c r="F3" s="70"/>
      <c r="G3" s="125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4" customFormat="1" ht="15.75" x14ac:dyDescent="0.25">
      <c r="A4" s="120" t="s">
        <v>3</v>
      </c>
      <c r="B4" s="123"/>
      <c r="C4" s="121" t="s">
        <v>536</v>
      </c>
      <c r="D4" s="121"/>
      <c r="E4" s="70"/>
      <c r="F4" s="70"/>
      <c r="G4" s="125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s="4" customFormat="1" ht="15.75" x14ac:dyDescent="0.25">
      <c r="A5" s="120" t="s">
        <v>103</v>
      </c>
      <c r="B5" s="123"/>
      <c r="C5" s="121" t="s">
        <v>106</v>
      </c>
      <c r="D5" s="121"/>
      <c r="E5" s="70"/>
      <c r="F5" s="70"/>
      <c r="G5" s="125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 s="4" customFormat="1" ht="15.75" x14ac:dyDescent="0.25">
      <c r="A6" s="120" t="s">
        <v>64</v>
      </c>
      <c r="B6" s="123"/>
      <c r="C6" s="121" t="s">
        <v>937</v>
      </c>
      <c r="D6" s="121"/>
      <c r="E6" s="70"/>
      <c r="F6" s="70"/>
      <c r="G6" s="122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7" spans="1:25" s="4" customFormat="1" ht="15.75" x14ac:dyDescent="0.25">
      <c r="A7" s="120" t="s">
        <v>66</v>
      </c>
      <c r="B7" s="123"/>
      <c r="C7" s="121" t="s">
        <v>211</v>
      </c>
      <c r="D7" s="121"/>
      <c r="E7" s="70"/>
      <c r="F7" s="70"/>
      <c r="G7" s="122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spans="1:25" s="4" customFormat="1" ht="15.75" x14ac:dyDescent="0.25">
      <c r="A8" s="120" t="s">
        <v>197</v>
      </c>
      <c r="B8" s="123"/>
      <c r="C8" s="121" t="s">
        <v>573</v>
      </c>
      <c r="D8" s="121"/>
      <c r="E8" s="70"/>
      <c r="F8" s="70"/>
      <c r="G8" s="122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</row>
    <row r="9" spans="1:25" s="4" customFormat="1" ht="21" x14ac:dyDescent="0.35">
      <c r="A9" s="117" t="s">
        <v>559</v>
      </c>
      <c r="B9" s="123"/>
      <c r="C9" s="121"/>
      <c r="D9" s="121"/>
      <c r="E9" s="70"/>
      <c r="F9" s="70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</row>
    <row r="10" spans="1:25" s="4" customFormat="1" ht="15.75" thickBot="1" x14ac:dyDescent="0.3">
      <c r="A10" s="67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</row>
    <row r="11" spans="1:25" ht="30.75" thickBot="1" x14ac:dyDescent="0.3">
      <c r="A11" s="56" t="s">
        <v>4</v>
      </c>
      <c r="B11" s="204" t="s">
        <v>5</v>
      </c>
      <c r="C11" s="57" t="s">
        <v>227</v>
      </c>
      <c r="D11" s="314" t="s">
        <v>230</v>
      </c>
      <c r="E11" s="316" t="s">
        <v>44</v>
      </c>
      <c r="F11" s="317" t="s">
        <v>45</v>
      </c>
      <c r="G11" s="48" t="s">
        <v>57</v>
      </c>
      <c r="H11" s="47" t="s">
        <v>58</v>
      </c>
      <c r="I11" s="48" t="s">
        <v>59</v>
      </c>
      <c r="J11" s="47" t="s">
        <v>60</v>
      </c>
      <c r="K11" s="47" t="s">
        <v>570</v>
      </c>
      <c r="L11" s="48" t="s">
        <v>571</v>
      </c>
      <c r="M11" s="47" t="s">
        <v>572</v>
      </c>
      <c r="N11" s="48" t="s">
        <v>560</v>
      </c>
      <c r="O11" s="48" t="s">
        <v>561</v>
      </c>
      <c r="P11" s="47" t="s">
        <v>562</v>
      </c>
      <c r="Q11" s="48" t="s">
        <v>563</v>
      </c>
      <c r="R11" s="47" t="s">
        <v>564</v>
      </c>
      <c r="S11" s="48" t="s">
        <v>565</v>
      </c>
      <c r="T11" s="47" t="s">
        <v>566</v>
      </c>
      <c r="U11" s="48" t="s">
        <v>567</v>
      </c>
      <c r="V11" s="48" t="s">
        <v>568</v>
      </c>
      <c r="W11" s="48" t="s">
        <v>919</v>
      </c>
      <c r="X11" s="48" t="s">
        <v>925</v>
      </c>
      <c r="Y11" s="48" t="s">
        <v>930</v>
      </c>
    </row>
    <row r="12" spans="1:25" s="97" customFormat="1" ht="15" thickBot="1" x14ac:dyDescent="0.35">
      <c r="A12" s="104" t="s">
        <v>74</v>
      </c>
      <c r="B12" s="82" t="s">
        <v>108</v>
      </c>
      <c r="C12" s="311">
        <v>32888</v>
      </c>
      <c r="D12" s="320">
        <f>SUM(C12:C12)</f>
        <v>32888</v>
      </c>
      <c r="E12" s="320">
        <f>SUM(G12:Z12)</f>
        <v>25717</v>
      </c>
      <c r="F12" s="320">
        <f>D12-E12</f>
        <v>7171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>
        <v>25717</v>
      </c>
    </row>
    <row r="13" spans="1:25" s="97" customFormat="1" ht="15" thickBot="1" x14ac:dyDescent="0.35">
      <c r="A13" s="104"/>
      <c r="B13" s="82"/>
      <c r="C13" s="311"/>
      <c r="D13" s="361"/>
      <c r="E13" s="361"/>
      <c r="F13" s="361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</row>
    <row r="14" spans="1:25" s="61" customFormat="1" ht="15" thickBot="1" x14ac:dyDescent="0.35">
      <c r="A14" s="102" t="s">
        <v>940</v>
      </c>
      <c r="B14" s="101"/>
      <c r="C14" s="313">
        <f t="shared" ref="C14:Y14" si="0">SUM(C12:C12)</f>
        <v>32888</v>
      </c>
      <c r="D14" s="313">
        <f t="shared" si="0"/>
        <v>32888</v>
      </c>
      <c r="E14" s="313">
        <f t="shared" si="0"/>
        <v>25717</v>
      </c>
      <c r="F14" s="313">
        <f t="shared" si="0"/>
        <v>7171</v>
      </c>
      <c r="G14" s="313">
        <f t="shared" si="0"/>
        <v>0</v>
      </c>
      <c r="H14" s="313">
        <f t="shared" si="0"/>
        <v>0</v>
      </c>
      <c r="I14" s="313">
        <f t="shared" si="0"/>
        <v>0</v>
      </c>
      <c r="J14" s="313">
        <f t="shared" si="0"/>
        <v>0</v>
      </c>
      <c r="K14" s="313">
        <f t="shared" si="0"/>
        <v>0</v>
      </c>
      <c r="L14" s="313">
        <f t="shared" si="0"/>
        <v>0</v>
      </c>
      <c r="M14" s="313">
        <f t="shared" si="0"/>
        <v>0</v>
      </c>
      <c r="N14" s="313">
        <f t="shared" si="0"/>
        <v>0</v>
      </c>
      <c r="O14" s="313">
        <f t="shared" si="0"/>
        <v>0</v>
      </c>
      <c r="P14" s="313">
        <f t="shared" si="0"/>
        <v>0</v>
      </c>
      <c r="Q14" s="313">
        <f t="shared" si="0"/>
        <v>0</v>
      </c>
      <c r="R14" s="313">
        <f t="shared" si="0"/>
        <v>0</v>
      </c>
      <c r="S14" s="313">
        <f t="shared" si="0"/>
        <v>0</v>
      </c>
      <c r="T14" s="313">
        <f t="shared" si="0"/>
        <v>0</v>
      </c>
      <c r="U14" s="313">
        <f t="shared" si="0"/>
        <v>0</v>
      </c>
      <c r="V14" s="313">
        <f t="shared" si="0"/>
        <v>0</v>
      </c>
      <c r="W14" s="313">
        <f t="shared" si="0"/>
        <v>0</v>
      </c>
      <c r="X14" s="313">
        <f t="shared" si="0"/>
        <v>0</v>
      </c>
      <c r="Y14" s="313">
        <f t="shared" si="0"/>
        <v>25717</v>
      </c>
    </row>
    <row r="15" spans="1:25" s="66" customFormat="1" x14ac:dyDescent="0.3">
      <c r="C15" s="65"/>
      <c r="D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 s="66" customFormat="1" x14ac:dyDescent="0.3">
      <c r="C16" s="65"/>
      <c r="D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spans="7:25" s="66" customFormat="1" x14ac:dyDescent="0.3"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</row>
    <row r="18" spans="7:25" s="66" customFormat="1" x14ac:dyDescent="0.3"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7:25" s="66" customFormat="1" x14ac:dyDescent="0.3"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7:25" s="66" customFormat="1" x14ac:dyDescent="0.3"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7:25" s="66" customFormat="1" x14ac:dyDescent="0.3"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7:25" s="66" customFormat="1" x14ac:dyDescent="0.3"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7:25" x14ac:dyDescent="0.3"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</row>
    <row r="24" spans="7:25" x14ac:dyDescent="0.3"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</row>
    <row r="25" spans="7:25" x14ac:dyDescent="0.3"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</row>
    <row r="26" spans="7:25" x14ac:dyDescent="0.3"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</row>
    <row r="27" spans="7:25" x14ac:dyDescent="0.3"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</row>
    <row r="28" spans="7:25" x14ac:dyDescent="0.3"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</row>
    <row r="29" spans="7:25" x14ac:dyDescent="0.3"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</row>
    <row r="31" spans="7:25" x14ac:dyDescent="0.3"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</row>
  </sheetData>
  <sheetProtection password="EF32" sheet="1" objects="1" scenarios="1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CFFCC"/>
  </sheetPr>
  <dimension ref="A1:V18"/>
  <sheetViews>
    <sheetView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A18" sqref="A18"/>
    </sheetView>
  </sheetViews>
  <sheetFormatPr defaultRowHeight="14.4" x14ac:dyDescent="0.3"/>
  <cols>
    <col min="2" max="2" width="31" customWidth="1"/>
    <col min="3" max="3" width="18.33203125" customWidth="1"/>
    <col min="4" max="6" width="18.109375" customWidth="1"/>
    <col min="7" max="7" width="18" customWidth="1"/>
    <col min="8" max="8" width="18.109375" customWidth="1"/>
    <col min="9" max="9" width="18.33203125" customWidth="1"/>
    <col min="10" max="10" width="18.109375" customWidth="1"/>
    <col min="11" max="11" width="18.33203125" customWidth="1"/>
    <col min="12" max="12" width="18.6640625" customWidth="1"/>
    <col min="13" max="13" width="18.44140625" customWidth="1"/>
    <col min="14" max="15" width="18.109375" customWidth="1"/>
    <col min="16" max="16" width="18.88671875" customWidth="1"/>
    <col min="17" max="17" width="18.5546875" customWidth="1"/>
    <col min="18" max="18" width="18.33203125" customWidth="1"/>
    <col min="19" max="19" width="18.44140625" customWidth="1"/>
    <col min="20" max="20" width="18" customWidth="1"/>
    <col min="21" max="21" width="18.44140625" style="308" customWidth="1"/>
    <col min="22" max="22" width="18" style="308" customWidth="1"/>
  </cols>
  <sheetData>
    <row r="1" spans="1:22" ht="21" x14ac:dyDescent="0.4">
      <c r="A1" s="117" t="s">
        <v>0</v>
      </c>
      <c r="B1" s="123"/>
      <c r="C1" s="118" t="s">
        <v>902</v>
      </c>
      <c r="D1" s="117"/>
      <c r="E1" s="119"/>
      <c r="F1" s="125"/>
      <c r="G1" s="123"/>
      <c r="H1" s="123"/>
      <c r="I1" s="123"/>
      <c r="J1" s="118" t="str">
        <f>C1</f>
        <v>IDEA High Achievers</v>
      </c>
      <c r="K1" s="123"/>
      <c r="L1" s="123"/>
      <c r="M1" s="123"/>
      <c r="N1" s="123"/>
      <c r="O1" s="123"/>
      <c r="P1" s="118" t="str">
        <f>C1</f>
        <v>IDEA High Achievers</v>
      </c>
      <c r="Q1" s="123"/>
      <c r="R1" s="123"/>
      <c r="S1" s="123"/>
      <c r="T1" s="118" t="str">
        <f>C1</f>
        <v>IDEA High Achievers</v>
      </c>
      <c r="U1" s="123"/>
      <c r="V1" s="123"/>
    </row>
    <row r="2" spans="1:22" ht="18" x14ac:dyDescent="0.35">
      <c r="A2" s="120" t="s">
        <v>1</v>
      </c>
      <c r="B2" s="123"/>
      <c r="C2" s="121">
        <v>84.027000000000001</v>
      </c>
      <c r="D2" s="120"/>
      <c r="E2" s="70"/>
      <c r="F2" s="125"/>
      <c r="G2" s="123"/>
      <c r="H2" s="123"/>
      <c r="I2" s="123"/>
      <c r="J2" s="130" t="str">
        <f>"FY"&amp;C4</f>
        <v>FY2014-15</v>
      </c>
      <c r="K2" s="123"/>
      <c r="L2" s="123"/>
      <c r="M2" s="123"/>
      <c r="N2" s="123"/>
      <c r="O2" s="123"/>
      <c r="P2" s="130" t="str">
        <f>"FY"&amp;C4</f>
        <v>FY2014-15</v>
      </c>
      <c r="Q2" s="123"/>
      <c r="R2" s="123"/>
      <c r="S2" s="123"/>
      <c r="T2" s="130" t="str">
        <f>"FY"&amp;C4</f>
        <v>FY2014-15</v>
      </c>
      <c r="U2" s="123"/>
      <c r="V2" s="123"/>
    </row>
    <row r="3" spans="1:22" ht="15.75" x14ac:dyDescent="0.25">
      <c r="A3" s="120" t="s">
        <v>2</v>
      </c>
      <c r="B3" s="123"/>
      <c r="C3" s="121">
        <v>5027</v>
      </c>
      <c r="D3" s="120"/>
      <c r="E3" s="70"/>
      <c r="F3" s="125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2" ht="15.75" x14ac:dyDescent="0.25">
      <c r="A4" s="120" t="s">
        <v>3</v>
      </c>
      <c r="B4" s="123"/>
      <c r="C4" s="121" t="s">
        <v>536</v>
      </c>
      <c r="D4" s="70"/>
      <c r="E4" s="70"/>
      <c r="F4" s="125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2" ht="15.75" x14ac:dyDescent="0.25">
      <c r="A5" s="120" t="s">
        <v>103</v>
      </c>
      <c r="B5" s="123"/>
      <c r="C5" s="121"/>
      <c r="D5" s="70"/>
      <c r="E5" s="70"/>
      <c r="F5" s="125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ht="15.75" x14ac:dyDescent="0.25">
      <c r="A6" s="120" t="s">
        <v>64</v>
      </c>
      <c r="B6" s="123"/>
      <c r="C6" s="120" t="s">
        <v>937</v>
      </c>
      <c r="D6" s="70"/>
      <c r="E6" s="70"/>
      <c r="F6" s="122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1:22" ht="15.75" x14ac:dyDescent="0.25">
      <c r="A7" s="120" t="s">
        <v>66</v>
      </c>
      <c r="B7" s="123"/>
      <c r="C7" s="121" t="s">
        <v>211</v>
      </c>
      <c r="D7" s="70"/>
      <c r="E7" s="70"/>
      <c r="F7" s="122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</row>
    <row r="8" spans="1:22" ht="15.75" x14ac:dyDescent="0.25">
      <c r="A8" s="120" t="s">
        <v>197</v>
      </c>
      <c r="B8" s="123"/>
      <c r="C8" s="121" t="s">
        <v>910</v>
      </c>
      <c r="D8" s="70"/>
      <c r="E8" s="70"/>
      <c r="F8" s="122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</row>
    <row r="9" spans="1:22" ht="21" x14ac:dyDescent="0.35">
      <c r="A9" s="117" t="s">
        <v>559</v>
      </c>
      <c r="B9" s="123"/>
      <c r="C9" s="121"/>
      <c r="D9" s="70"/>
      <c r="E9" s="70"/>
      <c r="F9" s="122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</row>
    <row r="10" spans="1:22" ht="15.75" thickBot="1" x14ac:dyDescent="0.3">
      <c r="A10" s="67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</row>
    <row r="11" spans="1:22" ht="30.75" thickBot="1" x14ac:dyDescent="0.3">
      <c r="A11" s="56" t="s">
        <v>4</v>
      </c>
      <c r="B11" s="204" t="s">
        <v>5</v>
      </c>
      <c r="C11" s="57" t="s">
        <v>227</v>
      </c>
      <c r="D11" s="316" t="s">
        <v>44</v>
      </c>
      <c r="E11" s="317" t="s">
        <v>45</v>
      </c>
      <c r="F11" s="48" t="s">
        <v>904</v>
      </c>
      <c r="G11" s="47" t="s">
        <v>905</v>
      </c>
      <c r="H11" s="48" t="s">
        <v>906</v>
      </c>
      <c r="I11" s="47" t="s">
        <v>712</v>
      </c>
      <c r="J11" s="48" t="s">
        <v>571</v>
      </c>
      <c r="K11" s="47" t="s">
        <v>572</v>
      </c>
      <c r="L11" s="48" t="s">
        <v>560</v>
      </c>
      <c r="M11" s="48" t="s">
        <v>561</v>
      </c>
      <c r="N11" s="47" t="s">
        <v>562</v>
      </c>
      <c r="O11" s="48" t="s">
        <v>563</v>
      </c>
      <c r="P11" s="47" t="s">
        <v>564</v>
      </c>
      <c r="Q11" s="48" t="s">
        <v>565</v>
      </c>
      <c r="R11" s="47" t="s">
        <v>566</v>
      </c>
      <c r="S11" s="48" t="s">
        <v>567</v>
      </c>
      <c r="T11" s="48" t="s">
        <v>568</v>
      </c>
      <c r="U11" s="48" t="s">
        <v>919</v>
      </c>
      <c r="V11" s="48" t="s">
        <v>925</v>
      </c>
    </row>
    <row r="12" spans="1:22" ht="15.75" thickBot="1" x14ac:dyDescent="0.3">
      <c r="A12" s="104" t="s">
        <v>111</v>
      </c>
      <c r="B12" s="82" t="s">
        <v>900</v>
      </c>
      <c r="C12" s="311">
        <v>10000</v>
      </c>
      <c r="D12" s="320">
        <f>SUM(F12:V12)</f>
        <v>9428</v>
      </c>
      <c r="E12" s="320">
        <f>C12-D12</f>
        <v>572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>
        <v>9428</v>
      </c>
      <c r="T12" s="96"/>
      <c r="U12" s="96"/>
      <c r="V12" s="96"/>
    </row>
    <row r="13" spans="1:22" ht="15.75" thickBot="1" x14ac:dyDescent="0.3">
      <c r="A13" s="106" t="s">
        <v>8</v>
      </c>
      <c r="B13" s="82" t="s">
        <v>907</v>
      </c>
      <c r="C13" s="311">
        <v>10000</v>
      </c>
      <c r="D13" s="320">
        <f t="shared" ref="D13:D17" si="0">SUM(F13:V13)</f>
        <v>10000</v>
      </c>
      <c r="E13" s="320">
        <f t="shared" ref="E13:E17" si="1">C13-D13</f>
        <v>0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>
        <v>10000</v>
      </c>
      <c r="R13" s="96"/>
      <c r="S13" s="96"/>
      <c r="T13" s="96"/>
      <c r="U13" s="96"/>
      <c r="V13" s="96"/>
    </row>
    <row r="14" spans="1:22" ht="15.75" thickBot="1" x14ac:dyDescent="0.3">
      <c r="A14" s="106" t="s">
        <v>75</v>
      </c>
      <c r="B14" s="82" t="s">
        <v>908</v>
      </c>
      <c r="C14" s="311">
        <v>10000</v>
      </c>
      <c r="D14" s="320">
        <f t="shared" si="0"/>
        <v>9144</v>
      </c>
      <c r="E14" s="320">
        <f t="shared" si="1"/>
        <v>856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>
        <v>9144</v>
      </c>
      <c r="T14" s="96"/>
      <c r="U14" s="96"/>
      <c r="V14" s="96"/>
    </row>
    <row r="15" spans="1:22" ht="15" thickBot="1" x14ac:dyDescent="0.35">
      <c r="A15" s="104" t="s">
        <v>126</v>
      </c>
      <c r="B15" s="82" t="s">
        <v>909</v>
      </c>
      <c r="C15" s="311">
        <v>10000</v>
      </c>
      <c r="D15" s="320">
        <f t="shared" si="0"/>
        <v>10000</v>
      </c>
      <c r="E15" s="320">
        <f t="shared" si="1"/>
        <v>0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>
        <v>9556</v>
      </c>
      <c r="R15" s="96"/>
      <c r="S15" s="96"/>
      <c r="T15" s="96">
        <v>444</v>
      </c>
      <c r="U15" s="96"/>
      <c r="V15" s="96"/>
    </row>
    <row r="16" spans="1:22" s="308" customFormat="1" ht="15" thickBot="1" x14ac:dyDescent="0.35">
      <c r="A16" s="104" t="s">
        <v>254</v>
      </c>
      <c r="B16" s="82" t="s">
        <v>148</v>
      </c>
      <c r="C16" s="311">
        <v>9997</v>
      </c>
      <c r="D16" s="320">
        <f t="shared" si="0"/>
        <v>9997</v>
      </c>
      <c r="E16" s="320">
        <f t="shared" ref="E16" si="2">C16-D16</f>
        <v>0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>
        <f>1599+8398</f>
        <v>9997</v>
      </c>
    </row>
    <row r="17" spans="1:22" ht="15" thickBot="1" x14ac:dyDescent="0.35">
      <c r="A17" s="104"/>
      <c r="B17" s="82"/>
      <c r="C17" s="311"/>
      <c r="D17" s="320">
        <f t="shared" si="0"/>
        <v>0</v>
      </c>
      <c r="E17" s="320">
        <f t="shared" si="1"/>
        <v>0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</row>
    <row r="18" spans="1:22" ht="15" thickBot="1" x14ac:dyDescent="0.35">
      <c r="A18" s="102" t="s">
        <v>939</v>
      </c>
      <c r="B18" s="101"/>
      <c r="C18" s="313">
        <f t="shared" ref="C18:T18" si="3">SUM(C12:C17)</f>
        <v>49997</v>
      </c>
      <c r="D18" s="319">
        <f t="shared" si="3"/>
        <v>48569</v>
      </c>
      <c r="E18" s="319">
        <f t="shared" si="3"/>
        <v>1428</v>
      </c>
      <c r="F18" s="319">
        <f t="shared" si="3"/>
        <v>0</v>
      </c>
      <c r="G18" s="319">
        <f t="shared" si="3"/>
        <v>0</v>
      </c>
      <c r="H18" s="319">
        <f t="shared" si="3"/>
        <v>0</v>
      </c>
      <c r="I18" s="319">
        <f t="shared" si="3"/>
        <v>0</v>
      </c>
      <c r="J18" s="319">
        <f t="shared" si="3"/>
        <v>0</v>
      </c>
      <c r="K18" s="319">
        <f t="shared" si="3"/>
        <v>0</v>
      </c>
      <c r="L18" s="319">
        <f t="shared" si="3"/>
        <v>0</v>
      </c>
      <c r="M18" s="319">
        <f t="shared" si="3"/>
        <v>0</v>
      </c>
      <c r="N18" s="319">
        <f t="shared" si="3"/>
        <v>0</v>
      </c>
      <c r="O18" s="319">
        <f t="shared" si="3"/>
        <v>0</v>
      </c>
      <c r="P18" s="319">
        <f t="shared" si="3"/>
        <v>0</v>
      </c>
      <c r="Q18" s="319">
        <f t="shared" si="3"/>
        <v>19556</v>
      </c>
      <c r="R18" s="319">
        <f t="shared" si="3"/>
        <v>0</v>
      </c>
      <c r="S18" s="319">
        <f t="shared" si="3"/>
        <v>18572</v>
      </c>
      <c r="T18" s="319">
        <f t="shared" si="3"/>
        <v>444</v>
      </c>
      <c r="U18" s="319">
        <f t="shared" ref="U18:V18" si="4">SUM(U12:U17)</f>
        <v>0</v>
      </c>
      <c r="V18" s="319">
        <f t="shared" si="4"/>
        <v>9997</v>
      </c>
    </row>
  </sheetData>
  <sheetProtection password="F0F2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CFFCC"/>
  </sheetPr>
  <dimension ref="A1:V18"/>
  <sheetViews>
    <sheetView workbookViewId="0">
      <pane xSplit="5" ySplit="11" topLeftCell="N12" activePane="bottomRight" state="frozen"/>
      <selection pane="topRight" activeCell="F1" sqref="F1"/>
      <selection pane="bottomLeft" activeCell="A12" sqref="A12"/>
      <selection pane="bottomRight" activeCell="D18" sqref="D18"/>
    </sheetView>
  </sheetViews>
  <sheetFormatPr defaultRowHeight="14.4" x14ac:dyDescent="0.3"/>
  <cols>
    <col min="2" max="2" width="27.5546875" customWidth="1"/>
    <col min="3" max="3" width="18.109375" customWidth="1"/>
    <col min="4" max="4" width="18.33203125" customWidth="1"/>
    <col min="5" max="5" width="18.88671875" customWidth="1"/>
    <col min="6" max="8" width="18.109375" customWidth="1"/>
    <col min="9" max="9" width="18.44140625" customWidth="1"/>
    <col min="10" max="10" width="18.109375" customWidth="1"/>
    <col min="11" max="11" width="18.44140625" customWidth="1"/>
    <col min="12" max="13" width="18.33203125" customWidth="1"/>
    <col min="14" max="14" width="18.109375" customWidth="1"/>
    <col min="15" max="15" width="18.44140625" customWidth="1"/>
    <col min="16" max="16" width="18.109375" customWidth="1"/>
    <col min="17" max="17" width="18.33203125" customWidth="1"/>
    <col min="18" max="18" width="18.44140625" customWidth="1"/>
    <col min="19" max="19" width="18.109375" customWidth="1"/>
    <col min="20" max="20" width="18" customWidth="1"/>
    <col min="21" max="21" width="18.109375" style="308" customWidth="1"/>
    <col min="22" max="22" width="18" style="308" customWidth="1"/>
  </cols>
  <sheetData>
    <row r="1" spans="1:22" ht="21" x14ac:dyDescent="0.4">
      <c r="A1" s="117" t="s">
        <v>0</v>
      </c>
      <c r="B1" s="123"/>
      <c r="C1" s="118" t="s">
        <v>903</v>
      </c>
      <c r="D1" s="118"/>
      <c r="E1" s="118"/>
      <c r="F1" s="118"/>
      <c r="G1" s="117"/>
      <c r="H1" s="118" t="str">
        <f>C1</f>
        <v>Title I Reallocated High Achievers</v>
      </c>
      <c r="I1" s="125"/>
      <c r="J1" s="123"/>
      <c r="K1" s="123"/>
      <c r="L1" s="123"/>
      <c r="M1" s="118" t="str">
        <f>C1</f>
        <v>Title I Reallocated High Achievers</v>
      </c>
      <c r="N1" s="123"/>
      <c r="O1" s="123"/>
      <c r="P1" s="123"/>
      <c r="Q1" s="123"/>
      <c r="R1" s="123"/>
      <c r="S1" s="118" t="str">
        <f>C1</f>
        <v>Title I Reallocated High Achievers</v>
      </c>
      <c r="T1" s="123"/>
      <c r="U1" s="118"/>
      <c r="V1" s="123"/>
    </row>
    <row r="2" spans="1:22" ht="18" x14ac:dyDescent="0.35">
      <c r="A2" s="120" t="s">
        <v>1</v>
      </c>
      <c r="B2" s="123"/>
      <c r="C2" s="121">
        <v>84.01</v>
      </c>
      <c r="D2" s="121"/>
      <c r="E2" s="121"/>
      <c r="F2" s="121"/>
      <c r="G2" s="120"/>
      <c r="H2" s="130" t="str">
        <f>"FY"&amp;C4</f>
        <v>FY2014-15</v>
      </c>
      <c r="I2" s="125"/>
      <c r="J2" s="123"/>
      <c r="K2" s="123"/>
      <c r="L2" s="130"/>
      <c r="M2" s="130" t="str">
        <f>"FY"&amp;C4</f>
        <v>FY2014-15</v>
      </c>
      <c r="N2" s="123"/>
      <c r="O2" s="123"/>
      <c r="P2" s="123"/>
      <c r="Q2" s="123"/>
      <c r="R2" s="123"/>
      <c r="S2" s="130" t="str">
        <f>"FY"&amp;C4</f>
        <v>FY2014-15</v>
      </c>
      <c r="T2" s="123"/>
      <c r="U2" s="130"/>
      <c r="V2" s="123"/>
    </row>
    <row r="3" spans="1:22" ht="15.75" x14ac:dyDescent="0.25">
      <c r="A3" s="120" t="s">
        <v>2</v>
      </c>
      <c r="B3" s="123"/>
      <c r="C3" s="121">
        <v>7010</v>
      </c>
      <c r="D3" s="121"/>
      <c r="E3" s="121"/>
      <c r="F3" s="121"/>
      <c r="G3" s="120"/>
      <c r="H3" s="70"/>
      <c r="I3" s="125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2" ht="15.75" x14ac:dyDescent="0.25">
      <c r="A4" s="120" t="s">
        <v>3</v>
      </c>
      <c r="B4" s="123"/>
      <c r="C4" s="121" t="s">
        <v>536</v>
      </c>
      <c r="D4" s="121"/>
      <c r="E4" s="121"/>
      <c r="F4" s="121"/>
      <c r="G4" s="70"/>
      <c r="H4" s="70"/>
      <c r="I4" s="125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2" ht="15.75" x14ac:dyDescent="0.25">
      <c r="A5" s="120" t="s">
        <v>103</v>
      </c>
      <c r="B5" s="123"/>
      <c r="C5" s="121"/>
      <c r="D5" s="121"/>
      <c r="E5" s="121"/>
      <c r="F5" s="121"/>
      <c r="G5" s="70"/>
      <c r="H5" s="70"/>
      <c r="I5" s="125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ht="15.75" x14ac:dyDescent="0.25">
      <c r="A6" s="120" t="s">
        <v>64</v>
      </c>
      <c r="B6" s="123"/>
      <c r="C6" s="120" t="s">
        <v>937</v>
      </c>
      <c r="D6" s="121"/>
      <c r="E6" s="121"/>
      <c r="F6" s="121"/>
      <c r="G6" s="70"/>
      <c r="H6" s="70"/>
      <c r="I6" s="122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1:22" ht="15.75" x14ac:dyDescent="0.25">
      <c r="A7" s="120" t="s">
        <v>66</v>
      </c>
      <c r="B7" s="123"/>
      <c r="C7" s="121" t="s">
        <v>211</v>
      </c>
      <c r="D7" s="121"/>
      <c r="E7" s="121"/>
      <c r="F7" s="121"/>
      <c r="G7" s="70"/>
      <c r="H7" s="70"/>
      <c r="I7" s="122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</row>
    <row r="8" spans="1:22" ht="15.75" x14ac:dyDescent="0.25">
      <c r="A8" s="120" t="s">
        <v>197</v>
      </c>
      <c r="B8" s="123"/>
      <c r="C8" s="121" t="s">
        <v>911</v>
      </c>
      <c r="D8" s="121"/>
      <c r="E8" s="121"/>
      <c r="F8" s="121"/>
      <c r="G8" s="70"/>
      <c r="H8" s="70"/>
      <c r="I8" s="122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</row>
    <row r="9" spans="1:22" ht="21" x14ac:dyDescent="0.35">
      <c r="A9" s="117" t="s">
        <v>559</v>
      </c>
      <c r="B9" s="123"/>
      <c r="C9" s="121"/>
      <c r="D9" s="121"/>
      <c r="E9" s="121"/>
      <c r="F9" s="121"/>
      <c r="G9" s="70"/>
      <c r="H9" s="70"/>
      <c r="I9" s="122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</row>
    <row r="10" spans="1:22" ht="15.75" thickBot="1" x14ac:dyDescent="0.3">
      <c r="A10" s="67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</row>
    <row r="11" spans="1:22" ht="30.75" thickBot="1" x14ac:dyDescent="0.3">
      <c r="A11" s="56" t="s">
        <v>4</v>
      </c>
      <c r="B11" s="204" t="s">
        <v>5</v>
      </c>
      <c r="C11" s="57" t="s">
        <v>227</v>
      </c>
      <c r="D11" s="316" t="s">
        <v>44</v>
      </c>
      <c r="E11" s="317" t="s">
        <v>45</v>
      </c>
      <c r="F11" s="48" t="s">
        <v>904</v>
      </c>
      <c r="G11" s="47" t="s">
        <v>905</v>
      </c>
      <c r="H11" s="48" t="s">
        <v>906</v>
      </c>
      <c r="I11" s="47" t="s">
        <v>712</v>
      </c>
      <c r="J11" s="48" t="s">
        <v>571</v>
      </c>
      <c r="K11" s="47" t="s">
        <v>572</v>
      </c>
      <c r="L11" s="48" t="s">
        <v>560</v>
      </c>
      <c r="M11" s="48" t="s">
        <v>561</v>
      </c>
      <c r="N11" s="47" t="s">
        <v>562</v>
      </c>
      <c r="O11" s="48" t="s">
        <v>563</v>
      </c>
      <c r="P11" s="47" t="s">
        <v>564</v>
      </c>
      <c r="Q11" s="48" t="s">
        <v>565</v>
      </c>
      <c r="R11" s="47" t="s">
        <v>566</v>
      </c>
      <c r="S11" s="48" t="s">
        <v>567</v>
      </c>
      <c r="T11" s="48" t="s">
        <v>568</v>
      </c>
      <c r="U11" s="48" t="s">
        <v>919</v>
      </c>
      <c r="V11" s="48" t="s">
        <v>925</v>
      </c>
    </row>
    <row r="12" spans="1:22" ht="15.75" thickBot="1" x14ac:dyDescent="0.3">
      <c r="A12" s="104" t="s">
        <v>111</v>
      </c>
      <c r="B12" s="82" t="s">
        <v>900</v>
      </c>
      <c r="C12" s="311">
        <v>10000</v>
      </c>
      <c r="D12" s="320">
        <f t="shared" ref="D12:D15" si="0">SUM(F12:V12)</f>
        <v>8102</v>
      </c>
      <c r="E12" s="320">
        <f>C12-D12</f>
        <v>1898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>
        <v>8102</v>
      </c>
      <c r="T12" s="96"/>
      <c r="U12" s="96"/>
      <c r="V12" s="96"/>
    </row>
    <row r="13" spans="1:22" ht="15.75" thickBot="1" x14ac:dyDescent="0.3">
      <c r="A13" s="106" t="s">
        <v>8</v>
      </c>
      <c r="B13" s="82" t="s">
        <v>907</v>
      </c>
      <c r="C13" s="311">
        <v>10000</v>
      </c>
      <c r="D13" s="320">
        <f t="shared" si="0"/>
        <v>10000</v>
      </c>
      <c r="E13" s="320">
        <f t="shared" ref="E13:E15" si="1">C13-D13</f>
        <v>0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>
        <v>10000</v>
      </c>
      <c r="R13" s="96"/>
      <c r="S13" s="96"/>
      <c r="T13" s="96"/>
      <c r="U13" s="96"/>
      <c r="V13" s="96"/>
    </row>
    <row r="14" spans="1:22" ht="15.75" thickBot="1" x14ac:dyDescent="0.3">
      <c r="A14" s="106" t="s">
        <v>75</v>
      </c>
      <c r="B14" s="82" t="s">
        <v>908</v>
      </c>
      <c r="C14" s="311">
        <v>10000</v>
      </c>
      <c r="D14" s="320">
        <f t="shared" si="0"/>
        <v>7683</v>
      </c>
      <c r="E14" s="320">
        <f t="shared" si="1"/>
        <v>2317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>
        <v>7683</v>
      </c>
      <c r="T14" s="96"/>
      <c r="U14" s="96"/>
      <c r="V14" s="96"/>
    </row>
    <row r="15" spans="1:22" ht="15" thickBot="1" x14ac:dyDescent="0.35">
      <c r="A15" s="104" t="s">
        <v>126</v>
      </c>
      <c r="B15" s="82" t="s">
        <v>909</v>
      </c>
      <c r="C15" s="311">
        <v>10000</v>
      </c>
      <c r="D15" s="320">
        <f t="shared" si="0"/>
        <v>9928</v>
      </c>
      <c r="E15" s="320">
        <f t="shared" si="1"/>
        <v>72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>
        <v>9427</v>
      </c>
      <c r="R15" s="96"/>
      <c r="S15" s="96"/>
      <c r="T15" s="96">
        <v>501</v>
      </c>
      <c r="U15" s="96"/>
      <c r="V15" s="96"/>
    </row>
    <row r="16" spans="1:22" s="308" customFormat="1" ht="15" thickBot="1" x14ac:dyDescent="0.35">
      <c r="A16" s="104" t="s">
        <v>254</v>
      </c>
      <c r="B16" s="82" t="s">
        <v>148</v>
      </c>
      <c r="C16" s="311">
        <v>9997</v>
      </c>
      <c r="D16" s="320">
        <f>SUM(F16:V16)</f>
        <v>9997</v>
      </c>
      <c r="E16" s="320">
        <f t="shared" ref="E16" si="2">C16-D16</f>
        <v>0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>
        <f>3239+6758</f>
        <v>9997</v>
      </c>
    </row>
    <row r="17" spans="1:22" ht="15" thickBot="1" x14ac:dyDescent="0.35">
      <c r="A17" s="104"/>
      <c r="B17" s="82"/>
      <c r="C17" s="311"/>
      <c r="D17" s="320"/>
      <c r="E17" s="320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</row>
    <row r="18" spans="1:22" ht="15" thickBot="1" x14ac:dyDescent="0.35">
      <c r="A18" s="102" t="s">
        <v>939</v>
      </c>
      <c r="B18" s="101"/>
      <c r="C18" s="313">
        <f t="shared" ref="C18:T18" si="3">SUM(C12:C17)</f>
        <v>49997</v>
      </c>
      <c r="D18" s="319">
        <f t="shared" si="3"/>
        <v>45710</v>
      </c>
      <c r="E18" s="319">
        <f t="shared" si="3"/>
        <v>4287</v>
      </c>
      <c r="F18" s="319">
        <f t="shared" si="3"/>
        <v>0</v>
      </c>
      <c r="G18" s="319">
        <f t="shared" si="3"/>
        <v>0</v>
      </c>
      <c r="H18" s="319">
        <f t="shared" si="3"/>
        <v>0</v>
      </c>
      <c r="I18" s="319">
        <f t="shared" si="3"/>
        <v>0</v>
      </c>
      <c r="J18" s="319">
        <f t="shared" si="3"/>
        <v>0</v>
      </c>
      <c r="K18" s="319">
        <f t="shared" si="3"/>
        <v>0</v>
      </c>
      <c r="L18" s="319">
        <f t="shared" si="3"/>
        <v>0</v>
      </c>
      <c r="M18" s="319">
        <f t="shared" si="3"/>
        <v>0</v>
      </c>
      <c r="N18" s="319">
        <f t="shared" si="3"/>
        <v>0</v>
      </c>
      <c r="O18" s="319">
        <f t="shared" si="3"/>
        <v>0</v>
      </c>
      <c r="P18" s="319">
        <f t="shared" si="3"/>
        <v>0</v>
      </c>
      <c r="Q18" s="319">
        <f t="shared" si="3"/>
        <v>19427</v>
      </c>
      <c r="R18" s="319">
        <f t="shared" si="3"/>
        <v>0</v>
      </c>
      <c r="S18" s="319">
        <f t="shared" si="3"/>
        <v>15785</v>
      </c>
      <c r="T18" s="319">
        <f t="shared" si="3"/>
        <v>501</v>
      </c>
      <c r="U18" s="319">
        <f t="shared" ref="U18:V18" si="4">SUM(U12:U17)</f>
        <v>0</v>
      </c>
      <c r="V18" s="319">
        <f t="shared" si="4"/>
        <v>9997</v>
      </c>
    </row>
  </sheetData>
  <sheetProtection password="EF32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tabColor rgb="FFCCFFCC"/>
  </sheetPr>
  <dimension ref="A1:U23"/>
  <sheetViews>
    <sheetView workbookViewId="0">
      <pane xSplit="6" ySplit="10" topLeftCell="G11" activePane="bottomRight" state="frozen"/>
      <selection activeCell="C6" sqref="C6"/>
      <selection pane="topRight" activeCell="C6" sqref="C6"/>
      <selection pane="bottomLeft" activeCell="C6" sqref="C6"/>
      <selection pane="bottomRight" activeCell="E18" sqref="E18"/>
    </sheetView>
  </sheetViews>
  <sheetFormatPr defaultColWidth="9.109375" defaultRowHeight="14.4" x14ac:dyDescent="0.3"/>
  <cols>
    <col min="1" max="1" width="9.109375" style="253"/>
    <col min="2" max="2" width="27.44140625" style="253" customWidth="1"/>
    <col min="3" max="4" width="13.44140625" style="270" customWidth="1"/>
    <col min="5" max="5" width="14" style="270" customWidth="1"/>
    <col min="6" max="6" width="14.33203125" style="270" customWidth="1"/>
    <col min="7" max="7" width="11.88671875" style="270" customWidth="1"/>
    <col min="8" max="8" width="12.5546875" style="270" customWidth="1"/>
    <col min="9" max="9" width="12.33203125" style="270" customWidth="1"/>
    <col min="10" max="10" width="12.5546875" style="270" customWidth="1"/>
    <col min="11" max="11" width="13.33203125" style="270" customWidth="1"/>
    <col min="12" max="12" width="11" style="270" customWidth="1"/>
    <col min="13" max="13" width="13.109375" style="270" customWidth="1"/>
    <col min="14" max="15" width="12.6640625" style="270" customWidth="1"/>
    <col min="16" max="16" width="11.33203125" style="270" customWidth="1"/>
    <col min="17" max="17" width="11.5546875" style="270" customWidth="1"/>
    <col min="18" max="18" width="12.6640625" style="270" customWidth="1"/>
    <col min="19" max="19" width="9.44140625" style="253" bestFit="1" customWidth="1"/>
    <col min="20" max="20" width="9.33203125" style="253" bestFit="1" customWidth="1"/>
    <col min="21" max="21" width="11.88671875" style="253" customWidth="1"/>
    <col min="22" max="16384" width="9.109375" style="253"/>
  </cols>
  <sheetData>
    <row r="1" spans="1:21" ht="21" x14ac:dyDescent="0.35">
      <c r="A1" s="117" t="s">
        <v>0</v>
      </c>
      <c r="B1" s="123"/>
      <c r="C1" s="261" t="s">
        <v>691</v>
      </c>
      <c r="D1" s="261"/>
      <c r="E1" s="262"/>
      <c r="F1" s="263"/>
      <c r="G1" s="261"/>
      <c r="H1" s="261"/>
      <c r="I1" s="262"/>
      <c r="J1" s="262"/>
      <c r="K1" s="263"/>
      <c r="L1" s="263"/>
      <c r="M1" s="264"/>
      <c r="N1" s="264"/>
      <c r="O1" s="261" t="str">
        <f>C1</f>
        <v>Race To The Top- Early Childhood Readiness IDEA Scholarship</v>
      </c>
      <c r="P1" s="261"/>
      <c r="Q1" s="262"/>
      <c r="R1" s="262"/>
      <c r="S1" s="262"/>
      <c r="T1" s="262"/>
      <c r="U1" s="262"/>
    </row>
    <row r="2" spans="1:21" ht="15.75" x14ac:dyDescent="0.25">
      <c r="A2" s="120" t="s">
        <v>1</v>
      </c>
      <c r="B2" s="123"/>
      <c r="C2" s="266">
        <v>84.412000000000006</v>
      </c>
      <c r="D2" s="266"/>
      <c r="E2" s="265"/>
      <c r="F2" s="267"/>
      <c r="G2" s="265"/>
      <c r="H2" s="265"/>
      <c r="I2" s="266"/>
      <c r="J2" s="266"/>
      <c r="K2" s="267"/>
      <c r="L2" s="267"/>
      <c r="M2" s="267"/>
      <c r="N2" s="267"/>
      <c r="O2" s="265" t="str">
        <f>"FY"&amp;C4</f>
        <v>FY2014-15</v>
      </c>
      <c r="P2" s="265"/>
      <c r="Q2" s="266"/>
      <c r="R2" s="266"/>
      <c r="S2" s="266"/>
      <c r="T2" s="266"/>
      <c r="U2" s="266"/>
    </row>
    <row r="3" spans="1:21" ht="15.75" x14ac:dyDescent="0.25">
      <c r="A3" s="120" t="s">
        <v>2</v>
      </c>
      <c r="B3" s="123"/>
      <c r="C3" s="271" t="s">
        <v>479</v>
      </c>
      <c r="D3" s="271"/>
      <c r="E3" s="265"/>
      <c r="F3" s="267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</row>
    <row r="4" spans="1:21" ht="15.75" x14ac:dyDescent="0.25">
      <c r="A4" s="120" t="s">
        <v>3</v>
      </c>
      <c r="B4" s="123"/>
      <c r="C4" s="266" t="s">
        <v>536</v>
      </c>
      <c r="D4" s="266"/>
      <c r="E4" s="265" t="s">
        <v>577</v>
      </c>
      <c r="F4" s="267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</row>
    <row r="5" spans="1:21" ht="15.75" x14ac:dyDescent="0.25">
      <c r="A5" s="120" t="s">
        <v>103</v>
      </c>
      <c r="B5" s="123"/>
      <c r="C5" s="266" t="s">
        <v>104</v>
      </c>
      <c r="D5" s="266"/>
      <c r="E5" s="265"/>
      <c r="F5" s="267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</row>
    <row r="6" spans="1:21" ht="15.75" x14ac:dyDescent="0.25">
      <c r="A6" s="120" t="s">
        <v>64</v>
      </c>
      <c r="B6" s="123"/>
      <c r="C6" s="120" t="s">
        <v>937</v>
      </c>
      <c r="D6" s="265"/>
      <c r="E6" s="265"/>
      <c r="F6" s="268"/>
      <c r="G6" s="268"/>
      <c r="H6" s="268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</row>
    <row r="7" spans="1:21" ht="15.75" x14ac:dyDescent="0.25">
      <c r="A7" s="120" t="s">
        <v>66</v>
      </c>
      <c r="B7" s="123"/>
      <c r="C7" s="265" t="s">
        <v>69</v>
      </c>
      <c r="D7" s="265"/>
      <c r="E7" s="265"/>
      <c r="F7" s="268"/>
      <c r="G7" s="268"/>
      <c r="H7" s="268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</row>
    <row r="8" spans="1:21" ht="15.75" x14ac:dyDescent="0.25">
      <c r="A8" s="120" t="s">
        <v>198</v>
      </c>
      <c r="B8" s="123"/>
      <c r="C8" s="265" t="s">
        <v>692</v>
      </c>
      <c r="D8" s="265"/>
      <c r="E8" s="265"/>
      <c r="F8" s="268"/>
      <c r="G8" s="268"/>
      <c r="H8" s="268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</row>
    <row r="9" spans="1:21" ht="21.75" thickBot="1" x14ac:dyDescent="0.4">
      <c r="A9" s="117" t="s">
        <v>523</v>
      </c>
      <c r="B9" s="123"/>
      <c r="C9" s="267"/>
      <c r="D9" s="267"/>
      <c r="E9" s="267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</row>
    <row r="10" spans="1:21" ht="60.75" thickBot="1" x14ac:dyDescent="0.3">
      <c r="A10" s="52" t="s">
        <v>4</v>
      </c>
      <c r="B10" s="53" t="s">
        <v>5</v>
      </c>
      <c r="C10" s="297" t="s">
        <v>43</v>
      </c>
      <c r="D10" s="297" t="s">
        <v>693</v>
      </c>
      <c r="E10" s="298" t="s">
        <v>44</v>
      </c>
      <c r="F10" s="299" t="s">
        <v>45</v>
      </c>
      <c r="G10" s="126" t="s">
        <v>380</v>
      </c>
      <c r="H10" s="124" t="s">
        <v>381</v>
      </c>
      <c r="I10" s="126" t="s">
        <v>382</v>
      </c>
      <c r="J10" s="124" t="s">
        <v>546</v>
      </c>
      <c r="K10" s="126" t="s">
        <v>547</v>
      </c>
      <c r="L10" s="124" t="s">
        <v>548</v>
      </c>
      <c r="M10" s="126" t="s">
        <v>549</v>
      </c>
      <c r="N10" s="124" t="s">
        <v>550</v>
      </c>
      <c r="O10" s="126" t="s">
        <v>539</v>
      </c>
      <c r="P10" s="124" t="s">
        <v>540</v>
      </c>
      <c r="Q10" s="126" t="s">
        <v>541</v>
      </c>
      <c r="R10" s="124" t="s">
        <v>542</v>
      </c>
      <c r="S10" s="126" t="s">
        <v>543</v>
      </c>
      <c r="T10" s="124" t="s">
        <v>544</v>
      </c>
      <c r="U10" s="126" t="s">
        <v>545</v>
      </c>
    </row>
    <row r="11" spans="1:21" ht="15" thickBot="1" x14ac:dyDescent="0.35">
      <c r="A11" s="165">
        <v>9025</v>
      </c>
      <c r="B11" s="161" t="s">
        <v>702</v>
      </c>
      <c r="C11" s="375">
        <v>5000</v>
      </c>
      <c r="D11" s="375"/>
      <c r="E11" s="376">
        <f t="shared" ref="E11:E21" si="0">SUM(G11:U11)</f>
        <v>5000</v>
      </c>
      <c r="F11" s="377">
        <f t="shared" ref="F11:F21" si="1">C11-E11</f>
        <v>0</v>
      </c>
      <c r="G11" s="378"/>
      <c r="H11" s="378"/>
      <c r="I11" s="378"/>
      <c r="J11" s="378"/>
      <c r="K11" s="378"/>
      <c r="L11" s="378"/>
      <c r="M11" s="378">
        <v>4440</v>
      </c>
      <c r="N11" s="378"/>
      <c r="O11" s="378"/>
      <c r="P11" s="378"/>
      <c r="Q11" s="378">
        <v>560</v>
      </c>
      <c r="R11" s="378"/>
      <c r="S11" s="338"/>
      <c r="T11" s="338"/>
      <c r="U11" s="338"/>
    </row>
    <row r="12" spans="1:21" ht="15" thickBot="1" x14ac:dyDescent="0.35">
      <c r="A12" s="165">
        <v>9095</v>
      </c>
      <c r="B12" s="161" t="s">
        <v>703</v>
      </c>
      <c r="C12" s="375">
        <v>5000</v>
      </c>
      <c r="D12" s="375"/>
      <c r="E12" s="376">
        <f t="shared" si="0"/>
        <v>5000</v>
      </c>
      <c r="F12" s="377">
        <f t="shared" si="1"/>
        <v>0</v>
      </c>
      <c r="G12" s="378"/>
      <c r="H12" s="378">
        <v>5000</v>
      </c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38"/>
      <c r="T12" s="338"/>
      <c r="U12" s="338"/>
    </row>
    <row r="13" spans="1:21" ht="15" thickBot="1" x14ac:dyDescent="0.35">
      <c r="A13" s="160" t="s">
        <v>696</v>
      </c>
      <c r="B13" s="164" t="s">
        <v>698</v>
      </c>
      <c r="C13" s="375">
        <v>5000</v>
      </c>
      <c r="D13" s="375"/>
      <c r="E13" s="376">
        <f t="shared" si="0"/>
        <v>5000</v>
      </c>
      <c r="F13" s="377">
        <f t="shared" si="1"/>
        <v>0</v>
      </c>
      <c r="G13" s="378"/>
      <c r="H13" s="378"/>
      <c r="I13" s="378"/>
      <c r="J13" s="378">
        <v>5000</v>
      </c>
      <c r="K13" s="378"/>
      <c r="L13" s="378"/>
      <c r="M13" s="378"/>
      <c r="N13" s="378"/>
      <c r="O13" s="378"/>
      <c r="P13" s="378"/>
      <c r="Q13" s="378"/>
      <c r="R13" s="378"/>
      <c r="S13" s="338"/>
      <c r="T13" s="338"/>
      <c r="U13" s="338"/>
    </row>
    <row r="14" spans="1:21" ht="15" thickBot="1" x14ac:dyDescent="0.35">
      <c r="A14" s="165" t="s">
        <v>694</v>
      </c>
      <c r="B14" s="161" t="s">
        <v>699</v>
      </c>
      <c r="C14" s="375">
        <v>2760</v>
      </c>
      <c r="D14" s="375"/>
      <c r="E14" s="376">
        <f t="shared" si="0"/>
        <v>2760</v>
      </c>
      <c r="F14" s="377">
        <f t="shared" si="1"/>
        <v>0</v>
      </c>
      <c r="G14" s="378"/>
      <c r="H14" s="378">
        <v>2760</v>
      </c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38"/>
      <c r="T14" s="338"/>
      <c r="U14" s="338"/>
    </row>
    <row r="15" spans="1:21" ht="15" thickBot="1" x14ac:dyDescent="0.35">
      <c r="A15" s="166" t="s">
        <v>695</v>
      </c>
      <c r="B15" s="167" t="s">
        <v>700</v>
      </c>
      <c r="C15" s="379">
        <v>4080</v>
      </c>
      <c r="D15" s="379"/>
      <c r="E15" s="376">
        <f t="shared" si="0"/>
        <v>4080</v>
      </c>
      <c r="F15" s="377">
        <f t="shared" si="1"/>
        <v>0</v>
      </c>
      <c r="G15" s="378"/>
      <c r="H15" s="378">
        <v>5000</v>
      </c>
      <c r="I15" s="378"/>
      <c r="J15" s="378"/>
      <c r="K15" s="378"/>
      <c r="L15" s="378"/>
      <c r="M15" s="378"/>
      <c r="N15" s="378"/>
      <c r="O15" s="378"/>
      <c r="P15" s="378"/>
      <c r="Q15" s="378">
        <v>-5000</v>
      </c>
      <c r="R15" s="378">
        <v>4080</v>
      </c>
      <c r="S15" s="338"/>
      <c r="T15" s="338"/>
      <c r="U15" s="338"/>
    </row>
    <row r="16" spans="1:21" s="308" customFormat="1" ht="15" thickBot="1" x14ac:dyDescent="0.35">
      <c r="A16" s="166" t="s">
        <v>819</v>
      </c>
      <c r="B16" s="167" t="s">
        <v>821</v>
      </c>
      <c r="C16" s="379">
        <v>4965</v>
      </c>
      <c r="D16" s="379"/>
      <c r="E16" s="376">
        <f t="shared" ref="E16" si="2">SUM(G16:U16)</f>
        <v>4965</v>
      </c>
      <c r="F16" s="377">
        <f t="shared" ref="F16" si="3">C16-E16</f>
        <v>0</v>
      </c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38">
        <v>4965</v>
      </c>
      <c r="T16" s="338"/>
      <c r="U16" s="338"/>
    </row>
    <row r="17" spans="1:21" s="308" customFormat="1" ht="15" thickBot="1" x14ac:dyDescent="0.35">
      <c r="A17" s="166" t="s">
        <v>879</v>
      </c>
      <c r="B17" s="167" t="s">
        <v>880</v>
      </c>
      <c r="C17" s="379">
        <v>4900</v>
      </c>
      <c r="D17" s="379"/>
      <c r="E17" s="376">
        <f t="shared" si="0"/>
        <v>4900</v>
      </c>
      <c r="F17" s="377">
        <f t="shared" ref="F17" si="4">C17-E17</f>
        <v>0</v>
      </c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38">
        <f>1261.6+3638.4</f>
        <v>4900</v>
      </c>
      <c r="T17" s="338"/>
      <c r="U17" s="338"/>
    </row>
    <row r="18" spans="1:21" ht="29.4" thickBot="1" x14ac:dyDescent="0.35">
      <c r="A18" s="160" t="s">
        <v>704</v>
      </c>
      <c r="B18" s="161" t="s">
        <v>697</v>
      </c>
      <c r="C18" s="375">
        <v>3479</v>
      </c>
      <c r="D18" s="375"/>
      <c r="E18" s="376">
        <f t="shared" si="0"/>
        <v>3479</v>
      </c>
      <c r="F18" s="377">
        <f t="shared" si="1"/>
        <v>0</v>
      </c>
      <c r="G18" s="378"/>
      <c r="H18" s="378"/>
      <c r="I18" s="378">
        <v>3479</v>
      </c>
      <c r="J18" s="378"/>
      <c r="K18" s="378"/>
      <c r="L18" s="378"/>
      <c r="M18" s="378"/>
      <c r="N18" s="378"/>
      <c r="O18" s="378"/>
      <c r="P18" s="378"/>
      <c r="Q18" s="378"/>
      <c r="R18" s="378"/>
      <c r="S18" s="338"/>
      <c r="T18" s="338"/>
      <c r="U18" s="338"/>
    </row>
    <row r="19" spans="1:21" ht="29.4" thickBot="1" x14ac:dyDescent="0.35">
      <c r="A19" s="160" t="s">
        <v>705</v>
      </c>
      <c r="B19" s="161" t="s">
        <v>697</v>
      </c>
      <c r="C19" s="375">
        <v>5000</v>
      </c>
      <c r="D19" s="375"/>
      <c r="E19" s="376">
        <f t="shared" si="0"/>
        <v>5000</v>
      </c>
      <c r="F19" s="377">
        <f t="shared" si="1"/>
        <v>0</v>
      </c>
      <c r="G19" s="378"/>
      <c r="H19" s="378"/>
      <c r="I19" s="378">
        <v>5000</v>
      </c>
      <c r="J19" s="378"/>
      <c r="K19" s="378"/>
      <c r="L19" s="378"/>
      <c r="M19" s="378"/>
      <c r="N19" s="378"/>
      <c r="O19" s="378"/>
      <c r="P19" s="378"/>
      <c r="Q19" s="378"/>
      <c r="R19" s="378"/>
      <c r="S19" s="338"/>
      <c r="T19" s="338"/>
      <c r="U19" s="338"/>
    </row>
    <row r="20" spans="1:21" ht="29.4" thickBot="1" x14ac:dyDescent="0.35">
      <c r="A20" s="160" t="s">
        <v>747</v>
      </c>
      <c r="B20" s="161" t="s">
        <v>697</v>
      </c>
      <c r="C20" s="375">
        <v>4104</v>
      </c>
      <c r="D20" s="375"/>
      <c r="E20" s="376">
        <f t="shared" si="0"/>
        <v>4104</v>
      </c>
      <c r="F20" s="377">
        <f t="shared" si="1"/>
        <v>0</v>
      </c>
      <c r="G20" s="378"/>
      <c r="H20" s="378"/>
      <c r="I20" s="378"/>
      <c r="J20" s="378">
        <v>4104</v>
      </c>
      <c r="K20" s="378"/>
      <c r="L20" s="378"/>
      <c r="M20" s="378"/>
      <c r="N20" s="378"/>
      <c r="O20" s="378"/>
      <c r="P20" s="378"/>
      <c r="Q20" s="378"/>
      <c r="R20" s="378"/>
      <c r="S20" s="338"/>
      <c r="T20" s="338"/>
      <c r="U20" s="338"/>
    </row>
    <row r="21" spans="1:21" ht="15" thickBot="1" x14ac:dyDescent="0.35">
      <c r="A21" s="166" t="s">
        <v>748</v>
      </c>
      <c r="B21" s="167" t="s">
        <v>701</v>
      </c>
      <c r="C21" s="379">
        <f>4230+5000-3700</f>
        <v>5530</v>
      </c>
      <c r="D21" s="379"/>
      <c r="E21" s="376">
        <f t="shared" si="0"/>
        <v>5530</v>
      </c>
      <c r="F21" s="377">
        <f t="shared" si="1"/>
        <v>0</v>
      </c>
      <c r="G21" s="378"/>
      <c r="H21" s="378"/>
      <c r="I21" s="378"/>
      <c r="J21" s="378">
        <v>4230</v>
      </c>
      <c r="K21" s="378"/>
      <c r="L21" s="378"/>
      <c r="M21" s="378"/>
      <c r="N21" s="378"/>
      <c r="O21" s="378"/>
      <c r="P21" s="378"/>
      <c r="Q21" s="378">
        <v>5000</v>
      </c>
      <c r="R21" s="378">
        <f>-5000+1300</f>
        <v>-3700</v>
      </c>
      <c r="S21" s="338"/>
      <c r="T21" s="338"/>
      <c r="U21" s="338"/>
    </row>
    <row r="22" spans="1:21" ht="15" thickBot="1" x14ac:dyDescent="0.35">
      <c r="A22" s="165"/>
      <c r="B22" s="161"/>
      <c r="C22" s="375"/>
      <c r="D22" s="375"/>
      <c r="E22" s="376"/>
      <c r="F22" s="377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38"/>
      <c r="T22" s="338"/>
      <c r="U22" s="338"/>
    </row>
    <row r="23" spans="1:21" s="61" customFormat="1" ht="15" thickBot="1" x14ac:dyDescent="0.35">
      <c r="A23" s="380" t="s">
        <v>939</v>
      </c>
      <c r="B23" s="381"/>
      <c r="C23" s="382">
        <f t="shared" ref="C23:U23" si="5">SUM(C11:C22)</f>
        <v>49818</v>
      </c>
      <c r="D23" s="382">
        <f t="shared" si="5"/>
        <v>0</v>
      </c>
      <c r="E23" s="382">
        <f t="shared" si="5"/>
        <v>49818</v>
      </c>
      <c r="F23" s="382">
        <f t="shared" si="5"/>
        <v>0</v>
      </c>
      <c r="G23" s="382">
        <f t="shared" si="5"/>
        <v>0</v>
      </c>
      <c r="H23" s="382">
        <f t="shared" si="5"/>
        <v>12760</v>
      </c>
      <c r="I23" s="382">
        <f t="shared" si="5"/>
        <v>8479</v>
      </c>
      <c r="J23" s="382">
        <f t="shared" si="5"/>
        <v>13334</v>
      </c>
      <c r="K23" s="382">
        <f t="shared" si="5"/>
        <v>0</v>
      </c>
      <c r="L23" s="382">
        <f t="shared" si="5"/>
        <v>0</v>
      </c>
      <c r="M23" s="382">
        <f t="shared" si="5"/>
        <v>4440</v>
      </c>
      <c r="N23" s="382">
        <f t="shared" si="5"/>
        <v>0</v>
      </c>
      <c r="O23" s="382">
        <f t="shared" si="5"/>
        <v>0</v>
      </c>
      <c r="P23" s="382">
        <f t="shared" si="5"/>
        <v>0</v>
      </c>
      <c r="Q23" s="382">
        <f t="shared" si="5"/>
        <v>560</v>
      </c>
      <c r="R23" s="382">
        <f t="shared" si="5"/>
        <v>380</v>
      </c>
      <c r="S23" s="382">
        <f t="shared" si="5"/>
        <v>9865</v>
      </c>
      <c r="T23" s="382">
        <f t="shared" si="5"/>
        <v>0</v>
      </c>
      <c r="U23" s="382">
        <f t="shared" si="5"/>
        <v>0</v>
      </c>
    </row>
  </sheetData>
  <sortState ref="A11:U19">
    <sortCondition ref="A11"/>
  </sortState>
  <pageMargins left="0.7" right="0.7" top="0.75" bottom="0.75" header="0.3" footer="0.3"/>
  <pageSetup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rgb="FFCCFFCC"/>
  </sheetPr>
  <dimension ref="A1:W21"/>
  <sheetViews>
    <sheetView workbookViewId="0">
      <pane xSplit="6" ySplit="10" topLeftCell="G11" activePane="bottomRight" state="frozen"/>
      <selection activeCell="C6" sqref="C6"/>
      <selection pane="topRight" activeCell="C6" sqref="C6"/>
      <selection pane="bottomLeft" activeCell="C6" sqref="C6"/>
      <selection pane="bottomRight" activeCell="G11" sqref="G11"/>
    </sheetView>
  </sheetViews>
  <sheetFormatPr defaultColWidth="9.109375" defaultRowHeight="14.4" x14ac:dyDescent="0.3"/>
  <cols>
    <col min="1" max="1" width="9.109375" style="308"/>
    <col min="2" max="2" width="27.44140625" style="308" customWidth="1"/>
    <col min="3" max="4" width="13.44140625" style="270" customWidth="1"/>
    <col min="5" max="5" width="14" style="270" customWidth="1"/>
    <col min="6" max="6" width="14.33203125" style="270" customWidth="1"/>
    <col min="7" max="7" width="11.88671875" style="270" customWidth="1"/>
    <col min="8" max="8" width="12.5546875" style="270" customWidth="1"/>
    <col min="9" max="9" width="12.33203125" style="270" customWidth="1"/>
    <col min="10" max="10" width="12.5546875" style="270" customWidth="1"/>
    <col min="11" max="11" width="13.33203125" style="270" customWidth="1"/>
    <col min="12" max="12" width="11" style="270" customWidth="1"/>
    <col min="13" max="13" width="13.109375" style="270" customWidth="1"/>
    <col min="14" max="15" width="12.6640625" style="270" customWidth="1"/>
    <col min="16" max="16" width="11.33203125" style="270" customWidth="1"/>
    <col min="17" max="17" width="11.5546875" style="270" customWidth="1"/>
    <col min="18" max="18" width="12.6640625" style="270" customWidth="1"/>
    <col min="19" max="20" width="9.109375" style="308"/>
    <col min="21" max="23" width="11.88671875" style="308" customWidth="1"/>
    <col min="24" max="16384" width="9.109375" style="308"/>
  </cols>
  <sheetData>
    <row r="1" spans="1:23" ht="21" x14ac:dyDescent="0.4">
      <c r="A1" s="117" t="s">
        <v>0</v>
      </c>
      <c r="B1" s="123"/>
      <c r="C1" s="261" t="s">
        <v>691</v>
      </c>
      <c r="D1" s="261"/>
      <c r="E1" s="262"/>
      <c r="F1" s="263"/>
      <c r="G1" s="261"/>
      <c r="H1" s="261"/>
      <c r="I1" s="262"/>
      <c r="J1" s="262"/>
      <c r="K1" s="263"/>
      <c r="L1" s="263"/>
      <c r="M1" s="264"/>
      <c r="N1" s="264"/>
      <c r="O1" s="261" t="str">
        <f>C1</f>
        <v>Race To The Top- Early Childhood Readiness IDEA Scholarship</v>
      </c>
      <c r="P1" s="261"/>
      <c r="Q1" s="262"/>
      <c r="R1" s="262"/>
      <c r="S1" s="262"/>
      <c r="T1" s="262"/>
      <c r="U1" s="262"/>
      <c r="V1" s="262"/>
      <c r="W1" s="262"/>
    </row>
    <row r="2" spans="1:23" ht="15.6" x14ac:dyDescent="0.3">
      <c r="A2" s="120" t="s">
        <v>1</v>
      </c>
      <c r="B2" s="123"/>
      <c r="C2" s="266">
        <v>84.412000000000006</v>
      </c>
      <c r="D2" s="266"/>
      <c r="E2" s="265"/>
      <c r="F2" s="267"/>
      <c r="G2" s="265"/>
      <c r="H2" s="265"/>
      <c r="I2" s="266"/>
      <c r="J2" s="266"/>
      <c r="K2" s="267"/>
      <c r="L2" s="267"/>
      <c r="M2" s="267"/>
      <c r="N2" s="267"/>
      <c r="O2" s="265" t="str">
        <f>"FY"&amp;C4</f>
        <v>FY2014-15</v>
      </c>
      <c r="P2" s="265"/>
      <c r="Q2" s="266"/>
      <c r="R2" s="266"/>
      <c r="S2" s="266"/>
      <c r="T2" s="266"/>
      <c r="U2" s="266"/>
      <c r="V2" s="266"/>
      <c r="W2" s="266"/>
    </row>
    <row r="3" spans="1:23" ht="15.6" x14ac:dyDescent="0.3">
      <c r="A3" s="120" t="s">
        <v>2</v>
      </c>
      <c r="B3" s="123"/>
      <c r="C3" s="271" t="s">
        <v>479</v>
      </c>
      <c r="D3" s="271"/>
      <c r="E3" s="265"/>
      <c r="F3" s="267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</row>
    <row r="4" spans="1:23" ht="15.6" x14ac:dyDescent="0.3">
      <c r="A4" s="120" t="s">
        <v>3</v>
      </c>
      <c r="B4" s="123"/>
      <c r="C4" s="266" t="s">
        <v>536</v>
      </c>
      <c r="D4" s="266"/>
      <c r="E4" s="265" t="s">
        <v>577</v>
      </c>
      <c r="F4" s="267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</row>
    <row r="5" spans="1:23" ht="15.6" x14ac:dyDescent="0.3">
      <c r="A5" s="120" t="s">
        <v>103</v>
      </c>
      <c r="B5" s="123"/>
      <c r="C5" s="266" t="s">
        <v>104</v>
      </c>
      <c r="D5" s="266"/>
      <c r="E5" s="265"/>
      <c r="F5" s="267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</row>
    <row r="6" spans="1:23" ht="15.6" x14ac:dyDescent="0.3">
      <c r="A6" s="120" t="s">
        <v>64</v>
      </c>
      <c r="B6" s="123"/>
      <c r="C6" s="120" t="s">
        <v>937</v>
      </c>
      <c r="D6" s="265"/>
      <c r="E6" s="265"/>
      <c r="F6" s="268"/>
      <c r="G6" s="268"/>
      <c r="H6" s="268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</row>
    <row r="7" spans="1:23" ht="15.6" x14ac:dyDescent="0.3">
      <c r="A7" s="120" t="s">
        <v>66</v>
      </c>
      <c r="B7" s="123"/>
      <c r="C7" s="265" t="s">
        <v>69</v>
      </c>
      <c r="D7" s="265"/>
      <c r="E7" s="265"/>
      <c r="F7" s="268"/>
      <c r="G7" s="268"/>
      <c r="H7" s="268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</row>
    <row r="8" spans="1:23" ht="15.6" x14ac:dyDescent="0.3">
      <c r="A8" s="120" t="s">
        <v>198</v>
      </c>
      <c r="B8" s="123"/>
      <c r="C8" s="265" t="s">
        <v>692</v>
      </c>
      <c r="D8" s="265"/>
      <c r="E8" s="265"/>
      <c r="F8" s="268"/>
      <c r="G8" s="268"/>
      <c r="H8" s="268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</row>
    <row r="9" spans="1:23" ht="21.6" thickBot="1" x14ac:dyDescent="0.45">
      <c r="A9" s="117" t="s">
        <v>523</v>
      </c>
      <c r="B9" s="123"/>
      <c r="C9" s="267"/>
      <c r="D9" s="267"/>
      <c r="E9" s="267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</row>
    <row r="10" spans="1:23" ht="58.2" thickBot="1" x14ac:dyDescent="0.35">
      <c r="A10" s="52" t="s">
        <v>4</v>
      </c>
      <c r="B10" s="53" t="s">
        <v>5</v>
      </c>
      <c r="C10" s="297" t="s">
        <v>43</v>
      </c>
      <c r="D10" s="297" t="s">
        <v>693</v>
      </c>
      <c r="E10" s="298" t="s">
        <v>44</v>
      </c>
      <c r="F10" s="299" t="s">
        <v>45</v>
      </c>
      <c r="G10" s="126" t="s">
        <v>380</v>
      </c>
      <c r="H10" s="124" t="s">
        <v>381</v>
      </c>
      <c r="I10" s="126" t="s">
        <v>382</v>
      </c>
      <c r="J10" s="124" t="s">
        <v>546</v>
      </c>
      <c r="K10" s="126" t="s">
        <v>547</v>
      </c>
      <c r="L10" s="124" t="s">
        <v>548</v>
      </c>
      <c r="M10" s="126" t="s">
        <v>549</v>
      </c>
      <c r="N10" s="124" t="s">
        <v>550</v>
      </c>
      <c r="O10" s="126" t="s">
        <v>539</v>
      </c>
      <c r="P10" s="124" t="s">
        <v>540</v>
      </c>
      <c r="Q10" s="126" t="s">
        <v>541</v>
      </c>
      <c r="R10" s="124" t="s">
        <v>542</v>
      </c>
      <c r="S10" s="126" t="s">
        <v>543</v>
      </c>
      <c r="T10" s="124" t="s">
        <v>544</v>
      </c>
      <c r="U10" s="126" t="s">
        <v>545</v>
      </c>
      <c r="V10" s="126" t="s">
        <v>918</v>
      </c>
      <c r="W10" s="126" t="s">
        <v>1025</v>
      </c>
    </row>
    <row r="11" spans="1:23" ht="15" thickBot="1" x14ac:dyDescent="0.35">
      <c r="A11" s="278" t="s">
        <v>6</v>
      </c>
      <c r="B11" s="167" t="s">
        <v>309</v>
      </c>
      <c r="C11" s="379">
        <f>5000-5000</f>
        <v>0</v>
      </c>
      <c r="D11" s="379"/>
      <c r="E11" s="376">
        <f>SUM(G11:V11)</f>
        <v>0</v>
      </c>
      <c r="F11" s="377">
        <f t="shared" ref="F11:F12" si="0">C11-E11</f>
        <v>0</v>
      </c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38"/>
      <c r="T11" s="338"/>
      <c r="U11" s="338"/>
      <c r="V11" s="338"/>
      <c r="W11" s="338"/>
    </row>
    <row r="12" spans="1:23" ht="15" thickBot="1" x14ac:dyDescent="0.35">
      <c r="A12" s="278" t="s">
        <v>111</v>
      </c>
      <c r="B12" s="167" t="s">
        <v>900</v>
      </c>
      <c r="C12" s="379">
        <v>10000</v>
      </c>
      <c r="D12" s="379"/>
      <c r="E12" s="376">
        <f>SUM(G12:W12)</f>
        <v>10000</v>
      </c>
      <c r="F12" s="377">
        <f t="shared" si="0"/>
        <v>0</v>
      </c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38"/>
      <c r="T12" s="338"/>
      <c r="U12" s="338">
        <v>5000</v>
      </c>
      <c r="V12" s="338"/>
      <c r="W12" s="338">
        <v>5000</v>
      </c>
    </row>
    <row r="13" spans="1:23" ht="15" thickBot="1" x14ac:dyDescent="0.35">
      <c r="A13" s="166" t="s">
        <v>695</v>
      </c>
      <c r="B13" s="167" t="s">
        <v>700</v>
      </c>
      <c r="C13" s="379">
        <v>5000</v>
      </c>
      <c r="D13" s="379"/>
      <c r="E13" s="376">
        <f t="shared" ref="E13:E19" si="1">SUM(G13:V13)</f>
        <v>5000</v>
      </c>
      <c r="F13" s="377">
        <f t="shared" ref="F13:F19" si="2">C13-E13</f>
        <v>0</v>
      </c>
      <c r="G13" s="378"/>
      <c r="H13" s="378"/>
      <c r="I13" s="378"/>
      <c r="J13" s="378"/>
      <c r="K13" s="378"/>
      <c r="L13" s="378"/>
      <c r="M13" s="378"/>
      <c r="N13" s="378">
        <v>5000</v>
      </c>
      <c r="O13" s="378"/>
      <c r="P13" s="378"/>
      <c r="Q13" s="378"/>
      <c r="R13" s="378"/>
      <c r="S13" s="338"/>
      <c r="T13" s="338"/>
      <c r="U13" s="338"/>
      <c r="V13" s="338"/>
      <c r="W13" s="338"/>
    </row>
    <row r="14" spans="1:23" ht="15" thickBot="1" x14ac:dyDescent="0.35">
      <c r="A14" s="166" t="s">
        <v>819</v>
      </c>
      <c r="B14" s="167" t="s">
        <v>821</v>
      </c>
      <c r="C14" s="379">
        <f>4965-4965</f>
        <v>0</v>
      </c>
      <c r="D14" s="379"/>
      <c r="E14" s="376">
        <f t="shared" si="1"/>
        <v>0</v>
      </c>
      <c r="F14" s="377">
        <f t="shared" ref="F14:F16" si="3">C14-E14</f>
        <v>0</v>
      </c>
      <c r="G14" s="378"/>
      <c r="H14" s="378"/>
      <c r="I14" s="378"/>
      <c r="J14" s="378"/>
      <c r="K14" s="378"/>
      <c r="L14" s="378"/>
      <c r="M14" s="378"/>
      <c r="N14" s="378">
        <v>4965</v>
      </c>
      <c r="O14" s="378"/>
      <c r="P14" s="378"/>
      <c r="Q14" s="378"/>
      <c r="R14" s="378">
        <v>-4965</v>
      </c>
      <c r="S14" s="338"/>
      <c r="T14" s="338"/>
      <c r="U14" s="338"/>
      <c r="V14" s="338"/>
      <c r="W14" s="338"/>
    </row>
    <row r="15" spans="1:23" ht="29.4" thickBot="1" x14ac:dyDescent="0.35">
      <c r="A15" s="166" t="s">
        <v>820</v>
      </c>
      <c r="B15" s="321" t="s">
        <v>822</v>
      </c>
      <c r="C15" s="379">
        <v>5000</v>
      </c>
      <c r="D15" s="379"/>
      <c r="E15" s="376">
        <f t="shared" si="1"/>
        <v>5000</v>
      </c>
      <c r="F15" s="377">
        <f t="shared" si="3"/>
        <v>0</v>
      </c>
      <c r="G15" s="378"/>
      <c r="H15" s="378"/>
      <c r="I15" s="378"/>
      <c r="J15" s="378"/>
      <c r="K15" s="378"/>
      <c r="L15" s="378"/>
      <c r="M15" s="378"/>
      <c r="N15" s="378">
        <v>5000</v>
      </c>
      <c r="O15" s="378"/>
      <c r="P15" s="378"/>
      <c r="Q15" s="378"/>
      <c r="R15" s="378"/>
      <c r="S15" s="338"/>
      <c r="T15" s="338"/>
      <c r="U15" s="338"/>
      <c r="V15" s="338"/>
      <c r="W15" s="338"/>
    </row>
    <row r="16" spans="1:23" ht="15" thickBot="1" x14ac:dyDescent="0.35">
      <c r="A16" s="160" t="s">
        <v>879</v>
      </c>
      <c r="B16" s="161" t="s">
        <v>901</v>
      </c>
      <c r="C16" s="375">
        <f>5000-5000</f>
        <v>0</v>
      </c>
      <c r="D16" s="375"/>
      <c r="E16" s="376">
        <f t="shared" si="1"/>
        <v>0</v>
      </c>
      <c r="F16" s="377">
        <f t="shared" si="3"/>
        <v>0</v>
      </c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38"/>
      <c r="T16" s="338"/>
      <c r="U16" s="338"/>
      <c r="V16" s="338"/>
      <c r="W16" s="338"/>
    </row>
    <row r="17" spans="1:23" ht="29.4" thickBot="1" x14ac:dyDescent="0.35">
      <c r="A17" s="160" t="s">
        <v>704</v>
      </c>
      <c r="B17" s="161" t="s">
        <v>697</v>
      </c>
      <c r="C17" s="375">
        <v>5000</v>
      </c>
      <c r="D17" s="375"/>
      <c r="E17" s="376">
        <f t="shared" si="1"/>
        <v>5000</v>
      </c>
      <c r="F17" s="377">
        <f t="shared" si="2"/>
        <v>0</v>
      </c>
      <c r="G17" s="378"/>
      <c r="H17" s="378"/>
      <c r="I17" s="378"/>
      <c r="J17" s="378"/>
      <c r="K17" s="378"/>
      <c r="L17" s="378"/>
      <c r="M17" s="378"/>
      <c r="N17" s="378">
        <v>5000</v>
      </c>
      <c r="O17" s="378"/>
      <c r="P17" s="378"/>
      <c r="Q17" s="378"/>
      <c r="R17" s="378"/>
      <c r="S17" s="338"/>
      <c r="T17" s="338"/>
      <c r="U17" s="338"/>
      <c r="V17" s="338"/>
      <c r="W17" s="338"/>
    </row>
    <row r="18" spans="1:23" ht="29.4" thickBot="1" x14ac:dyDescent="0.35">
      <c r="A18" s="160" t="s">
        <v>705</v>
      </c>
      <c r="B18" s="161" t="s">
        <v>697</v>
      </c>
      <c r="C18" s="375">
        <f>10000-1939</f>
        <v>8061</v>
      </c>
      <c r="D18" s="375"/>
      <c r="E18" s="376">
        <f t="shared" si="1"/>
        <v>8061.32</v>
      </c>
      <c r="F18" s="377">
        <f t="shared" si="2"/>
        <v>-0.31999999999970896</v>
      </c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38"/>
      <c r="T18" s="338"/>
      <c r="U18" s="338"/>
      <c r="V18" s="338">
        <f>3061.32+5000</f>
        <v>8061.32</v>
      </c>
      <c r="W18" s="338"/>
    </row>
    <row r="19" spans="1:23" ht="15" thickBot="1" x14ac:dyDescent="0.35">
      <c r="A19" s="166" t="s">
        <v>748</v>
      </c>
      <c r="B19" s="167" t="s">
        <v>701</v>
      </c>
      <c r="C19" s="379">
        <f>8700-8700</f>
        <v>0</v>
      </c>
      <c r="D19" s="379"/>
      <c r="E19" s="376">
        <f t="shared" si="1"/>
        <v>0</v>
      </c>
      <c r="F19" s="377">
        <f t="shared" si="2"/>
        <v>0</v>
      </c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38"/>
      <c r="T19" s="338"/>
      <c r="U19" s="338"/>
      <c r="V19" s="338"/>
      <c r="W19" s="338"/>
    </row>
    <row r="20" spans="1:23" ht="15" thickBot="1" x14ac:dyDescent="0.35">
      <c r="A20" s="165"/>
      <c r="B20" s="161"/>
      <c r="C20" s="375"/>
      <c r="D20" s="375"/>
      <c r="E20" s="376"/>
      <c r="F20" s="377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38"/>
      <c r="T20" s="338"/>
      <c r="U20" s="338"/>
      <c r="V20" s="338"/>
      <c r="W20" s="338"/>
    </row>
    <row r="21" spans="1:23" s="61" customFormat="1" ht="15" thickBot="1" x14ac:dyDescent="0.35">
      <c r="A21" s="380" t="s">
        <v>939</v>
      </c>
      <c r="B21" s="381"/>
      <c r="C21" s="382">
        <f>SUM(C11:C20)</f>
        <v>33061</v>
      </c>
      <c r="D21" s="382">
        <f t="shared" ref="D21:V21" si="4">SUM(D11:D20)</f>
        <v>0</v>
      </c>
      <c r="E21" s="382">
        <f t="shared" si="4"/>
        <v>33061.32</v>
      </c>
      <c r="F21" s="382">
        <f t="shared" si="4"/>
        <v>-0.31999999999970896</v>
      </c>
      <c r="G21" s="382">
        <f t="shared" si="4"/>
        <v>0</v>
      </c>
      <c r="H21" s="382">
        <f t="shared" si="4"/>
        <v>0</v>
      </c>
      <c r="I21" s="382">
        <f t="shared" si="4"/>
        <v>0</v>
      </c>
      <c r="J21" s="382">
        <f t="shared" si="4"/>
        <v>0</v>
      </c>
      <c r="K21" s="382">
        <f t="shared" si="4"/>
        <v>0</v>
      </c>
      <c r="L21" s="382">
        <f t="shared" si="4"/>
        <v>0</v>
      </c>
      <c r="M21" s="382">
        <f t="shared" si="4"/>
        <v>0</v>
      </c>
      <c r="N21" s="382">
        <f t="shared" si="4"/>
        <v>19965</v>
      </c>
      <c r="O21" s="382">
        <f t="shared" si="4"/>
        <v>0</v>
      </c>
      <c r="P21" s="382">
        <f t="shared" si="4"/>
        <v>0</v>
      </c>
      <c r="Q21" s="382">
        <f t="shared" si="4"/>
        <v>0</v>
      </c>
      <c r="R21" s="382">
        <f t="shared" si="4"/>
        <v>-4965</v>
      </c>
      <c r="S21" s="382">
        <f t="shared" si="4"/>
        <v>0</v>
      </c>
      <c r="T21" s="382">
        <f t="shared" si="4"/>
        <v>0</v>
      </c>
      <c r="U21" s="382">
        <f t="shared" si="4"/>
        <v>5000</v>
      </c>
      <c r="V21" s="382">
        <f t="shared" si="4"/>
        <v>8061.32</v>
      </c>
      <c r="W21" s="382">
        <f t="shared" ref="W21" si="5">SUM(W11:W20)</f>
        <v>5000</v>
      </c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CCFFCC"/>
  </sheetPr>
  <dimension ref="A1:AB119"/>
  <sheetViews>
    <sheetView workbookViewId="0">
      <pane xSplit="5" ySplit="10" topLeftCell="F11" activePane="bottomRight" state="frozen"/>
      <selection activeCell="C6" sqref="C6"/>
      <selection pane="topRight" activeCell="C6" sqref="C6"/>
      <selection pane="bottomLeft" activeCell="C6" sqref="C6"/>
      <selection pane="bottomRight" activeCell="F11" sqref="F11"/>
    </sheetView>
  </sheetViews>
  <sheetFormatPr defaultRowHeight="14.4" x14ac:dyDescent="0.3"/>
  <cols>
    <col min="2" max="2" width="27.44140625" customWidth="1"/>
    <col min="3" max="3" width="13.44140625" style="270" customWidth="1"/>
    <col min="4" max="4" width="14" style="270" customWidth="1"/>
    <col min="5" max="5" width="14.33203125" style="270" customWidth="1"/>
    <col min="6" max="6" width="11.88671875" style="270" customWidth="1"/>
    <col min="7" max="7" width="12.5546875" style="270" customWidth="1"/>
    <col min="8" max="8" width="12.33203125" style="270" customWidth="1"/>
    <col min="9" max="9" width="12.5546875" style="270" customWidth="1"/>
    <col min="10" max="10" width="13.33203125" style="270" customWidth="1"/>
    <col min="11" max="11" width="11" style="270" customWidth="1"/>
    <col min="12" max="12" width="13.109375" style="270" customWidth="1"/>
    <col min="13" max="14" width="12.6640625" style="270" customWidth="1"/>
    <col min="15" max="15" width="11.33203125" style="270" customWidth="1"/>
    <col min="16" max="16" width="11.5546875" style="270" customWidth="1"/>
    <col min="17" max="17" width="12.6640625" style="270" customWidth="1"/>
    <col min="19" max="19" width="11.5546875" customWidth="1"/>
    <col min="20" max="21" width="11.5546875" style="270" customWidth="1"/>
  </cols>
  <sheetData>
    <row r="1" spans="1:21" ht="21" x14ac:dyDescent="0.4">
      <c r="A1" s="117" t="s">
        <v>0</v>
      </c>
      <c r="B1" s="123"/>
      <c r="C1" s="261" t="s">
        <v>478</v>
      </c>
      <c r="D1" s="262"/>
      <c r="E1" s="263"/>
      <c r="F1" s="261"/>
      <c r="G1" s="261"/>
      <c r="H1" s="262"/>
      <c r="I1" s="262"/>
      <c r="J1" s="263"/>
      <c r="K1" s="263"/>
      <c r="L1" s="264"/>
      <c r="M1" s="264"/>
      <c r="N1" s="261" t="str">
        <f>C1</f>
        <v>Race To The Top- Early Childhood Readiness</v>
      </c>
      <c r="O1" s="261"/>
      <c r="P1" s="262"/>
      <c r="Q1" s="262"/>
      <c r="R1" s="262"/>
      <c r="S1" s="262"/>
      <c r="T1" s="262"/>
      <c r="U1" s="262"/>
    </row>
    <row r="2" spans="1:21" ht="15.6" x14ac:dyDescent="0.3">
      <c r="A2" s="120" t="s">
        <v>1</v>
      </c>
      <c r="B2" s="123"/>
      <c r="C2" s="266">
        <v>84.412000000000006</v>
      </c>
      <c r="D2" s="265"/>
      <c r="E2" s="267"/>
      <c r="F2" s="265"/>
      <c r="G2" s="265"/>
      <c r="H2" s="266"/>
      <c r="I2" s="266"/>
      <c r="J2" s="267"/>
      <c r="K2" s="267"/>
      <c r="L2" s="267"/>
      <c r="M2" s="267"/>
      <c r="N2" s="265" t="str">
        <f>"FY"&amp;C4</f>
        <v>FY2014-15</v>
      </c>
      <c r="O2" s="265"/>
      <c r="P2" s="266"/>
      <c r="Q2" s="266"/>
      <c r="R2" s="266"/>
      <c r="S2" s="266"/>
      <c r="T2" s="266"/>
      <c r="U2" s="266"/>
    </row>
    <row r="3" spans="1:21" ht="15.6" x14ac:dyDescent="0.3">
      <c r="A3" s="120" t="s">
        <v>2</v>
      </c>
      <c r="B3" s="123"/>
      <c r="C3" s="271" t="s">
        <v>479</v>
      </c>
      <c r="D3" s="265"/>
      <c r="E3" s="267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</row>
    <row r="4" spans="1:21" ht="15.6" x14ac:dyDescent="0.3">
      <c r="A4" s="120" t="s">
        <v>3</v>
      </c>
      <c r="B4" s="123"/>
      <c r="C4" s="266" t="s">
        <v>536</v>
      </c>
      <c r="D4" s="265" t="s">
        <v>577</v>
      </c>
      <c r="E4" s="267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</row>
    <row r="5" spans="1:21" ht="15.6" x14ac:dyDescent="0.3">
      <c r="A5" s="120" t="s">
        <v>103</v>
      </c>
      <c r="B5" s="123"/>
      <c r="C5" s="266" t="s">
        <v>104</v>
      </c>
      <c r="D5" s="265"/>
      <c r="E5" s="267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</row>
    <row r="6" spans="1:21" ht="15.6" x14ac:dyDescent="0.3">
      <c r="A6" s="120" t="s">
        <v>64</v>
      </c>
      <c r="B6" s="123"/>
      <c r="C6" s="120" t="s">
        <v>937</v>
      </c>
      <c r="D6" s="265"/>
      <c r="E6" s="268"/>
      <c r="F6" s="268"/>
      <c r="G6" s="268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</row>
    <row r="7" spans="1:21" ht="15.6" x14ac:dyDescent="0.3">
      <c r="A7" s="120" t="s">
        <v>66</v>
      </c>
      <c r="B7" s="123"/>
      <c r="C7" s="265" t="s">
        <v>69</v>
      </c>
      <c r="D7" s="265"/>
      <c r="E7" s="268"/>
      <c r="F7" s="268"/>
      <c r="G7" s="268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</row>
    <row r="8" spans="1:21" ht="15.6" x14ac:dyDescent="0.3">
      <c r="A8" s="120" t="s">
        <v>198</v>
      </c>
      <c r="B8" s="123"/>
      <c r="C8" s="265" t="s">
        <v>576</v>
      </c>
      <c r="D8" s="265"/>
      <c r="E8" s="268"/>
      <c r="F8" s="268"/>
      <c r="G8" s="268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</row>
    <row r="9" spans="1:21" ht="21.6" thickBot="1" x14ac:dyDescent="0.45">
      <c r="A9" s="117" t="s">
        <v>523</v>
      </c>
      <c r="B9" s="123"/>
      <c r="C9" s="267"/>
      <c r="D9" s="267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</row>
    <row r="10" spans="1:21" ht="29.4" thickBot="1" x14ac:dyDescent="0.35">
      <c r="A10" s="291" t="s">
        <v>4</v>
      </c>
      <c r="B10" s="289" t="s">
        <v>5</v>
      </c>
      <c r="C10" s="286" t="s">
        <v>43</v>
      </c>
      <c r="D10" s="290" t="s">
        <v>44</v>
      </c>
      <c r="E10" s="292" t="s">
        <v>45</v>
      </c>
      <c r="F10" s="128" t="s">
        <v>381</v>
      </c>
      <c r="G10" s="129" t="s">
        <v>382</v>
      </c>
      <c r="H10" s="128" t="s">
        <v>546</v>
      </c>
      <c r="I10" s="129" t="s">
        <v>547</v>
      </c>
      <c r="J10" s="128" t="s">
        <v>548</v>
      </c>
      <c r="K10" s="129" t="s">
        <v>549</v>
      </c>
      <c r="L10" s="129" t="s">
        <v>550</v>
      </c>
      <c r="M10" s="129" t="s">
        <v>539</v>
      </c>
      <c r="N10" s="129" t="s">
        <v>540</v>
      </c>
      <c r="O10" s="129" t="s">
        <v>541</v>
      </c>
      <c r="P10" s="129" t="s">
        <v>542</v>
      </c>
      <c r="Q10" s="129" t="s">
        <v>543</v>
      </c>
      <c r="R10" s="128" t="s">
        <v>544</v>
      </c>
      <c r="S10" s="129" t="s">
        <v>545</v>
      </c>
      <c r="T10" s="327" t="s">
        <v>918</v>
      </c>
      <c r="U10" s="327" t="s">
        <v>1024</v>
      </c>
    </row>
    <row r="11" spans="1:21" x14ac:dyDescent="0.3">
      <c r="A11" s="293" t="s">
        <v>6</v>
      </c>
      <c r="B11" s="293" t="s">
        <v>309</v>
      </c>
      <c r="C11" s="383">
        <v>5970</v>
      </c>
      <c r="D11" s="414">
        <f>SUM(F11:U11)</f>
        <v>5008.83</v>
      </c>
      <c r="E11" s="384">
        <f>C11-D11</f>
        <v>961.17000000000007</v>
      </c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>
        <v>5008.83</v>
      </c>
      <c r="Q11" s="378"/>
      <c r="R11" s="338"/>
      <c r="S11" s="338"/>
      <c r="T11" s="338"/>
      <c r="U11" s="338"/>
    </row>
    <row r="12" spans="1:21" x14ac:dyDescent="0.3">
      <c r="A12" s="293" t="s">
        <v>418</v>
      </c>
      <c r="B12" s="293" t="s">
        <v>615</v>
      </c>
      <c r="C12" s="383">
        <v>5970</v>
      </c>
      <c r="D12" s="414">
        <f t="shared" ref="D12:D75" si="0">SUM(F12:U12)</f>
        <v>5970</v>
      </c>
      <c r="E12" s="384">
        <f t="shared" ref="E12:E75" si="1">C12-D12</f>
        <v>0</v>
      </c>
      <c r="F12" s="378"/>
      <c r="G12" s="378"/>
      <c r="H12" s="378"/>
      <c r="I12" s="378"/>
      <c r="J12" s="378"/>
      <c r="K12" s="378"/>
      <c r="L12" s="378"/>
      <c r="M12" s="378">
        <v>5970</v>
      </c>
      <c r="N12" s="378"/>
      <c r="O12" s="378"/>
      <c r="P12" s="378"/>
      <c r="Q12" s="378"/>
      <c r="R12" s="338"/>
      <c r="S12" s="338"/>
      <c r="T12" s="338"/>
      <c r="U12" s="338"/>
    </row>
    <row r="13" spans="1:21" x14ac:dyDescent="0.3">
      <c r="A13" s="294" t="s">
        <v>419</v>
      </c>
      <c r="B13" s="294" t="s">
        <v>481</v>
      </c>
      <c r="C13" s="383">
        <v>149.25</v>
      </c>
      <c r="D13" s="414">
        <f t="shared" si="0"/>
        <v>0</v>
      </c>
      <c r="E13" s="384">
        <f t="shared" si="1"/>
        <v>149.25</v>
      </c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38"/>
      <c r="S13" s="338"/>
      <c r="T13" s="338"/>
      <c r="U13" s="338"/>
    </row>
    <row r="14" spans="1:21" x14ac:dyDescent="0.3">
      <c r="A14" s="293" t="s">
        <v>420</v>
      </c>
      <c r="B14" s="293" t="s">
        <v>616</v>
      </c>
      <c r="C14" s="383">
        <v>1641.75</v>
      </c>
      <c r="D14" s="414">
        <f t="shared" si="0"/>
        <v>1200</v>
      </c>
      <c r="E14" s="384">
        <f t="shared" si="1"/>
        <v>441.75</v>
      </c>
      <c r="F14" s="378"/>
      <c r="G14" s="378"/>
      <c r="H14" s="378">
        <v>1200</v>
      </c>
      <c r="I14" s="378"/>
      <c r="J14" s="378"/>
      <c r="K14" s="378"/>
      <c r="L14" s="378"/>
      <c r="M14" s="378"/>
      <c r="N14" s="378"/>
      <c r="O14" s="378"/>
      <c r="P14" s="378"/>
      <c r="Q14" s="378"/>
      <c r="R14" s="338"/>
      <c r="S14" s="338"/>
      <c r="T14" s="338"/>
      <c r="U14" s="338"/>
    </row>
    <row r="15" spans="1:21" x14ac:dyDescent="0.3">
      <c r="A15" s="295" t="s">
        <v>594</v>
      </c>
      <c r="B15" s="296" t="s">
        <v>617</v>
      </c>
      <c r="C15" s="385">
        <v>199</v>
      </c>
      <c r="D15" s="414">
        <f t="shared" si="0"/>
        <v>199</v>
      </c>
      <c r="E15" s="384">
        <f t="shared" si="1"/>
        <v>0</v>
      </c>
      <c r="F15" s="378"/>
      <c r="G15" s="378"/>
      <c r="H15" s="378"/>
      <c r="I15" s="378">
        <v>199</v>
      </c>
      <c r="J15" s="378"/>
      <c r="K15" s="378"/>
      <c r="L15" s="378"/>
      <c r="M15" s="378"/>
      <c r="N15" s="378"/>
      <c r="O15" s="378"/>
      <c r="P15" s="378"/>
      <c r="Q15" s="378"/>
      <c r="R15" s="338"/>
      <c r="S15" s="338"/>
      <c r="T15" s="338"/>
      <c r="U15" s="338"/>
    </row>
    <row r="16" spans="1:21" x14ac:dyDescent="0.3">
      <c r="A16" s="295" t="s">
        <v>73</v>
      </c>
      <c r="B16" s="296" t="s">
        <v>235</v>
      </c>
      <c r="C16" s="385">
        <v>2437.75</v>
      </c>
      <c r="D16" s="414">
        <f t="shared" si="0"/>
        <v>866</v>
      </c>
      <c r="E16" s="384">
        <f t="shared" si="1"/>
        <v>1571.75</v>
      </c>
      <c r="F16" s="378"/>
      <c r="G16" s="378"/>
      <c r="H16" s="378"/>
      <c r="I16" s="378">
        <v>866</v>
      </c>
      <c r="J16" s="378"/>
      <c r="K16" s="378"/>
      <c r="L16" s="378"/>
      <c r="M16" s="378"/>
      <c r="N16" s="378"/>
      <c r="O16" s="378"/>
      <c r="P16" s="378"/>
      <c r="Q16" s="378"/>
      <c r="R16" s="338"/>
      <c r="S16" s="338"/>
      <c r="T16" s="338"/>
      <c r="U16" s="338"/>
    </row>
    <row r="17" spans="1:21" x14ac:dyDescent="0.3">
      <c r="A17" s="294" t="s">
        <v>421</v>
      </c>
      <c r="B17" s="294" t="s">
        <v>482</v>
      </c>
      <c r="C17" s="383">
        <v>119.4</v>
      </c>
      <c r="D17" s="414">
        <f t="shared" si="0"/>
        <v>119.4</v>
      </c>
      <c r="E17" s="384">
        <f t="shared" si="1"/>
        <v>0</v>
      </c>
      <c r="F17" s="378"/>
      <c r="G17" s="378"/>
      <c r="H17" s="378">
        <v>119.4</v>
      </c>
      <c r="I17" s="378"/>
      <c r="J17" s="378"/>
      <c r="K17" s="378"/>
      <c r="L17" s="378"/>
      <c r="M17" s="378"/>
      <c r="N17" s="378"/>
      <c r="O17" s="378"/>
      <c r="P17" s="378"/>
      <c r="Q17" s="378"/>
      <c r="R17" s="338"/>
      <c r="S17" s="338"/>
      <c r="T17" s="338"/>
      <c r="U17" s="338"/>
    </row>
    <row r="18" spans="1:21" ht="28.8" x14ac:dyDescent="0.3">
      <c r="A18" s="293" t="s">
        <v>7</v>
      </c>
      <c r="B18" s="293" t="s">
        <v>340</v>
      </c>
      <c r="C18" s="383">
        <v>15323</v>
      </c>
      <c r="D18" s="414">
        <f t="shared" si="0"/>
        <v>13432</v>
      </c>
      <c r="E18" s="384">
        <f t="shared" si="1"/>
        <v>1891</v>
      </c>
      <c r="F18" s="378"/>
      <c r="G18" s="378"/>
      <c r="H18" s="378">
        <v>13432</v>
      </c>
      <c r="I18" s="378"/>
      <c r="J18" s="378"/>
      <c r="K18" s="378"/>
      <c r="L18" s="378"/>
      <c r="M18" s="378"/>
      <c r="N18" s="378"/>
      <c r="O18" s="378"/>
      <c r="P18" s="378"/>
      <c r="Q18" s="378"/>
      <c r="R18" s="338"/>
      <c r="S18" s="338"/>
      <c r="T18" s="338"/>
      <c r="U18" s="338"/>
    </row>
    <row r="19" spans="1:21" x14ac:dyDescent="0.3">
      <c r="A19" s="293" t="s">
        <v>422</v>
      </c>
      <c r="B19" s="293" t="s">
        <v>618</v>
      </c>
      <c r="C19" s="383">
        <v>119.4</v>
      </c>
      <c r="D19" s="414">
        <f t="shared" si="0"/>
        <v>0</v>
      </c>
      <c r="E19" s="384">
        <f t="shared" si="1"/>
        <v>119.4</v>
      </c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38"/>
      <c r="S19" s="338"/>
      <c r="T19" s="338"/>
      <c r="U19" s="338"/>
    </row>
    <row r="20" spans="1:21" x14ac:dyDescent="0.3">
      <c r="A20" s="294" t="s">
        <v>423</v>
      </c>
      <c r="B20" s="293" t="s">
        <v>619</v>
      </c>
      <c r="C20" s="383">
        <v>19.899999999999999</v>
      </c>
      <c r="D20" s="414">
        <f t="shared" si="0"/>
        <v>0</v>
      </c>
      <c r="E20" s="384">
        <f t="shared" si="1"/>
        <v>19.899999999999999</v>
      </c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38"/>
      <c r="S20" s="338"/>
      <c r="T20" s="338"/>
      <c r="U20" s="338"/>
    </row>
    <row r="21" spans="1:21" x14ac:dyDescent="0.3">
      <c r="A21" s="293" t="s">
        <v>424</v>
      </c>
      <c r="B21" s="293" t="s">
        <v>620</v>
      </c>
      <c r="C21" s="383">
        <v>477.6</v>
      </c>
      <c r="D21" s="414">
        <f t="shared" si="0"/>
        <v>477.6</v>
      </c>
      <c r="E21" s="384">
        <f t="shared" si="1"/>
        <v>0</v>
      </c>
      <c r="F21" s="378"/>
      <c r="G21" s="378">
        <v>477.6</v>
      </c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38"/>
      <c r="S21" s="338"/>
      <c r="T21" s="338"/>
      <c r="U21" s="338"/>
    </row>
    <row r="22" spans="1:21" x14ac:dyDescent="0.3">
      <c r="A22" s="295" t="s">
        <v>425</v>
      </c>
      <c r="B22" s="294" t="s">
        <v>621</v>
      </c>
      <c r="C22" s="383">
        <v>179.1</v>
      </c>
      <c r="D22" s="414">
        <f t="shared" si="0"/>
        <v>0</v>
      </c>
      <c r="E22" s="384">
        <f t="shared" si="1"/>
        <v>179.1</v>
      </c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38"/>
      <c r="S22" s="338"/>
      <c r="T22" s="338"/>
      <c r="U22" s="338"/>
    </row>
    <row r="23" spans="1:21" x14ac:dyDescent="0.3">
      <c r="A23" s="295" t="s">
        <v>8</v>
      </c>
      <c r="B23" s="294" t="s">
        <v>483</v>
      </c>
      <c r="C23" s="383">
        <v>4188.95</v>
      </c>
      <c r="D23" s="414">
        <f t="shared" si="0"/>
        <v>4188.95</v>
      </c>
      <c r="E23" s="384">
        <f t="shared" si="1"/>
        <v>0</v>
      </c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>
        <v>4188.95</v>
      </c>
      <c r="R23" s="338"/>
      <c r="S23" s="338"/>
      <c r="T23" s="338"/>
      <c r="U23" s="338"/>
    </row>
    <row r="24" spans="1:21" x14ac:dyDescent="0.3">
      <c r="A24" s="294" t="s">
        <v>426</v>
      </c>
      <c r="B24" s="296" t="s">
        <v>622</v>
      </c>
      <c r="C24" s="385">
        <v>895.5</v>
      </c>
      <c r="D24" s="414">
        <f t="shared" si="0"/>
        <v>248.75</v>
      </c>
      <c r="E24" s="384">
        <f t="shared" si="1"/>
        <v>646.75</v>
      </c>
      <c r="F24" s="378"/>
      <c r="G24" s="378"/>
      <c r="H24" s="378"/>
      <c r="I24" s="378"/>
      <c r="J24" s="378"/>
      <c r="K24" s="378">
        <v>248.75</v>
      </c>
      <c r="L24" s="378"/>
      <c r="M24" s="378"/>
      <c r="N24" s="378"/>
      <c r="O24" s="378"/>
      <c r="P24" s="378"/>
      <c r="Q24" s="378"/>
      <c r="R24" s="338"/>
      <c r="S24" s="338"/>
      <c r="T24" s="338"/>
      <c r="U24" s="338"/>
    </row>
    <row r="25" spans="1:21" x14ac:dyDescent="0.3">
      <c r="A25" s="293" t="s">
        <v>427</v>
      </c>
      <c r="B25" s="296" t="s">
        <v>623</v>
      </c>
      <c r="C25" s="385">
        <v>99.5</v>
      </c>
      <c r="D25" s="414">
        <f t="shared" si="0"/>
        <v>99.5</v>
      </c>
      <c r="E25" s="384">
        <f t="shared" si="1"/>
        <v>0</v>
      </c>
      <c r="F25" s="378"/>
      <c r="G25" s="378">
        <v>99.5</v>
      </c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38"/>
      <c r="S25" s="338"/>
      <c r="T25" s="338"/>
      <c r="U25" s="338"/>
    </row>
    <row r="26" spans="1:21" ht="28.8" x14ac:dyDescent="0.3">
      <c r="A26" s="293" t="s">
        <v>428</v>
      </c>
      <c r="B26" s="296" t="s">
        <v>624</v>
      </c>
      <c r="C26" s="385">
        <v>159.19999999999999</v>
      </c>
      <c r="D26" s="414">
        <f t="shared" si="0"/>
        <v>159.19999999999999</v>
      </c>
      <c r="E26" s="384">
        <f t="shared" si="1"/>
        <v>0</v>
      </c>
      <c r="F26" s="378"/>
      <c r="G26" s="378"/>
      <c r="H26" s="378"/>
      <c r="I26" s="378">
        <v>159.19999999999999</v>
      </c>
      <c r="J26" s="378"/>
      <c r="K26" s="378"/>
      <c r="L26" s="378"/>
      <c r="M26" s="378"/>
      <c r="N26" s="378"/>
      <c r="O26" s="378"/>
      <c r="P26" s="378"/>
      <c r="Q26" s="378"/>
      <c r="R26" s="338"/>
      <c r="S26" s="338"/>
      <c r="T26" s="338"/>
      <c r="U26" s="338"/>
    </row>
    <row r="27" spans="1:21" x14ac:dyDescent="0.3">
      <c r="A27" s="294" t="s">
        <v>429</v>
      </c>
      <c r="B27" s="294" t="s">
        <v>625</v>
      </c>
      <c r="C27" s="383">
        <v>835.8</v>
      </c>
      <c r="D27" s="414">
        <f t="shared" si="0"/>
        <v>597</v>
      </c>
      <c r="E27" s="384">
        <f t="shared" si="1"/>
        <v>238.79999999999995</v>
      </c>
      <c r="F27" s="378"/>
      <c r="G27" s="378">
        <v>597</v>
      </c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38"/>
      <c r="S27" s="338"/>
      <c r="T27" s="338"/>
      <c r="U27" s="338"/>
    </row>
    <row r="28" spans="1:21" x14ac:dyDescent="0.3">
      <c r="A28" s="293" t="s">
        <v>430</v>
      </c>
      <c r="B28" s="293" t="s">
        <v>626</v>
      </c>
      <c r="C28" s="383">
        <v>328.35</v>
      </c>
      <c r="D28" s="414">
        <f t="shared" si="0"/>
        <v>0</v>
      </c>
      <c r="E28" s="384">
        <f t="shared" si="1"/>
        <v>328.35</v>
      </c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38"/>
      <c r="S28" s="338"/>
      <c r="T28" s="338"/>
      <c r="U28" s="338"/>
    </row>
    <row r="29" spans="1:21" x14ac:dyDescent="0.3">
      <c r="A29" s="295" t="s">
        <v>431</v>
      </c>
      <c r="B29" s="294" t="s">
        <v>627</v>
      </c>
      <c r="C29" s="383">
        <v>199</v>
      </c>
      <c r="D29" s="414">
        <f t="shared" si="0"/>
        <v>199</v>
      </c>
      <c r="E29" s="384">
        <f t="shared" si="1"/>
        <v>0</v>
      </c>
      <c r="F29" s="378"/>
      <c r="G29" s="378">
        <v>199</v>
      </c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38"/>
      <c r="S29" s="338"/>
      <c r="T29" s="338"/>
      <c r="U29" s="338"/>
    </row>
    <row r="30" spans="1:21" x14ac:dyDescent="0.3">
      <c r="A30" s="295" t="s">
        <v>432</v>
      </c>
      <c r="B30" s="293" t="s">
        <v>484</v>
      </c>
      <c r="C30" s="383">
        <v>149.25</v>
      </c>
      <c r="D30" s="414">
        <f t="shared" si="0"/>
        <v>149.25</v>
      </c>
      <c r="E30" s="384">
        <f t="shared" si="1"/>
        <v>0</v>
      </c>
      <c r="F30" s="378"/>
      <c r="G30" s="378"/>
      <c r="H30" s="378"/>
      <c r="I30" s="378">
        <v>149.25</v>
      </c>
      <c r="J30" s="378"/>
      <c r="K30" s="378"/>
      <c r="L30" s="378"/>
      <c r="M30" s="378"/>
      <c r="N30" s="378"/>
      <c r="O30" s="378"/>
      <c r="P30" s="378"/>
      <c r="Q30" s="378"/>
      <c r="R30" s="338"/>
      <c r="S30" s="338"/>
      <c r="T30" s="338"/>
      <c r="U30" s="338"/>
    </row>
    <row r="31" spans="1:21" x14ac:dyDescent="0.3">
      <c r="A31" s="294" t="s">
        <v>433</v>
      </c>
      <c r="B31" s="293" t="s">
        <v>628</v>
      </c>
      <c r="C31" s="383">
        <v>179.1</v>
      </c>
      <c r="D31" s="414">
        <f t="shared" si="0"/>
        <v>179.1</v>
      </c>
      <c r="E31" s="384">
        <f t="shared" si="1"/>
        <v>0</v>
      </c>
      <c r="F31" s="378"/>
      <c r="G31" s="378"/>
      <c r="H31" s="378"/>
      <c r="I31" s="378"/>
      <c r="J31" s="378"/>
      <c r="K31" s="378"/>
      <c r="L31" s="378">
        <v>179.1</v>
      </c>
      <c r="M31" s="378"/>
      <c r="N31" s="378"/>
      <c r="O31" s="378"/>
      <c r="P31" s="378"/>
      <c r="Q31" s="378"/>
      <c r="R31" s="338"/>
      <c r="S31" s="338"/>
      <c r="T31" s="338"/>
      <c r="U31" s="338"/>
    </row>
    <row r="32" spans="1:21" x14ac:dyDescent="0.3">
      <c r="A32" s="293" t="s">
        <v>595</v>
      </c>
      <c r="B32" s="293" t="s">
        <v>629</v>
      </c>
      <c r="C32" s="383">
        <v>348.25</v>
      </c>
      <c r="D32" s="414">
        <f t="shared" si="0"/>
        <v>0</v>
      </c>
      <c r="E32" s="384">
        <f t="shared" si="1"/>
        <v>348.25</v>
      </c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38"/>
      <c r="S32" s="338"/>
      <c r="T32" s="338"/>
      <c r="U32" s="338"/>
    </row>
    <row r="33" spans="1:21" x14ac:dyDescent="0.3">
      <c r="A33" s="293" t="s">
        <v>434</v>
      </c>
      <c r="B33" s="293" t="s">
        <v>630</v>
      </c>
      <c r="C33" s="383">
        <v>278.60000000000002</v>
      </c>
      <c r="D33" s="414">
        <f t="shared" si="0"/>
        <v>278.60000000000002</v>
      </c>
      <c r="E33" s="384">
        <f t="shared" si="1"/>
        <v>0</v>
      </c>
      <c r="F33" s="378"/>
      <c r="G33" s="378"/>
      <c r="H33" s="378"/>
      <c r="I33" s="378">
        <v>278.60000000000002</v>
      </c>
      <c r="J33" s="378"/>
      <c r="K33" s="378"/>
      <c r="L33" s="378"/>
      <c r="M33" s="378"/>
      <c r="N33" s="378"/>
      <c r="O33" s="378"/>
      <c r="P33" s="378"/>
      <c r="Q33" s="378"/>
      <c r="R33" s="338"/>
      <c r="S33" s="338"/>
      <c r="T33" s="338"/>
      <c r="U33" s="338"/>
    </row>
    <row r="34" spans="1:21" x14ac:dyDescent="0.3">
      <c r="A34" s="294" t="s">
        <v>414</v>
      </c>
      <c r="B34" s="293" t="s">
        <v>415</v>
      </c>
      <c r="C34" s="383">
        <v>3323.3</v>
      </c>
      <c r="D34" s="414">
        <f t="shared" si="0"/>
        <v>3323.3</v>
      </c>
      <c r="E34" s="384">
        <f t="shared" si="1"/>
        <v>0</v>
      </c>
      <c r="F34" s="378"/>
      <c r="G34" s="378"/>
      <c r="H34" s="378"/>
      <c r="I34" s="378"/>
      <c r="J34" s="378"/>
      <c r="K34" s="378"/>
      <c r="L34" s="378"/>
      <c r="M34" s="378"/>
      <c r="N34" s="378"/>
      <c r="O34" s="378">
        <v>3323.3</v>
      </c>
      <c r="P34" s="378"/>
      <c r="Q34" s="378"/>
      <c r="R34" s="338"/>
      <c r="S34" s="338"/>
      <c r="T34" s="338"/>
      <c r="U34" s="338"/>
    </row>
    <row r="35" spans="1:21" x14ac:dyDescent="0.3">
      <c r="A35" s="293" t="s">
        <v>74</v>
      </c>
      <c r="B35" s="294" t="s">
        <v>108</v>
      </c>
      <c r="C35" s="383">
        <v>31840</v>
      </c>
      <c r="D35" s="414">
        <f t="shared" si="0"/>
        <v>31840</v>
      </c>
      <c r="E35" s="384">
        <f t="shared" si="1"/>
        <v>0</v>
      </c>
      <c r="F35" s="378"/>
      <c r="G35" s="378"/>
      <c r="H35" s="378"/>
      <c r="I35" s="378"/>
      <c r="J35" s="378"/>
      <c r="K35" s="378"/>
      <c r="L35" s="378"/>
      <c r="M35" s="378"/>
      <c r="N35" s="378">
        <v>31840</v>
      </c>
      <c r="O35" s="378"/>
      <c r="P35" s="378"/>
      <c r="Q35" s="378"/>
      <c r="R35" s="338"/>
      <c r="S35" s="338"/>
      <c r="T35" s="338"/>
      <c r="U35" s="338"/>
    </row>
    <row r="36" spans="1:21" ht="28.8" x14ac:dyDescent="0.3">
      <c r="A36" s="295" t="s">
        <v>435</v>
      </c>
      <c r="B36" s="293" t="s">
        <v>485</v>
      </c>
      <c r="C36" s="383">
        <v>248.75</v>
      </c>
      <c r="D36" s="414">
        <f t="shared" si="0"/>
        <v>248.75</v>
      </c>
      <c r="E36" s="384">
        <f t="shared" si="1"/>
        <v>0</v>
      </c>
      <c r="F36" s="378"/>
      <c r="G36" s="378"/>
      <c r="H36" s="378"/>
      <c r="I36" s="378"/>
      <c r="J36" s="378">
        <v>248.75</v>
      </c>
      <c r="K36" s="378"/>
      <c r="L36" s="378"/>
      <c r="M36" s="378"/>
      <c r="N36" s="378"/>
      <c r="O36" s="378"/>
      <c r="P36" s="378"/>
      <c r="Q36" s="378"/>
      <c r="R36" s="338"/>
      <c r="S36" s="338"/>
      <c r="T36" s="338"/>
      <c r="U36" s="338"/>
    </row>
    <row r="37" spans="1:21" x14ac:dyDescent="0.3">
      <c r="A37" s="295" t="s">
        <v>345</v>
      </c>
      <c r="B37" s="293" t="s">
        <v>631</v>
      </c>
      <c r="C37" s="383">
        <v>626.85</v>
      </c>
      <c r="D37" s="414">
        <f t="shared" si="0"/>
        <v>0</v>
      </c>
      <c r="E37" s="384">
        <f t="shared" si="1"/>
        <v>626.85</v>
      </c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38"/>
      <c r="S37" s="338"/>
      <c r="T37" s="338"/>
      <c r="U37" s="338"/>
    </row>
    <row r="38" spans="1:21" x14ac:dyDescent="0.3">
      <c r="A38" s="294" t="s">
        <v>361</v>
      </c>
      <c r="B38" s="293" t="s">
        <v>486</v>
      </c>
      <c r="C38" s="383">
        <v>2955.15</v>
      </c>
      <c r="D38" s="414">
        <f t="shared" si="0"/>
        <v>2856.61</v>
      </c>
      <c r="E38" s="384">
        <f t="shared" si="1"/>
        <v>98.539999999999964</v>
      </c>
      <c r="F38" s="378"/>
      <c r="G38" s="378"/>
      <c r="H38" s="378"/>
      <c r="I38" s="378"/>
      <c r="J38" s="378"/>
      <c r="K38" s="378"/>
      <c r="L38" s="378"/>
      <c r="M38" s="378"/>
      <c r="N38" s="378"/>
      <c r="O38" s="378">
        <v>2856.61</v>
      </c>
      <c r="P38" s="378"/>
      <c r="Q38" s="378"/>
      <c r="R38" s="338"/>
      <c r="S38" s="338"/>
      <c r="T38" s="338"/>
      <c r="U38" s="338"/>
    </row>
    <row r="39" spans="1:21" x14ac:dyDescent="0.3">
      <c r="A39" s="293" t="s">
        <v>436</v>
      </c>
      <c r="B39" s="293" t="s">
        <v>487</v>
      </c>
      <c r="C39" s="383">
        <v>149.25</v>
      </c>
      <c r="D39" s="414">
        <f t="shared" si="0"/>
        <v>149.25</v>
      </c>
      <c r="E39" s="384">
        <f t="shared" si="1"/>
        <v>0</v>
      </c>
      <c r="F39" s="378">
        <v>149.25</v>
      </c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38"/>
      <c r="S39" s="338"/>
      <c r="T39" s="338"/>
      <c r="U39" s="338"/>
    </row>
    <row r="40" spans="1:21" s="253" customFormat="1" x14ac:dyDescent="0.3">
      <c r="A40" s="293" t="s">
        <v>596</v>
      </c>
      <c r="B40" s="293" t="s">
        <v>632</v>
      </c>
      <c r="C40" s="383">
        <v>11.95</v>
      </c>
      <c r="D40" s="414">
        <f t="shared" si="0"/>
        <v>11.95</v>
      </c>
      <c r="E40" s="384">
        <f t="shared" si="1"/>
        <v>0</v>
      </c>
      <c r="F40" s="378">
        <v>11.95</v>
      </c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38"/>
      <c r="S40" s="338"/>
      <c r="T40" s="338"/>
      <c r="U40" s="338"/>
    </row>
    <row r="41" spans="1:21" s="253" customFormat="1" x14ac:dyDescent="0.3">
      <c r="A41" s="294" t="s">
        <v>437</v>
      </c>
      <c r="B41" s="293" t="s">
        <v>488</v>
      </c>
      <c r="C41" s="383">
        <v>248.75</v>
      </c>
      <c r="D41" s="414">
        <f t="shared" si="0"/>
        <v>248.75</v>
      </c>
      <c r="E41" s="384">
        <f t="shared" si="1"/>
        <v>0</v>
      </c>
      <c r="F41" s="378"/>
      <c r="G41" s="378"/>
      <c r="H41" s="378">
        <v>248.75</v>
      </c>
      <c r="I41" s="378"/>
      <c r="J41" s="378"/>
      <c r="K41" s="378"/>
      <c r="L41" s="378"/>
      <c r="M41" s="378"/>
      <c r="N41" s="378"/>
      <c r="O41" s="378"/>
      <c r="P41" s="378"/>
      <c r="Q41" s="378"/>
      <c r="R41" s="338"/>
      <c r="S41" s="338"/>
      <c r="T41" s="338"/>
      <c r="U41" s="338"/>
    </row>
    <row r="42" spans="1:21" s="253" customFormat="1" x14ac:dyDescent="0.3">
      <c r="A42" s="293" t="s">
        <v>75</v>
      </c>
      <c r="B42" s="293" t="s">
        <v>633</v>
      </c>
      <c r="C42" s="383">
        <v>2218.85</v>
      </c>
      <c r="D42" s="414">
        <f t="shared" si="0"/>
        <v>1721</v>
      </c>
      <c r="E42" s="384">
        <f t="shared" si="1"/>
        <v>497.84999999999991</v>
      </c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38"/>
      <c r="S42" s="338">
        <v>1721</v>
      </c>
      <c r="T42" s="338"/>
      <c r="U42" s="338"/>
    </row>
    <row r="43" spans="1:21" s="253" customFormat="1" x14ac:dyDescent="0.3">
      <c r="A43" s="295" t="s">
        <v>313</v>
      </c>
      <c r="B43" s="293" t="s">
        <v>634</v>
      </c>
      <c r="C43" s="383">
        <v>9452.5</v>
      </c>
      <c r="D43" s="414">
        <f t="shared" si="0"/>
        <v>8955</v>
      </c>
      <c r="E43" s="384">
        <f t="shared" si="1"/>
        <v>497.5</v>
      </c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38"/>
      <c r="S43" s="338"/>
      <c r="T43" s="338"/>
      <c r="U43" s="338">
        <v>8955</v>
      </c>
    </row>
    <row r="44" spans="1:21" s="253" customFormat="1" x14ac:dyDescent="0.3">
      <c r="A44" s="295" t="s">
        <v>438</v>
      </c>
      <c r="B44" s="293" t="s">
        <v>635</v>
      </c>
      <c r="C44" s="383">
        <v>895.5</v>
      </c>
      <c r="D44" s="414">
        <f t="shared" si="0"/>
        <v>0</v>
      </c>
      <c r="E44" s="384">
        <f t="shared" si="1"/>
        <v>895.5</v>
      </c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38"/>
      <c r="S44" s="338"/>
      <c r="T44" s="338"/>
      <c r="U44" s="338"/>
    </row>
    <row r="45" spans="1:21" s="253" customFormat="1" x14ac:dyDescent="0.3">
      <c r="A45" s="294" t="s">
        <v>439</v>
      </c>
      <c r="B45" s="293" t="s">
        <v>489</v>
      </c>
      <c r="C45" s="383">
        <v>358.2</v>
      </c>
      <c r="D45" s="414">
        <f t="shared" si="0"/>
        <v>0</v>
      </c>
      <c r="E45" s="384">
        <f t="shared" si="1"/>
        <v>358.2</v>
      </c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38"/>
      <c r="S45" s="338"/>
      <c r="T45" s="338"/>
      <c r="U45" s="338"/>
    </row>
    <row r="46" spans="1:21" s="253" customFormat="1" x14ac:dyDescent="0.3">
      <c r="A46" s="293" t="s">
        <v>245</v>
      </c>
      <c r="B46" s="293" t="s">
        <v>636</v>
      </c>
      <c r="C46" s="383">
        <v>199</v>
      </c>
      <c r="D46" s="414">
        <f t="shared" si="0"/>
        <v>199</v>
      </c>
      <c r="E46" s="384">
        <f t="shared" si="1"/>
        <v>0</v>
      </c>
      <c r="F46" s="378"/>
      <c r="G46" s="378"/>
      <c r="H46" s="378"/>
      <c r="I46" s="378">
        <v>199</v>
      </c>
      <c r="J46" s="378"/>
      <c r="K46" s="378"/>
      <c r="L46" s="378"/>
      <c r="M46" s="378"/>
      <c r="N46" s="378"/>
      <c r="O46" s="378"/>
      <c r="P46" s="378"/>
      <c r="Q46" s="378"/>
      <c r="R46" s="338"/>
      <c r="S46" s="338"/>
      <c r="T46" s="338"/>
      <c r="U46" s="338"/>
    </row>
    <row r="47" spans="1:21" s="253" customFormat="1" ht="28.8" x14ac:dyDescent="0.3">
      <c r="A47" s="293" t="s">
        <v>597</v>
      </c>
      <c r="B47" s="293" t="s">
        <v>637</v>
      </c>
      <c r="C47" s="383">
        <v>308.45</v>
      </c>
      <c r="D47" s="414">
        <f t="shared" si="0"/>
        <v>308.45</v>
      </c>
      <c r="E47" s="384">
        <f t="shared" si="1"/>
        <v>0</v>
      </c>
      <c r="F47" s="378"/>
      <c r="G47" s="378"/>
      <c r="H47" s="378"/>
      <c r="I47" s="378"/>
      <c r="J47" s="378">
        <v>308.45</v>
      </c>
      <c r="K47" s="378"/>
      <c r="L47" s="378"/>
      <c r="M47" s="378"/>
      <c r="N47" s="378"/>
      <c r="O47" s="378"/>
      <c r="P47" s="378"/>
      <c r="Q47" s="378"/>
      <c r="R47" s="338"/>
      <c r="S47" s="338"/>
      <c r="T47" s="338"/>
      <c r="U47" s="338"/>
    </row>
    <row r="48" spans="1:21" s="253" customFormat="1" x14ac:dyDescent="0.3">
      <c r="A48" s="294" t="s">
        <v>440</v>
      </c>
      <c r="B48" s="293" t="s">
        <v>490</v>
      </c>
      <c r="C48" s="383">
        <v>199</v>
      </c>
      <c r="D48" s="414">
        <f t="shared" si="0"/>
        <v>199</v>
      </c>
      <c r="E48" s="384">
        <f t="shared" si="1"/>
        <v>0</v>
      </c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>
        <v>199</v>
      </c>
      <c r="Q48" s="378"/>
      <c r="R48" s="338"/>
      <c r="S48" s="338"/>
      <c r="T48" s="338"/>
      <c r="U48" s="338"/>
    </row>
    <row r="49" spans="1:21" s="253" customFormat="1" ht="28.8" x14ac:dyDescent="0.3">
      <c r="A49" s="293" t="s">
        <v>441</v>
      </c>
      <c r="B49" s="293" t="s">
        <v>638</v>
      </c>
      <c r="C49" s="383">
        <v>2985</v>
      </c>
      <c r="D49" s="414">
        <f t="shared" si="0"/>
        <v>0</v>
      </c>
      <c r="E49" s="384">
        <f t="shared" si="1"/>
        <v>2985</v>
      </c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38"/>
      <c r="S49" s="338"/>
      <c r="T49" s="338"/>
      <c r="U49" s="338"/>
    </row>
    <row r="50" spans="1:21" s="253" customFormat="1" x14ac:dyDescent="0.3">
      <c r="A50" s="295" t="s">
        <v>598</v>
      </c>
      <c r="B50" s="293" t="s">
        <v>639</v>
      </c>
      <c r="C50" s="383">
        <v>298.5</v>
      </c>
      <c r="D50" s="414">
        <f t="shared" si="0"/>
        <v>298.5</v>
      </c>
      <c r="E50" s="384">
        <f t="shared" si="1"/>
        <v>0</v>
      </c>
      <c r="F50" s="378"/>
      <c r="G50" s="378">
        <v>298.5</v>
      </c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38"/>
      <c r="S50" s="338"/>
      <c r="T50" s="338"/>
      <c r="U50" s="338"/>
    </row>
    <row r="51" spans="1:21" s="253" customFormat="1" ht="28.8" x14ac:dyDescent="0.3">
      <c r="A51" s="295" t="s">
        <v>442</v>
      </c>
      <c r="B51" s="293" t="s">
        <v>640</v>
      </c>
      <c r="C51" s="383">
        <v>149.25</v>
      </c>
      <c r="D51" s="414">
        <f t="shared" si="0"/>
        <v>70.88</v>
      </c>
      <c r="E51" s="384">
        <f t="shared" si="1"/>
        <v>78.37</v>
      </c>
      <c r="F51" s="378"/>
      <c r="G51" s="378"/>
      <c r="H51" s="378">
        <v>70.88</v>
      </c>
      <c r="I51" s="378"/>
      <c r="J51" s="378"/>
      <c r="K51" s="378"/>
      <c r="L51" s="378"/>
      <c r="M51" s="378"/>
      <c r="N51" s="378"/>
      <c r="O51" s="378"/>
      <c r="P51" s="378"/>
      <c r="Q51" s="378"/>
      <c r="R51" s="338"/>
      <c r="S51" s="338"/>
      <c r="T51" s="338"/>
      <c r="U51" s="338"/>
    </row>
    <row r="52" spans="1:21" s="253" customFormat="1" x14ac:dyDescent="0.3">
      <c r="A52" s="294" t="s">
        <v>247</v>
      </c>
      <c r="B52" s="293" t="s">
        <v>491</v>
      </c>
      <c r="C52" s="383">
        <v>3830.75</v>
      </c>
      <c r="D52" s="414">
        <f t="shared" si="0"/>
        <v>3830.75</v>
      </c>
      <c r="E52" s="384">
        <f t="shared" si="1"/>
        <v>0</v>
      </c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>
        <v>3830.75</v>
      </c>
      <c r="R52" s="338"/>
      <c r="S52" s="338"/>
      <c r="T52" s="338"/>
      <c r="U52" s="338"/>
    </row>
    <row r="53" spans="1:21" s="253" customFormat="1" x14ac:dyDescent="0.3">
      <c r="A53" s="293" t="s">
        <v>599</v>
      </c>
      <c r="B53" s="293" t="s">
        <v>641</v>
      </c>
      <c r="C53" s="383">
        <v>308.45</v>
      </c>
      <c r="D53" s="414">
        <f t="shared" si="0"/>
        <v>0</v>
      </c>
      <c r="E53" s="384">
        <f t="shared" si="1"/>
        <v>308.45</v>
      </c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38"/>
      <c r="S53" s="338"/>
      <c r="T53" s="338"/>
      <c r="U53" s="338"/>
    </row>
    <row r="54" spans="1:21" s="253" customFormat="1" x14ac:dyDescent="0.3">
      <c r="A54" s="293" t="s">
        <v>443</v>
      </c>
      <c r="B54" s="293" t="s">
        <v>492</v>
      </c>
      <c r="C54" s="383">
        <v>179.1</v>
      </c>
      <c r="D54" s="414">
        <f t="shared" si="0"/>
        <v>179.1</v>
      </c>
      <c r="E54" s="384">
        <f t="shared" si="1"/>
        <v>0</v>
      </c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>
        <v>179.1</v>
      </c>
      <c r="R54" s="338"/>
      <c r="S54" s="338"/>
      <c r="T54" s="338"/>
      <c r="U54" s="338"/>
    </row>
    <row r="55" spans="1:21" s="253" customFormat="1" ht="28.8" x14ac:dyDescent="0.3">
      <c r="A55" s="294" t="s">
        <v>444</v>
      </c>
      <c r="B55" s="293" t="s">
        <v>642</v>
      </c>
      <c r="C55" s="383">
        <v>59.7</v>
      </c>
      <c r="D55" s="414">
        <f t="shared" si="0"/>
        <v>59.7</v>
      </c>
      <c r="E55" s="384">
        <f t="shared" si="1"/>
        <v>0</v>
      </c>
      <c r="F55" s="378"/>
      <c r="G55" s="378">
        <v>59.7</v>
      </c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38"/>
      <c r="S55" s="338"/>
      <c r="T55" s="338"/>
      <c r="U55" s="338"/>
    </row>
    <row r="56" spans="1:21" s="253" customFormat="1" x14ac:dyDescent="0.3">
      <c r="A56" s="293" t="s">
        <v>248</v>
      </c>
      <c r="B56" s="293" t="s">
        <v>82</v>
      </c>
      <c r="C56" s="383">
        <v>437.8</v>
      </c>
      <c r="D56" s="414">
        <f t="shared" si="0"/>
        <v>437.8</v>
      </c>
      <c r="E56" s="384">
        <f t="shared" si="1"/>
        <v>0</v>
      </c>
      <c r="F56" s="378"/>
      <c r="G56" s="378"/>
      <c r="H56" s="378"/>
      <c r="I56" s="378">
        <v>437.8</v>
      </c>
      <c r="J56" s="378"/>
      <c r="K56" s="378"/>
      <c r="L56" s="378"/>
      <c r="M56" s="378"/>
      <c r="N56" s="378"/>
      <c r="O56" s="378"/>
      <c r="P56" s="378"/>
      <c r="Q56" s="378"/>
      <c r="R56" s="338"/>
      <c r="S56" s="338"/>
      <c r="T56" s="338"/>
      <c r="U56" s="338"/>
    </row>
    <row r="57" spans="1:21" s="253" customFormat="1" x14ac:dyDescent="0.3">
      <c r="A57" s="295" t="s">
        <v>445</v>
      </c>
      <c r="B57" s="293" t="s">
        <v>493</v>
      </c>
      <c r="C57" s="383">
        <v>99.5</v>
      </c>
      <c r="D57" s="414">
        <f t="shared" si="0"/>
        <v>0</v>
      </c>
      <c r="E57" s="384">
        <f t="shared" si="1"/>
        <v>99.5</v>
      </c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38"/>
      <c r="S57" s="338"/>
      <c r="T57" s="338"/>
      <c r="U57" s="338"/>
    </row>
    <row r="58" spans="1:21" s="253" customFormat="1" ht="28.8" x14ac:dyDescent="0.3">
      <c r="A58" s="295" t="s">
        <v>446</v>
      </c>
      <c r="B58" s="293" t="s">
        <v>643</v>
      </c>
      <c r="C58" s="383">
        <v>79.599999999999994</v>
      </c>
      <c r="D58" s="414">
        <f t="shared" si="0"/>
        <v>0</v>
      </c>
      <c r="E58" s="384">
        <f t="shared" si="1"/>
        <v>79.599999999999994</v>
      </c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38"/>
      <c r="S58" s="338"/>
      <c r="T58" s="338"/>
      <c r="U58" s="338"/>
    </row>
    <row r="59" spans="1:21" s="253" customFormat="1" ht="28.8" x14ac:dyDescent="0.3">
      <c r="A59" s="294" t="s">
        <v>600</v>
      </c>
      <c r="B59" s="293" t="s">
        <v>644</v>
      </c>
      <c r="C59" s="383">
        <v>89.55</v>
      </c>
      <c r="D59" s="414">
        <f t="shared" si="0"/>
        <v>79.599999999999994</v>
      </c>
      <c r="E59" s="384">
        <f t="shared" si="1"/>
        <v>9.9500000000000028</v>
      </c>
      <c r="F59" s="378"/>
      <c r="G59" s="378">
        <v>79.599999999999994</v>
      </c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38"/>
      <c r="S59" s="338"/>
      <c r="T59" s="338"/>
      <c r="U59" s="338"/>
    </row>
    <row r="60" spans="1:21" s="253" customFormat="1" x14ac:dyDescent="0.3">
      <c r="A60" s="293" t="s">
        <v>601</v>
      </c>
      <c r="B60" s="293" t="s">
        <v>645</v>
      </c>
      <c r="C60" s="383">
        <v>79.599999999999994</v>
      </c>
      <c r="D60" s="414">
        <f t="shared" si="0"/>
        <v>79.599999999999994</v>
      </c>
      <c r="E60" s="384">
        <f t="shared" si="1"/>
        <v>0</v>
      </c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>
        <v>79.599999999999994</v>
      </c>
      <c r="Q60" s="378"/>
      <c r="R60" s="338"/>
      <c r="S60" s="338"/>
      <c r="T60" s="338"/>
      <c r="U60" s="338"/>
    </row>
    <row r="61" spans="1:21" s="253" customFormat="1" x14ac:dyDescent="0.3">
      <c r="A61" s="293" t="s">
        <v>602</v>
      </c>
      <c r="B61" s="293" t="s">
        <v>646</v>
      </c>
      <c r="C61" s="383">
        <v>139.30000000000001</v>
      </c>
      <c r="D61" s="414">
        <f t="shared" si="0"/>
        <v>139.30000000000001</v>
      </c>
      <c r="E61" s="384">
        <f t="shared" si="1"/>
        <v>0</v>
      </c>
      <c r="F61" s="378"/>
      <c r="G61" s="378"/>
      <c r="H61" s="378"/>
      <c r="I61" s="378"/>
      <c r="J61" s="378"/>
      <c r="K61" s="378"/>
      <c r="L61" s="378"/>
      <c r="M61" s="378"/>
      <c r="N61" s="378">
        <v>139.30000000000001</v>
      </c>
      <c r="O61" s="378"/>
      <c r="P61" s="378"/>
      <c r="Q61" s="378"/>
      <c r="R61" s="338"/>
      <c r="S61" s="338"/>
      <c r="T61" s="338"/>
      <c r="U61" s="338"/>
    </row>
    <row r="62" spans="1:21" s="253" customFormat="1" x14ac:dyDescent="0.3">
      <c r="A62" s="294" t="s">
        <v>253</v>
      </c>
      <c r="B62" s="293" t="s">
        <v>647</v>
      </c>
      <c r="C62" s="383">
        <v>895.5</v>
      </c>
      <c r="D62" s="414">
        <f t="shared" si="0"/>
        <v>796</v>
      </c>
      <c r="E62" s="384">
        <f t="shared" si="1"/>
        <v>99.5</v>
      </c>
      <c r="F62" s="378"/>
      <c r="G62" s="378"/>
      <c r="H62" s="378"/>
      <c r="I62" s="378"/>
      <c r="J62" s="378"/>
      <c r="K62" s="378">
        <v>796</v>
      </c>
      <c r="L62" s="378"/>
      <c r="M62" s="378"/>
      <c r="N62" s="378"/>
      <c r="O62" s="378"/>
      <c r="P62" s="378"/>
      <c r="Q62" s="378"/>
      <c r="R62" s="338"/>
      <c r="S62" s="338"/>
      <c r="T62" s="338"/>
      <c r="U62" s="338"/>
    </row>
    <row r="63" spans="1:21" s="253" customFormat="1" x14ac:dyDescent="0.3">
      <c r="A63" s="293" t="s">
        <v>347</v>
      </c>
      <c r="B63" s="293" t="s">
        <v>494</v>
      </c>
      <c r="C63" s="383">
        <v>3880.5</v>
      </c>
      <c r="D63" s="414">
        <f t="shared" si="0"/>
        <v>3631.75</v>
      </c>
      <c r="E63" s="384">
        <f t="shared" si="1"/>
        <v>248.75</v>
      </c>
      <c r="F63" s="378"/>
      <c r="G63" s="378"/>
      <c r="H63" s="378"/>
      <c r="I63" s="378"/>
      <c r="J63" s="378"/>
      <c r="K63" s="378"/>
      <c r="L63" s="378"/>
      <c r="M63" s="378">
        <v>3631.75</v>
      </c>
      <c r="N63" s="378"/>
      <c r="O63" s="378"/>
      <c r="P63" s="378"/>
      <c r="Q63" s="378"/>
      <c r="R63" s="338"/>
      <c r="S63" s="338"/>
      <c r="T63" s="338"/>
      <c r="U63" s="338"/>
    </row>
    <row r="64" spans="1:21" s="253" customFormat="1" x14ac:dyDescent="0.3">
      <c r="A64" s="295" t="s">
        <v>447</v>
      </c>
      <c r="B64" s="293" t="s">
        <v>495</v>
      </c>
      <c r="C64" s="383">
        <v>1194</v>
      </c>
      <c r="D64" s="414">
        <f t="shared" si="0"/>
        <v>1194</v>
      </c>
      <c r="E64" s="384">
        <f t="shared" si="1"/>
        <v>0</v>
      </c>
      <c r="F64" s="378">
        <v>1194</v>
      </c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38"/>
      <c r="S64" s="338"/>
      <c r="T64" s="338"/>
      <c r="U64" s="338"/>
    </row>
    <row r="65" spans="1:28" s="253" customFormat="1" x14ac:dyDescent="0.3">
      <c r="A65" s="295" t="s">
        <v>506</v>
      </c>
      <c r="B65" s="293" t="s">
        <v>648</v>
      </c>
      <c r="C65" s="383">
        <v>895.5</v>
      </c>
      <c r="D65" s="414">
        <f t="shared" si="0"/>
        <v>895.5</v>
      </c>
      <c r="E65" s="384">
        <f t="shared" si="1"/>
        <v>0</v>
      </c>
      <c r="F65" s="378"/>
      <c r="G65" s="378"/>
      <c r="H65" s="378"/>
      <c r="I65" s="378"/>
      <c r="J65" s="378">
        <v>895.5</v>
      </c>
      <c r="K65" s="378"/>
      <c r="L65" s="378"/>
      <c r="M65" s="378"/>
      <c r="N65" s="378"/>
      <c r="O65" s="378"/>
      <c r="P65" s="378"/>
      <c r="Q65" s="378"/>
      <c r="R65" s="338"/>
      <c r="S65" s="338"/>
      <c r="T65" s="338"/>
      <c r="U65" s="338"/>
    </row>
    <row r="66" spans="1:28" s="253" customFormat="1" x14ac:dyDescent="0.3">
      <c r="A66" s="294" t="s">
        <v>255</v>
      </c>
      <c r="B66" s="293" t="s">
        <v>649</v>
      </c>
      <c r="C66" s="383">
        <v>149.25</v>
      </c>
      <c r="D66" s="414">
        <f t="shared" si="0"/>
        <v>0</v>
      </c>
      <c r="E66" s="384">
        <f t="shared" si="1"/>
        <v>149.25</v>
      </c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38"/>
      <c r="S66" s="338"/>
      <c r="T66" s="338"/>
      <c r="U66" s="338"/>
    </row>
    <row r="67" spans="1:28" s="253" customFormat="1" x14ac:dyDescent="0.3">
      <c r="A67" s="293" t="s">
        <v>449</v>
      </c>
      <c r="B67" s="293" t="s">
        <v>650</v>
      </c>
      <c r="C67" s="383">
        <v>248.75</v>
      </c>
      <c r="D67" s="414">
        <f t="shared" si="0"/>
        <v>248.75</v>
      </c>
      <c r="E67" s="384">
        <f t="shared" si="1"/>
        <v>0</v>
      </c>
      <c r="F67" s="378"/>
      <c r="G67" s="378"/>
      <c r="H67" s="378"/>
      <c r="I67" s="378"/>
      <c r="J67" s="378"/>
      <c r="K67" s="378"/>
      <c r="L67" s="378"/>
      <c r="M67" s="378"/>
      <c r="N67" s="378">
        <v>248.75</v>
      </c>
      <c r="O67" s="378"/>
      <c r="P67" s="378"/>
      <c r="Q67" s="378"/>
      <c r="R67" s="338"/>
      <c r="S67" s="338"/>
      <c r="T67" s="338"/>
      <c r="U67" s="338"/>
    </row>
    <row r="68" spans="1:28" s="253" customFormat="1" x14ac:dyDescent="0.3">
      <c r="A68" s="293" t="s">
        <v>450</v>
      </c>
      <c r="B68" s="293" t="s">
        <v>651</v>
      </c>
      <c r="C68" s="383">
        <v>29.85</v>
      </c>
      <c r="D68" s="414">
        <f t="shared" si="0"/>
        <v>29.85</v>
      </c>
      <c r="E68" s="384">
        <f t="shared" si="1"/>
        <v>0</v>
      </c>
      <c r="F68" s="378">
        <v>29.85</v>
      </c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38"/>
      <c r="S68" s="338"/>
      <c r="T68" s="338"/>
      <c r="U68" s="338"/>
    </row>
    <row r="69" spans="1:28" s="253" customFormat="1" x14ac:dyDescent="0.3">
      <c r="A69" s="294" t="s">
        <v>451</v>
      </c>
      <c r="B69" s="293" t="s">
        <v>652</v>
      </c>
      <c r="C69" s="383">
        <v>119.4</v>
      </c>
      <c r="D69" s="414">
        <f t="shared" si="0"/>
        <v>99.5</v>
      </c>
      <c r="E69" s="384">
        <f t="shared" si="1"/>
        <v>19.900000000000006</v>
      </c>
      <c r="F69" s="378"/>
      <c r="G69" s="378"/>
      <c r="H69" s="378">
        <v>99.5</v>
      </c>
      <c r="I69" s="378"/>
      <c r="J69" s="378"/>
      <c r="K69" s="378"/>
      <c r="L69" s="378"/>
      <c r="M69" s="378"/>
      <c r="N69" s="378"/>
      <c r="O69" s="378"/>
      <c r="P69" s="378"/>
      <c r="Q69" s="378"/>
      <c r="R69" s="338"/>
      <c r="S69" s="338"/>
      <c r="T69" s="338"/>
      <c r="U69" s="338"/>
    </row>
    <row r="70" spans="1:28" s="253" customFormat="1" x14ac:dyDescent="0.3">
      <c r="A70" s="293" t="s">
        <v>452</v>
      </c>
      <c r="B70" s="293" t="s">
        <v>653</v>
      </c>
      <c r="C70" s="383">
        <v>398</v>
      </c>
      <c r="D70" s="414">
        <f t="shared" si="0"/>
        <v>398</v>
      </c>
      <c r="E70" s="384">
        <f t="shared" si="1"/>
        <v>0</v>
      </c>
      <c r="F70" s="378"/>
      <c r="G70" s="378">
        <v>398</v>
      </c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38"/>
      <c r="S70" s="338"/>
      <c r="T70" s="338"/>
      <c r="U70" s="338"/>
      <c r="V70" s="4"/>
      <c r="W70" s="4"/>
      <c r="X70" s="4"/>
      <c r="Y70" s="4"/>
      <c r="Z70" s="4"/>
      <c r="AA70" s="4"/>
      <c r="AB70" s="4"/>
    </row>
    <row r="71" spans="1:28" s="4" customFormat="1" x14ac:dyDescent="0.3">
      <c r="A71" s="295" t="s">
        <v>453</v>
      </c>
      <c r="B71" s="293" t="s">
        <v>654</v>
      </c>
      <c r="C71" s="383">
        <v>189.05</v>
      </c>
      <c r="D71" s="414">
        <f t="shared" si="0"/>
        <v>189.05</v>
      </c>
      <c r="E71" s="384">
        <f t="shared" si="1"/>
        <v>0</v>
      </c>
      <c r="F71" s="378"/>
      <c r="G71" s="378">
        <v>189.05</v>
      </c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147"/>
      <c r="S71" s="147"/>
      <c r="T71" s="147"/>
      <c r="U71" s="147"/>
    </row>
    <row r="72" spans="1:28" s="253" customFormat="1" x14ac:dyDescent="0.3">
      <c r="A72" s="295" t="s">
        <v>603</v>
      </c>
      <c r="B72" s="293" t="s">
        <v>655</v>
      </c>
      <c r="C72" s="383">
        <v>149.25</v>
      </c>
      <c r="D72" s="414">
        <f t="shared" si="0"/>
        <v>0</v>
      </c>
      <c r="E72" s="384">
        <f t="shared" si="1"/>
        <v>149.25</v>
      </c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38"/>
      <c r="S72" s="338"/>
      <c r="T72" s="338"/>
      <c r="U72" s="338"/>
    </row>
    <row r="73" spans="1:28" s="253" customFormat="1" x14ac:dyDescent="0.3">
      <c r="A73" s="294" t="s">
        <v>604</v>
      </c>
      <c r="B73" s="293" t="s">
        <v>656</v>
      </c>
      <c r="C73" s="383">
        <v>159.19999999999999</v>
      </c>
      <c r="D73" s="414">
        <f t="shared" si="0"/>
        <v>149.25</v>
      </c>
      <c r="E73" s="384">
        <f t="shared" si="1"/>
        <v>9.9499999999999886</v>
      </c>
      <c r="F73" s="378"/>
      <c r="G73" s="378"/>
      <c r="H73" s="378"/>
      <c r="I73" s="378"/>
      <c r="J73" s="378"/>
      <c r="K73" s="378"/>
      <c r="L73" s="378"/>
      <c r="M73" s="378"/>
      <c r="N73" s="378">
        <v>149.25</v>
      </c>
      <c r="O73" s="378"/>
      <c r="P73" s="378"/>
      <c r="Q73" s="378"/>
      <c r="R73" s="338"/>
      <c r="S73" s="338"/>
      <c r="T73" s="338"/>
      <c r="U73" s="338"/>
    </row>
    <row r="74" spans="1:28" s="253" customFormat="1" x14ac:dyDescent="0.3">
      <c r="A74" s="293" t="s">
        <v>127</v>
      </c>
      <c r="B74" s="293" t="s">
        <v>657</v>
      </c>
      <c r="C74" s="383">
        <v>298.5</v>
      </c>
      <c r="D74" s="414">
        <f t="shared" si="0"/>
        <v>199</v>
      </c>
      <c r="E74" s="384">
        <f t="shared" si="1"/>
        <v>99.5</v>
      </c>
      <c r="F74" s="378"/>
      <c r="G74" s="378">
        <v>199</v>
      </c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38"/>
      <c r="S74" s="338"/>
      <c r="T74" s="338"/>
      <c r="U74" s="338"/>
    </row>
    <row r="75" spans="1:28" s="253" customFormat="1" x14ac:dyDescent="0.3">
      <c r="A75" s="293" t="s">
        <v>113</v>
      </c>
      <c r="B75" s="293" t="s">
        <v>85</v>
      </c>
      <c r="C75" s="383">
        <v>2487.5</v>
      </c>
      <c r="D75" s="414">
        <f t="shared" si="0"/>
        <v>1194</v>
      </c>
      <c r="E75" s="384">
        <f t="shared" si="1"/>
        <v>1293.5</v>
      </c>
      <c r="F75" s="378"/>
      <c r="G75" s="378"/>
      <c r="H75" s="378"/>
      <c r="I75" s="378">
        <v>1194</v>
      </c>
      <c r="J75" s="378"/>
      <c r="K75" s="378"/>
      <c r="L75" s="378"/>
      <c r="M75" s="378"/>
      <c r="N75" s="378"/>
      <c r="O75" s="378"/>
      <c r="P75" s="378"/>
      <c r="Q75" s="378"/>
      <c r="R75" s="338"/>
      <c r="S75" s="338"/>
      <c r="T75" s="338"/>
      <c r="U75" s="338"/>
    </row>
    <row r="76" spans="1:28" s="253" customFormat="1" ht="28.8" x14ac:dyDescent="0.3">
      <c r="A76" s="294" t="s">
        <v>416</v>
      </c>
      <c r="B76" s="293" t="s">
        <v>658</v>
      </c>
      <c r="C76" s="383">
        <v>398</v>
      </c>
      <c r="D76" s="414">
        <f t="shared" ref="D76:D117" si="2">SUM(F76:U76)</f>
        <v>0</v>
      </c>
      <c r="E76" s="384">
        <f t="shared" ref="E76:E117" si="3">C76-D76</f>
        <v>398</v>
      </c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38"/>
      <c r="S76" s="338"/>
      <c r="T76" s="338"/>
      <c r="U76" s="338"/>
    </row>
    <row r="77" spans="1:28" s="253" customFormat="1" x14ac:dyDescent="0.3">
      <c r="A77" s="293" t="s">
        <v>454</v>
      </c>
      <c r="B77" s="293" t="s">
        <v>659</v>
      </c>
      <c r="C77" s="383">
        <v>597</v>
      </c>
      <c r="D77" s="414">
        <f t="shared" si="2"/>
        <v>0</v>
      </c>
      <c r="E77" s="384">
        <f t="shared" si="3"/>
        <v>597</v>
      </c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38"/>
      <c r="S77" s="338"/>
      <c r="T77" s="338"/>
      <c r="U77" s="338"/>
    </row>
    <row r="78" spans="1:28" s="253" customFormat="1" x14ac:dyDescent="0.3">
      <c r="A78" s="295" t="s">
        <v>455</v>
      </c>
      <c r="B78" s="293" t="s">
        <v>660</v>
      </c>
      <c r="C78" s="383">
        <v>348.25</v>
      </c>
      <c r="D78" s="414">
        <f t="shared" si="2"/>
        <v>348.25</v>
      </c>
      <c r="E78" s="384">
        <f t="shared" si="3"/>
        <v>0</v>
      </c>
      <c r="F78" s="378"/>
      <c r="G78" s="378"/>
      <c r="H78" s="378"/>
      <c r="I78" s="378"/>
      <c r="J78" s="378"/>
      <c r="K78" s="378"/>
      <c r="L78" s="378"/>
      <c r="M78" s="378"/>
      <c r="N78" s="378">
        <v>348.25</v>
      </c>
      <c r="O78" s="378"/>
      <c r="P78" s="378"/>
      <c r="Q78" s="378"/>
      <c r="R78" s="338"/>
      <c r="S78" s="338"/>
      <c r="T78" s="338"/>
      <c r="U78" s="338"/>
    </row>
    <row r="79" spans="1:28" s="253" customFormat="1" x14ac:dyDescent="0.3">
      <c r="A79" s="295" t="s">
        <v>456</v>
      </c>
      <c r="B79" s="293" t="s">
        <v>661</v>
      </c>
      <c r="C79" s="383">
        <v>1144.25</v>
      </c>
      <c r="D79" s="414">
        <f t="shared" si="2"/>
        <v>943.26</v>
      </c>
      <c r="E79" s="384">
        <f t="shared" si="3"/>
        <v>200.99</v>
      </c>
      <c r="F79" s="378"/>
      <c r="G79" s="378"/>
      <c r="H79" s="378">
        <v>943.26</v>
      </c>
      <c r="I79" s="378"/>
      <c r="J79" s="378"/>
      <c r="K79" s="378"/>
      <c r="L79" s="378"/>
      <c r="M79" s="378"/>
      <c r="N79" s="378"/>
      <c r="O79" s="378"/>
      <c r="P79" s="378"/>
      <c r="Q79" s="378"/>
      <c r="R79" s="338"/>
      <c r="S79" s="338"/>
      <c r="T79" s="338"/>
      <c r="U79" s="338"/>
    </row>
    <row r="80" spans="1:28" s="253" customFormat="1" x14ac:dyDescent="0.3">
      <c r="A80" s="294" t="s">
        <v>605</v>
      </c>
      <c r="B80" s="293" t="s">
        <v>662</v>
      </c>
      <c r="C80" s="383">
        <v>2487.5</v>
      </c>
      <c r="D80" s="414">
        <f t="shared" si="2"/>
        <v>0</v>
      </c>
      <c r="E80" s="384">
        <f t="shared" si="3"/>
        <v>2487.5</v>
      </c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38"/>
      <c r="S80" s="338"/>
      <c r="T80" s="338"/>
      <c r="U80" s="338"/>
    </row>
    <row r="81" spans="1:21" s="253" customFormat="1" x14ac:dyDescent="0.3">
      <c r="A81" s="293" t="s">
        <v>457</v>
      </c>
      <c r="B81" s="293" t="s">
        <v>663</v>
      </c>
      <c r="C81" s="383">
        <v>179.1</v>
      </c>
      <c r="D81" s="414">
        <f t="shared" si="2"/>
        <v>0</v>
      </c>
      <c r="E81" s="384">
        <f t="shared" si="3"/>
        <v>179.1</v>
      </c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38"/>
      <c r="S81" s="338"/>
      <c r="T81" s="338"/>
      <c r="U81" s="338"/>
    </row>
    <row r="82" spans="1:21" s="253" customFormat="1" x14ac:dyDescent="0.3">
      <c r="A82" s="293" t="s">
        <v>606</v>
      </c>
      <c r="B82" s="293" t="s">
        <v>664</v>
      </c>
      <c r="C82" s="383">
        <v>497.5</v>
      </c>
      <c r="D82" s="414">
        <f t="shared" si="2"/>
        <v>497.5</v>
      </c>
      <c r="E82" s="384">
        <f t="shared" si="3"/>
        <v>0</v>
      </c>
      <c r="F82" s="378">
        <v>497.5</v>
      </c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38"/>
      <c r="S82" s="338"/>
      <c r="T82" s="338"/>
      <c r="U82" s="338"/>
    </row>
    <row r="83" spans="1:21" s="253" customFormat="1" x14ac:dyDescent="0.3">
      <c r="A83" s="294" t="s">
        <v>458</v>
      </c>
      <c r="B83" s="293" t="s">
        <v>665</v>
      </c>
      <c r="C83" s="383">
        <v>119.4</v>
      </c>
      <c r="D83" s="414">
        <f t="shared" si="2"/>
        <v>0</v>
      </c>
      <c r="E83" s="384">
        <f t="shared" si="3"/>
        <v>119.4</v>
      </c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38"/>
      <c r="S83" s="338"/>
      <c r="T83" s="338"/>
      <c r="U83" s="338"/>
    </row>
    <row r="84" spans="1:21" s="302" customFormat="1" x14ac:dyDescent="0.3">
      <c r="A84" s="293">
        <v>2540</v>
      </c>
      <c r="B84" s="293" t="s">
        <v>751</v>
      </c>
      <c r="C84" s="383">
        <v>59.7</v>
      </c>
      <c r="D84" s="414">
        <f t="shared" si="2"/>
        <v>59.7</v>
      </c>
      <c r="E84" s="384">
        <f t="shared" ref="E84" si="4">C84-D84</f>
        <v>0</v>
      </c>
      <c r="F84" s="378"/>
      <c r="G84" s="378"/>
      <c r="H84" s="378"/>
      <c r="I84" s="378">
        <v>59.7</v>
      </c>
      <c r="J84" s="378"/>
      <c r="K84" s="378"/>
      <c r="L84" s="378"/>
      <c r="M84" s="378"/>
      <c r="N84" s="378"/>
      <c r="O84" s="378"/>
      <c r="P84" s="378"/>
      <c r="Q84" s="378"/>
      <c r="R84" s="338"/>
      <c r="S84" s="338"/>
      <c r="T84" s="338"/>
      <c r="U84" s="338"/>
    </row>
    <row r="85" spans="1:21" s="253" customFormat="1" x14ac:dyDescent="0.3">
      <c r="A85" s="293" t="s">
        <v>607</v>
      </c>
      <c r="B85" s="293" t="s">
        <v>666</v>
      </c>
      <c r="C85" s="383">
        <v>278.60000000000002</v>
      </c>
      <c r="D85" s="414">
        <f t="shared" si="2"/>
        <v>0</v>
      </c>
      <c r="E85" s="384">
        <f t="shared" si="3"/>
        <v>278.60000000000002</v>
      </c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38"/>
      <c r="S85" s="338"/>
      <c r="T85" s="338"/>
      <c r="U85" s="338"/>
    </row>
    <row r="86" spans="1:21" s="253" customFormat="1" x14ac:dyDescent="0.3">
      <c r="A86" s="295" t="s">
        <v>459</v>
      </c>
      <c r="B86" s="293" t="s">
        <v>496</v>
      </c>
      <c r="C86" s="383">
        <v>99.5</v>
      </c>
      <c r="D86" s="414">
        <f t="shared" si="2"/>
        <v>99.5</v>
      </c>
      <c r="E86" s="384">
        <f t="shared" si="3"/>
        <v>0</v>
      </c>
      <c r="F86" s="378">
        <v>99.5</v>
      </c>
      <c r="G86" s="378"/>
      <c r="H86" s="378"/>
      <c r="I86" s="378"/>
      <c r="J86" s="378"/>
      <c r="K86" s="378"/>
      <c r="L86" s="378"/>
      <c r="M86" s="378"/>
      <c r="N86" s="378"/>
      <c r="O86" s="378"/>
      <c r="P86" s="378"/>
      <c r="Q86" s="378"/>
      <c r="R86" s="338"/>
      <c r="S86" s="338"/>
      <c r="T86" s="338"/>
      <c r="U86" s="338"/>
    </row>
    <row r="87" spans="1:21" s="253" customFormat="1" x14ac:dyDescent="0.3">
      <c r="A87" s="295" t="s">
        <v>460</v>
      </c>
      <c r="B87" s="293" t="s">
        <v>667</v>
      </c>
      <c r="C87" s="383">
        <v>696.5</v>
      </c>
      <c r="D87" s="414">
        <f t="shared" si="2"/>
        <v>382.7</v>
      </c>
      <c r="E87" s="384">
        <f t="shared" si="3"/>
        <v>313.8</v>
      </c>
      <c r="F87" s="378"/>
      <c r="G87" s="378"/>
      <c r="H87" s="378"/>
      <c r="I87" s="378"/>
      <c r="J87" s="378"/>
      <c r="K87" s="378"/>
      <c r="L87" s="378"/>
      <c r="M87" s="378"/>
      <c r="N87" s="378">
        <v>382.7</v>
      </c>
      <c r="O87" s="378"/>
      <c r="P87" s="378"/>
      <c r="Q87" s="378"/>
      <c r="R87" s="338"/>
      <c r="S87" s="338"/>
      <c r="T87" s="338"/>
      <c r="U87" s="338"/>
    </row>
    <row r="88" spans="1:21" s="253" customFormat="1" x14ac:dyDescent="0.3">
      <c r="A88" s="294" t="s">
        <v>461</v>
      </c>
      <c r="B88" s="293" t="s">
        <v>668</v>
      </c>
      <c r="C88" s="383">
        <v>497.5</v>
      </c>
      <c r="D88" s="414">
        <f t="shared" si="2"/>
        <v>0</v>
      </c>
      <c r="E88" s="384">
        <f t="shared" si="3"/>
        <v>497.5</v>
      </c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38"/>
      <c r="S88" s="338"/>
      <c r="T88" s="338"/>
      <c r="U88" s="338"/>
    </row>
    <row r="89" spans="1:21" s="253" customFormat="1" x14ac:dyDescent="0.3">
      <c r="A89" s="293" t="s">
        <v>462</v>
      </c>
      <c r="B89" s="293" t="s">
        <v>669</v>
      </c>
      <c r="C89" s="383">
        <v>189.05</v>
      </c>
      <c r="D89" s="414">
        <f t="shared" si="2"/>
        <v>189.05</v>
      </c>
      <c r="E89" s="384">
        <f t="shared" si="3"/>
        <v>0</v>
      </c>
      <c r="F89" s="378"/>
      <c r="G89" s="378"/>
      <c r="H89" s="378"/>
      <c r="I89" s="378">
        <v>189.05</v>
      </c>
      <c r="J89" s="378"/>
      <c r="K89" s="378"/>
      <c r="L89" s="378"/>
      <c r="M89" s="378"/>
      <c r="N89" s="378"/>
      <c r="O89" s="378"/>
      <c r="P89" s="378"/>
      <c r="Q89" s="378"/>
      <c r="R89" s="338"/>
      <c r="S89" s="338"/>
      <c r="T89" s="338"/>
      <c r="U89" s="338"/>
    </row>
    <row r="90" spans="1:21" s="253" customFormat="1" ht="28.8" x14ac:dyDescent="0.3">
      <c r="A90" s="293" t="s">
        <v>463</v>
      </c>
      <c r="B90" s="293" t="s">
        <v>670</v>
      </c>
      <c r="C90" s="383">
        <v>79.599999999999994</v>
      </c>
      <c r="D90" s="414">
        <f t="shared" si="2"/>
        <v>0</v>
      </c>
      <c r="E90" s="384">
        <f t="shared" si="3"/>
        <v>79.599999999999994</v>
      </c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38"/>
      <c r="S90" s="338"/>
      <c r="T90" s="338"/>
      <c r="U90" s="338"/>
    </row>
    <row r="91" spans="1:21" s="253" customFormat="1" x14ac:dyDescent="0.3">
      <c r="A91" s="294" t="s">
        <v>464</v>
      </c>
      <c r="B91" s="293" t="s">
        <v>497</v>
      </c>
      <c r="C91" s="383">
        <v>248.75</v>
      </c>
      <c r="D91" s="414">
        <f t="shared" si="2"/>
        <v>0</v>
      </c>
      <c r="E91" s="384">
        <f t="shared" si="3"/>
        <v>248.75</v>
      </c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38"/>
      <c r="S91" s="338"/>
      <c r="T91" s="338"/>
      <c r="U91" s="338"/>
    </row>
    <row r="92" spans="1:21" s="253" customFormat="1" x14ac:dyDescent="0.3">
      <c r="A92" s="293" t="s">
        <v>608</v>
      </c>
      <c r="B92" s="293" t="s">
        <v>671</v>
      </c>
      <c r="C92" s="383">
        <v>248.75</v>
      </c>
      <c r="D92" s="414">
        <f t="shared" si="2"/>
        <v>248.75</v>
      </c>
      <c r="E92" s="384">
        <f t="shared" si="3"/>
        <v>0</v>
      </c>
      <c r="F92" s="378"/>
      <c r="G92" s="378"/>
      <c r="H92" s="378">
        <v>248.75</v>
      </c>
      <c r="I92" s="378"/>
      <c r="J92" s="378"/>
      <c r="K92" s="378"/>
      <c r="L92" s="378"/>
      <c r="M92" s="378"/>
      <c r="N92" s="378"/>
      <c r="O92" s="378"/>
      <c r="P92" s="378"/>
      <c r="Q92" s="378"/>
      <c r="R92" s="338"/>
      <c r="S92" s="338"/>
      <c r="T92" s="338"/>
      <c r="U92" s="338"/>
    </row>
    <row r="93" spans="1:21" s="253" customFormat="1" x14ac:dyDescent="0.3">
      <c r="A93" s="295" t="s">
        <v>259</v>
      </c>
      <c r="B93" s="293" t="s">
        <v>672</v>
      </c>
      <c r="C93" s="383">
        <v>7960</v>
      </c>
      <c r="D93" s="414">
        <f t="shared" si="2"/>
        <v>7960</v>
      </c>
      <c r="E93" s="384">
        <f t="shared" si="3"/>
        <v>0</v>
      </c>
      <c r="F93" s="378"/>
      <c r="G93" s="378"/>
      <c r="H93" s="378"/>
      <c r="I93" s="378">
        <v>7960</v>
      </c>
      <c r="J93" s="378"/>
      <c r="K93" s="378"/>
      <c r="L93" s="378"/>
      <c r="M93" s="378"/>
      <c r="N93" s="378"/>
      <c r="O93" s="378"/>
      <c r="P93" s="378"/>
      <c r="Q93" s="378"/>
      <c r="R93" s="338"/>
      <c r="S93" s="338"/>
      <c r="T93" s="338"/>
      <c r="U93" s="338"/>
    </row>
    <row r="94" spans="1:21" s="253" customFormat="1" x14ac:dyDescent="0.3">
      <c r="A94" s="295" t="s">
        <v>465</v>
      </c>
      <c r="B94" s="293" t="s">
        <v>498</v>
      </c>
      <c r="C94" s="383">
        <v>547.25</v>
      </c>
      <c r="D94" s="414">
        <f t="shared" si="2"/>
        <v>547.25</v>
      </c>
      <c r="E94" s="384">
        <f t="shared" si="3"/>
        <v>0</v>
      </c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>
        <v>547.25</v>
      </c>
      <c r="Q94" s="378"/>
      <c r="R94" s="338"/>
      <c r="S94" s="338"/>
      <c r="T94" s="338"/>
      <c r="U94" s="338"/>
    </row>
    <row r="95" spans="1:21" s="302" customFormat="1" x14ac:dyDescent="0.3">
      <c r="A95" s="294">
        <v>2720</v>
      </c>
      <c r="B95" s="293" t="s">
        <v>752</v>
      </c>
      <c r="C95" s="383">
        <v>547.25</v>
      </c>
      <c r="D95" s="414">
        <f t="shared" si="2"/>
        <v>547.25</v>
      </c>
      <c r="E95" s="384">
        <f t="shared" ref="E95" si="5">C95-D95</f>
        <v>0</v>
      </c>
      <c r="F95" s="378"/>
      <c r="G95" s="378"/>
      <c r="H95" s="378"/>
      <c r="I95" s="378">
        <v>547.25</v>
      </c>
      <c r="J95" s="378"/>
      <c r="K95" s="378"/>
      <c r="L95" s="378"/>
      <c r="M95" s="378"/>
      <c r="N95" s="378"/>
      <c r="O95" s="378"/>
      <c r="P95" s="378"/>
      <c r="Q95" s="378"/>
      <c r="R95" s="338"/>
      <c r="S95" s="338"/>
      <c r="T95" s="338"/>
      <c r="U95" s="338"/>
    </row>
    <row r="96" spans="1:21" s="253" customFormat="1" x14ac:dyDescent="0.3">
      <c r="A96" s="294" t="s">
        <v>466</v>
      </c>
      <c r="B96" s="293" t="s">
        <v>673</v>
      </c>
      <c r="C96" s="383">
        <v>298.5</v>
      </c>
      <c r="D96" s="414">
        <f t="shared" si="2"/>
        <v>0</v>
      </c>
      <c r="E96" s="384">
        <f t="shared" si="3"/>
        <v>298.5</v>
      </c>
      <c r="F96" s="378"/>
      <c r="G96" s="378"/>
      <c r="H96" s="378"/>
      <c r="I96" s="378"/>
      <c r="J96" s="378"/>
      <c r="K96" s="378"/>
      <c r="L96" s="378"/>
      <c r="M96" s="378"/>
      <c r="N96" s="378"/>
      <c r="O96" s="378"/>
      <c r="P96" s="378"/>
      <c r="Q96" s="378"/>
      <c r="R96" s="338"/>
      <c r="S96" s="338"/>
      <c r="T96" s="338"/>
      <c r="U96" s="338"/>
    </row>
    <row r="97" spans="1:21" s="253" customFormat="1" x14ac:dyDescent="0.3">
      <c r="A97" s="293" t="s">
        <v>467</v>
      </c>
      <c r="B97" s="293" t="s">
        <v>336</v>
      </c>
      <c r="C97" s="383">
        <v>835.8</v>
      </c>
      <c r="D97" s="414">
        <f t="shared" si="2"/>
        <v>835.8</v>
      </c>
      <c r="E97" s="384">
        <f t="shared" si="3"/>
        <v>0</v>
      </c>
      <c r="F97" s="378"/>
      <c r="G97" s="378"/>
      <c r="H97" s="378"/>
      <c r="I97" s="378">
        <v>835.8</v>
      </c>
      <c r="J97" s="378"/>
      <c r="K97" s="378"/>
      <c r="L97" s="378"/>
      <c r="M97" s="378"/>
      <c r="N97" s="378"/>
      <c r="O97" s="378"/>
      <c r="P97" s="378"/>
      <c r="Q97" s="378"/>
      <c r="R97" s="338"/>
      <c r="S97" s="338"/>
      <c r="T97" s="338"/>
      <c r="U97" s="338"/>
    </row>
    <row r="98" spans="1:21" s="253" customFormat="1" ht="28.8" x14ac:dyDescent="0.3">
      <c r="A98" s="293" t="s">
        <v>609</v>
      </c>
      <c r="B98" s="293" t="s">
        <v>674</v>
      </c>
      <c r="C98" s="383">
        <v>398</v>
      </c>
      <c r="D98" s="414">
        <f t="shared" si="2"/>
        <v>0</v>
      </c>
      <c r="E98" s="384">
        <f t="shared" si="3"/>
        <v>398</v>
      </c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378"/>
      <c r="R98" s="338"/>
      <c r="S98" s="338"/>
      <c r="T98" s="338"/>
      <c r="U98" s="338"/>
    </row>
    <row r="99" spans="1:21" s="253" customFormat="1" x14ac:dyDescent="0.3">
      <c r="A99" s="294" t="s">
        <v>468</v>
      </c>
      <c r="B99" s="293" t="s">
        <v>675</v>
      </c>
      <c r="C99" s="383">
        <v>228.85</v>
      </c>
      <c r="D99" s="414">
        <f t="shared" si="2"/>
        <v>228.85</v>
      </c>
      <c r="E99" s="384">
        <f t="shared" si="3"/>
        <v>0</v>
      </c>
      <c r="F99" s="378"/>
      <c r="G99" s="378"/>
      <c r="H99" s="378"/>
      <c r="I99" s="378">
        <v>228.85</v>
      </c>
      <c r="J99" s="378"/>
      <c r="K99" s="378"/>
      <c r="L99" s="378"/>
      <c r="M99" s="378"/>
      <c r="N99" s="378"/>
      <c r="O99" s="378"/>
      <c r="P99" s="378"/>
      <c r="Q99" s="378"/>
      <c r="R99" s="338"/>
      <c r="S99" s="338"/>
      <c r="T99" s="338"/>
      <c r="U99" s="338"/>
    </row>
    <row r="100" spans="1:21" s="253" customFormat="1" x14ac:dyDescent="0.3">
      <c r="A100" s="293" t="s">
        <v>469</v>
      </c>
      <c r="B100" s="293" t="s">
        <v>676</v>
      </c>
      <c r="C100" s="383">
        <v>298.5</v>
      </c>
      <c r="D100" s="414">
        <f t="shared" si="2"/>
        <v>248.75</v>
      </c>
      <c r="E100" s="384">
        <f t="shared" si="3"/>
        <v>49.75</v>
      </c>
      <c r="F100" s="378">
        <v>248.75</v>
      </c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38"/>
      <c r="S100" s="338"/>
      <c r="T100" s="338"/>
      <c r="U100" s="338"/>
    </row>
    <row r="101" spans="1:21" s="253" customFormat="1" ht="28.8" x14ac:dyDescent="0.3">
      <c r="A101" s="295" t="s">
        <v>470</v>
      </c>
      <c r="B101" s="293" t="s">
        <v>677</v>
      </c>
      <c r="C101" s="383">
        <v>99.5</v>
      </c>
      <c r="D101" s="414">
        <f t="shared" si="2"/>
        <v>99.5</v>
      </c>
      <c r="E101" s="384">
        <f t="shared" si="3"/>
        <v>0</v>
      </c>
      <c r="F101" s="378"/>
      <c r="G101" s="378">
        <v>99.5</v>
      </c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  <c r="R101" s="338"/>
      <c r="S101" s="338"/>
      <c r="T101" s="338"/>
      <c r="U101" s="338"/>
    </row>
    <row r="102" spans="1:21" s="253" customFormat="1" ht="28.8" x14ac:dyDescent="0.3">
      <c r="A102" s="295" t="s">
        <v>261</v>
      </c>
      <c r="B102" s="293" t="s">
        <v>678</v>
      </c>
      <c r="C102" s="383">
        <v>298.5</v>
      </c>
      <c r="D102" s="414">
        <f t="shared" si="2"/>
        <v>298.5</v>
      </c>
      <c r="E102" s="384">
        <f t="shared" si="3"/>
        <v>0</v>
      </c>
      <c r="F102" s="378"/>
      <c r="G102" s="378"/>
      <c r="H102" s="378"/>
      <c r="I102" s="378">
        <v>298.5</v>
      </c>
      <c r="J102" s="378"/>
      <c r="K102" s="378"/>
      <c r="L102" s="378"/>
      <c r="M102" s="378"/>
      <c r="N102" s="378"/>
      <c r="O102" s="378"/>
      <c r="P102" s="378"/>
      <c r="Q102" s="378"/>
      <c r="R102" s="338"/>
      <c r="S102" s="338"/>
      <c r="T102" s="338"/>
      <c r="U102" s="338"/>
    </row>
    <row r="103" spans="1:21" s="253" customFormat="1" x14ac:dyDescent="0.3">
      <c r="A103" s="294" t="s">
        <v>610</v>
      </c>
      <c r="B103" s="293" t="s">
        <v>679</v>
      </c>
      <c r="C103" s="383">
        <v>39.799999999999997</v>
      </c>
      <c r="D103" s="414">
        <f t="shared" si="2"/>
        <v>0</v>
      </c>
      <c r="E103" s="384">
        <f t="shared" si="3"/>
        <v>39.799999999999997</v>
      </c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38"/>
      <c r="S103" s="338"/>
      <c r="T103" s="338"/>
      <c r="U103" s="338"/>
    </row>
    <row r="104" spans="1:21" s="253" customFormat="1" x14ac:dyDescent="0.3">
      <c r="A104" s="293" t="s">
        <v>471</v>
      </c>
      <c r="B104" s="293" t="s">
        <v>499</v>
      </c>
      <c r="C104" s="383">
        <v>218.9</v>
      </c>
      <c r="D104" s="414">
        <f t="shared" si="2"/>
        <v>218.9</v>
      </c>
      <c r="E104" s="384">
        <f t="shared" si="3"/>
        <v>0</v>
      </c>
      <c r="F104" s="378">
        <v>199</v>
      </c>
      <c r="G104" s="378">
        <v>19.899999999999999</v>
      </c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38"/>
      <c r="S104" s="338"/>
      <c r="T104" s="338"/>
      <c r="U104" s="338"/>
    </row>
    <row r="105" spans="1:21" s="253" customFormat="1" ht="28.8" x14ac:dyDescent="0.3">
      <c r="A105" s="293" t="s">
        <v>348</v>
      </c>
      <c r="B105" s="293" t="s">
        <v>680</v>
      </c>
      <c r="C105" s="383">
        <v>796</v>
      </c>
      <c r="D105" s="414">
        <f t="shared" si="2"/>
        <v>696.5</v>
      </c>
      <c r="E105" s="384">
        <f t="shared" si="3"/>
        <v>99.5</v>
      </c>
      <c r="F105" s="378"/>
      <c r="G105" s="378"/>
      <c r="H105" s="378"/>
      <c r="I105" s="378"/>
      <c r="J105" s="378">
        <v>696.5</v>
      </c>
      <c r="K105" s="378"/>
      <c r="L105" s="378"/>
      <c r="M105" s="378"/>
      <c r="N105" s="378"/>
      <c r="O105" s="378"/>
      <c r="P105" s="378"/>
      <c r="Q105" s="378"/>
      <c r="R105" s="338"/>
      <c r="S105" s="338"/>
      <c r="T105" s="338"/>
      <c r="U105" s="338"/>
    </row>
    <row r="106" spans="1:21" s="253" customFormat="1" x14ac:dyDescent="0.3">
      <c r="A106" s="294" t="s">
        <v>611</v>
      </c>
      <c r="B106" s="293" t="s">
        <v>681</v>
      </c>
      <c r="C106" s="383">
        <v>348.25</v>
      </c>
      <c r="D106" s="414">
        <f t="shared" si="2"/>
        <v>348.25</v>
      </c>
      <c r="E106" s="384">
        <f t="shared" si="3"/>
        <v>0</v>
      </c>
      <c r="F106" s="378"/>
      <c r="G106" s="378">
        <v>348.25</v>
      </c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38"/>
      <c r="S106" s="338"/>
      <c r="T106" s="338"/>
      <c r="U106" s="338"/>
    </row>
    <row r="107" spans="1:21" s="253" customFormat="1" x14ac:dyDescent="0.3">
      <c r="A107" s="293" t="s">
        <v>472</v>
      </c>
      <c r="B107" s="293" t="s">
        <v>682</v>
      </c>
      <c r="C107" s="383">
        <v>2985</v>
      </c>
      <c r="D107" s="414">
        <f t="shared" si="2"/>
        <v>2985</v>
      </c>
      <c r="E107" s="384">
        <f t="shared" si="3"/>
        <v>0</v>
      </c>
      <c r="F107" s="378"/>
      <c r="G107" s="378"/>
      <c r="H107" s="378"/>
      <c r="I107" s="378">
        <v>2985</v>
      </c>
      <c r="J107" s="378"/>
      <c r="K107" s="378"/>
      <c r="L107" s="378"/>
      <c r="M107" s="378"/>
      <c r="N107" s="378"/>
      <c r="O107" s="378"/>
      <c r="P107" s="378"/>
      <c r="Q107" s="378"/>
      <c r="R107" s="338"/>
      <c r="S107" s="338"/>
      <c r="T107" s="338"/>
      <c r="U107" s="338"/>
    </row>
    <row r="108" spans="1:21" s="253" customFormat="1" x14ac:dyDescent="0.3">
      <c r="A108" s="295" t="s">
        <v>114</v>
      </c>
      <c r="B108" s="293" t="s">
        <v>500</v>
      </c>
      <c r="C108" s="383">
        <v>17581.650000000001</v>
      </c>
      <c r="D108" s="414">
        <f t="shared" si="2"/>
        <v>17581.650000000001</v>
      </c>
      <c r="E108" s="384">
        <f t="shared" si="3"/>
        <v>0</v>
      </c>
      <c r="F108" s="378"/>
      <c r="G108" s="378"/>
      <c r="H108" s="378">
        <v>17581.650000000001</v>
      </c>
      <c r="I108" s="378"/>
      <c r="J108" s="378"/>
      <c r="K108" s="378"/>
      <c r="L108" s="378"/>
      <c r="M108" s="378"/>
      <c r="N108" s="378"/>
      <c r="O108" s="378"/>
      <c r="P108" s="378"/>
      <c r="Q108" s="378"/>
      <c r="R108" s="338"/>
      <c r="S108" s="338"/>
      <c r="T108" s="338"/>
      <c r="U108" s="338"/>
    </row>
    <row r="109" spans="1:21" s="253" customFormat="1" ht="28.8" x14ac:dyDescent="0.3">
      <c r="A109" s="295" t="s">
        <v>473</v>
      </c>
      <c r="B109" s="293" t="s">
        <v>683</v>
      </c>
      <c r="C109" s="383">
        <v>845.75</v>
      </c>
      <c r="D109" s="414">
        <f t="shared" si="2"/>
        <v>0</v>
      </c>
      <c r="E109" s="384">
        <f t="shared" si="3"/>
        <v>845.75</v>
      </c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38"/>
      <c r="S109" s="338"/>
      <c r="T109" s="338"/>
      <c r="U109" s="338"/>
    </row>
    <row r="110" spans="1:21" s="253" customFormat="1" x14ac:dyDescent="0.3">
      <c r="A110" s="294" t="s">
        <v>612</v>
      </c>
      <c r="B110" s="293" t="s">
        <v>684</v>
      </c>
      <c r="C110" s="383">
        <v>646.75</v>
      </c>
      <c r="D110" s="414">
        <f t="shared" si="2"/>
        <v>0</v>
      </c>
      <c r="E110" s="384">
        <f t="shared" si="3"/>
        <v>646.75</v>
      </c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38"/>
      <c r="S110" s="338"/>
      <c r="T110" s="338"/>
      <c r="U110" s="338"/>
    </row>
    <row r="111" spans="1:21" s="253" customFormat="1" x14ac:dyDescent="0.3">
      <c r="A111" s="293" t="s">
        <v>474</v>
      </c>
      <c r="B111" s="293" t="s">
        <v>685</v>
      </c>
      <c r="C111" s="383">
        <v>149.25</v>
      </c>
      <c r="D111" s="414">
        <f t="shared" si="2"/>
        <v>99.5</v>
      </c>
      <c r="E111" s="384">
        <f t="shared" si="3"/>
        <v>49.75</v>
      </c>
      <c r="F111" s="378">
        <v>99.5</v>
      </c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38"/>
      <c r="S111" s="338"/>
      <c r="T111" s="338"/>
      <c r="U111" s="338"/>
    </row>
    <row r="112" spans="1:21" s="253" customFormat="1" x14ac:dyDescent="0.3">
      <c r="A112" s="293" t="s">
        <v>475</v>
      </c>
      <c r="B112" s="293" t="s">
        <v>686</v>
      </c>
      <c r="C112" s="383">
        <v>49.75</v>
      </c>
      <c r="D112" s="414">
        <f t="shared" si="2"/>
        <v>49.75</v>
      </c>
      <c r="E112" s="384">
        <f t="shared" si="3"/>
        <v>0</v>
      </c>
      <c r="F112" s="378"/>
      <c r="G112" s="378"/>
      <c r="H112" s="378"/>
      <c r="I112" s="378">
        <v>49.75</v>
      </c>
      <c r="J112" s="378"/>
      <c r="K112" s="378"/>
      <c r="L112" s="378"/>
      <c r="M112" s="378"/>
      <c r="N112" s="378"/>
      <c r="O112" s="378"/>
      <c r="P112" s="378"/>
      <c r="Q112" s="378"/>
      <c r="R112" s="338"/>
      <c r="S112" s="338"/>
      <c r="T112" s="338"/>
      <c r="U112" s="338"/>
    </row>
    <row r="113" spans="1:21" s="253" customFormat="1" x14ac:dyDescent="0.3">
      <c r="A113" s="294" t="s">
        <v>613</v>
      </c>
      <c r="B113" s="293" t="s">
        <v>687</v>
      </c>
      <c r="C113" s="383">
        <v>746.25</v>
      </c>
      <c r="D113" s="414">
        <f t="shared" si="2"/>
        <v>746.25</v>
      </c>
      <c r="E113" s="384">
        <f t="shared" si="3"/>
        <v>0</v>
      </c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>
        <v>746.25</v>
      </c>
      <c r="R113" s="338"/>
      <c r="S113" s="338"/>
      <c r="T113" s="338"/>
      <c r="U113" s="338"/>
    </row>
    <row r="114" spans="1:21" s="253" customFormat="1" x14ac:dyDescent="0.3">
      <c r="A114" s="293" t="s">
        <v>614</v>
      </c>
      <c r="B114" s="293" t="s">
        <v>688</v>
      </c>
      <c r="C114" s="383">
        <v>149.25</v>
      </c>
      <c r="D114" s="414">
        <f t="shared" si="2"/>
        <v>129.85</v>
      </c>
      <c r="E114" s="384">
        <f t="shared" si="3"/>
        <v>19.400000000000006</v>
      </c>
      <c r="F114" s="378"/>
      <c r="G114" s="378"/>
      <c r="H114" s="378"/>
      <c r="I114" s="378"/>
      <c r="J114" s="378"/>
      <c r="K114" s="378"/>
      <c r="L114" s="378"/>
      <c r="M114" s="378"/>
      <c r="N114" s="378"/>
      <c r="O114" s="378"/>
      <c r="P114" s="378">
        <v>129.85</v>
      </c>
      <c r="Q114" s="378"/>
      <c r="R114" s="338"/>
      <c r="S114" s="338"/>
      <c r="T114" s="338"/>
      <c r="U114" s="338"/>
    </row>
    <row r="115" spans="1:21" s="253" customFormat="1" x14ac:dyDescent="0.3">
      <c r="A115" s="295" t="s">
        <v>476</v>
      </c>
      <c r="B115" s="293" t="s">
        <v>689</v>
      </c>
      <c r="C115" s="383">
        <v>119.4</v>
      </c>
      <c r="D115" s="414">
        <f t="shared" si="2"/>
        <v>119.4</v>
      </c>
      <c r="E115" s="384">
        <f t="shared" si="3"/>
        <v>0</v>
      </c>
      <c r="F115" s="378"/>
      <c r="G115" s="378"/>
      <c r="H115" s="378"/>
      <c r="I115" s="378">
        <v>119.4</v>
      </c>
      <c r="J115" s="378"/>
      <c r="K115" s="378"/>
      <c r="L115" s="378"/>
      <c r="M115" s="378"/>
      <c r="N115" s="378"/>
      <c r="O115" s="378"/>
      <c r="P115" s="378"/>
      <c r="Q115" s="378"/>
      <c r="R115" s="338"/>
      <c r="S115" s="338"/>
      <c r="T115" s="338"/>
      <c r="U115" s="338"/>
    </row>
    <row r="116" spans="1:21" s="253" customFormat="1" x14ac:dyDescent="0.3">
      <c r="A116" s="295" t="s">
        <v>351</v>
      </c>
      <c r="B116" s="293" t="s">
        <v>337</v>
      </c>
      <c r="C116" s="383">
        <v>895.5</v>
      </c>
      <c r="D116" s="414">
        <f t="shared" si="2"/>
        <v>895.5</v>
      </c>
      <c r="E116" s="384">
        <f t="shared" si="3"/>
        <v>0</v>
      </c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>
        <v>895.5</v>
      </c>
      <c r="Q116" s="378"/>
      <c r="R116" s="338"/>
      <c r="S116" s="338"/>
      <c r="T116" s="338"/>
      <c r="U116" s="338"/>
    </row>
    <row r="117" spans="1:21" x14ac:dyDescent="0.3">
      <c r="A117" s="294" t="s">
        <v>477</v>
      </c>
      <c r="B117" s="293" t="s">
        <v>690</v>
      </c>
      <c r="C117" s="383">
        <v>59.7</v>
      </c>
      <c r="D117" s="414">
        <f t="shared" si="2"/>
        <v>0</v>
      </c>
      <c r="E117" s="384">
        <f t="shared" si="3"/>
        <v>59.7</v>
      </c>
      <c r="F117" s="338"/>
      <c r="G117" s="338"/>
      <c r="H117" s="338"/>
      <c r="I117" s="338"/>
      <c r="J117" s="338"/>
      <c r="K117" s="338"/>
      <c r="L117" s="338"/>
      <c r="M117" s="338"/>
      <c r="N117" s="338"/>
      <c r="O117" s="338"/>
      <c r="P117" s="338"/>
      <c r="Q117" s="338"/>
      <c r="R117" s="338"/>
      <c r="S117" s="338"/>
      <c r="T117" s="338"/>
      <c r="U117" s="338"/>
    </row>
    <row r="118" spans="1:21" s="253" customFormat="1" ht="15" thickBot="1" x14ac:dyDescent="0.35">
      <c r="A118" s="287"/>
      <c r="B118" s="288"/>
      <c r="C118" s="386"/>
      <c r="D118" s="415"/>
      <c r="E118" s="387"/>
      <c r="F118" s="378"/>
      <c r="G118" s="378"/>
      <c r="H118" s="378"/>
      <c r="I118" s="378"/>
      <c r="J118" s="378"/>
      <c r="K118" s="378"/>
      <c r="L118" s="378"/>
      <c r="M118" s="378"/>
      <c r="N118" s="378"/>
      <c r="O118" s="378"/>
      <c r="P118" s="378"/>
      <c r="Q118" s="378"/>
      <c r="R118" s="338"/>
      <c r="S118" s="338"/>
      <c r="T118" s="338"/>
      <c r="U118" s="338"/>
    </row>
    <row r="119" spans="1:21" s="61" customFormat="1" ht="15" thickBot="1" x14ac:dyDescent="0.35">
      <c r="A119" s="380" t="s">
        <v>939</v>
      </c>
      <c r="B119" s="381"/>
      <c r="C119" s="382">
        <f t="shared" ref="C119:S119" si="6">SUM(C11:C118)</f>
        <v>158445.80000000002</v>
      </c>
      <c r="D119" s="416">
        <f>SUM(D11:D118)</f>
        <v>135038.28000000003</v>
      </c>
      <c r="E119" s="382">
        <f t="shared" si="6"/>
        <v>23407.520000000004</v>
      </c>
      <c r="F119" s="382">
        <f t="shared" si="6"/>
        <v>2529.3000000000002</v>
      </c>
      <c r="G119" s="382">
        <f t="shared" si="6"/>
        <v>3064.6</v>
      </c>
      <c r="H119" s="382">
        <f t="shared" si="6"/>
        <v>33944.19</v>
      </c>
      <c r="I119" s="382">
        <f t="shared" si="6"/>
        <v>16756.150000000001</v>
      </c>
      <c r="J119" s="382">
        <f t="shared" si="6"/>
        <v>2149.1999999999998</v>
      </c>
      <c r="K119" s="382">
        <f t="shared" si="6"/>
        <v>1044.75</v>
      </c>
      <c r="L119" s="382">
        <f t="shared" si="6"/>
        <v>179.1</v>
      </c>
      <c r="M119" s="382">
        <f t="shared" si="6"/>
        <v>9601.75</v>
      </c>
      <c r="N119" s="382">
        <f t="shared" si="6"/>
        <v>33108.25</v>
      </c>
      <c r="O119" s="382">
        <f t="shared" si="6"/>
        <v>6179.91</v>
      </c>
      <c r="P119" s="382">
        <f t="shared" si="6"/>
        <v>6860.0300000000007</v>
      </c>
      <c r="Q119" s="382">
        <f t="shared" si="6"/>
        <v>8945.0499999999993</v>
      </c>
      <c r="R119" s="382">
        <f t="shared" si="6"/>
        <v>0</v>
      </c>
      <c r="S119" s="382">
        <f t="shared" si="6"/>
        <v>1721</v>
      </c>
      <c r="T119" s="382">
        <f t="shared" ref="T119:U119" si="7">SUM(T11:T118)</f>
        <v>0</v>
      </c>
      <c r="U119" s="382">
        <f t="shared" si="7"/>
        <v>8955</v>
      </c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CCFFCC"/>
  </sheetPr>
  <dimension ref="A1:V17"/>
  <sheetViews>
    <sheetView workbookViewId="0">
      <pane xSplit="5" ySplit="11" topLeftCell="F12" activePane="bottomRight" state="frozen"/>
      <selection activeCell="C6" sqref="C6"/>
      <selection pane="topRight" activeCell="C6" sqref="C6"/>
      <selection pane="bottomLeft" activeCell="C6" sqref="C6"/>
      <selection pane="bottomRight" activeCell="C17" sqref="C17"/>
    </sheetView>
  </sheetViews>
  <sheetFormatPr defaultRowHeight="14.4" x14ac:dyDescent="0.3"/>
  <cols>
    <col min="1" max="1" width="9.5546875" customWidth="1"/>
    <col min="2" max="2" width="27.5546875" customWidth="1"/>
    <col min="3" max="3" width="13.6640625" customWidth="1"/>
    <col min="4" max="4" width="11.88671875" customWidth="1"/>
    <col min="5" max="5" width="16.33203125" customWidth="1"/>
    <col min="6" max="6" width="11.6640625" customWidth="1"/>
    <col min="7" max="7" width="11.44140625" customWidth="1"/>
    <col min="8" max="8" width="11" customWidth="1"/>
    <col min="9" max="9" width="11.5546875" customWidth="1"/>
    <col min="10" max="10" width="10.6640625" customWidth="1"/>
    <col min="11" max="11" width="12.109375" customWidth="1"/>
    <col min="12" max="12" width="11.33203125" customWidth="1"/>
    <col min="13" max="13" width="10.5546875" customWidth="1"/>
    <col min="14" max="15" width="11" customWidth="1"/>
    <col min="16" max="16" width="11.6640625" customWidth="1"/>
    <col min="17" max="17" width="11" customWidth="1"/>
    <col min="18" max="18" width="11.109375" customWidth="1"/>
    <col min="19" max="19" width="11.44140625" customWidth="1"/>
    <col min="20" max="20" width="11.109375" customWidth="1"/>
    <col min="21" max="22" width="11.109375" style="308" customWidth="1"/>
  </cols>
  <sheetData>
    <row r="1" spans="1:22" ht="21" x14ac:dyDescent="0.35">
      <c r="A1" s="117" t="s">
        <v>0</v>
      </c>
      <c r="B1" s="123"/>
      <c r="C1" s="118" t="s">
        <v>507</v>
      </c>
      <c r="D1" s="117"/>
      <c r="E1" s="119"/>
      <c r="F1" s="125"/>
      <c r="G1" s="125"/>
      <c r="H1" s="118" t="str">
        <f>C1</f>
        <v>Race to the Top STEM</v>
      </c>
      <c r="I1" s="118"/>
      <c r="J1" s="118"/>
      <c r="K1" s="117"/>
      <c r="L1" s="117"/>
      <c r="M1" s="119"/>
      <c r="N1" s="119"/>
      <c r="O1" s="125"/>
      <c r="P1" s="125"/>
      <c r="Q1" s="118" t="str">
        <f>C1</f>
        <v>Race to the Top STEM</v>
      </c>
      <c r="R1" s="118"/>
      <c r="S1" s="117"/>
      <c r="T1" s="117"/>
      <c r="U1" s="117"/>
      <c r="V1" s="117"/>
    </row>
    <row r="2" spans="1:22" ht="15.75" x14ac:dyDescent="0.25">
      <c r="A2" s="120" t="s">
        <v>1</v>
      </c>
      <c r="B2" s="123"/>
      <c r="C2" s="121">
        <v>84.412999999999997</v>
      </c>
      <c r="D2" s="120"/>
      <c r="E2" s="70"/>
      <c r="F2" s="125"/>
      <c r="G2" s="125"/>
      <c r="H2" s="120" t="str">
        <f>"FY"&amp;C4</f>
        <v>FY2014-15</v>
      </c>
      <c r="I2" s="120"/>
      <c r="J2" s="120"/>
      <c r="K2" s="121"/>
      <c r="L2" s="121"/>
      <c r="M2" s="70"/>
      <c r="N2" s="70"/>
      <c r="O2" s="70"/>
      <c r="P2" s="70"/>
      <c r="Q2" s="120" t="str">
        <f>"FY"&amp;C4</f>
        <v>FY2014-15</v>
      </c>
      <c r="R2" s="120"/>
      <c r="S2" s="121"/>
      <c r="T2" s="121"/>
      <c r="U2" s="121"/>
      <c r="V2" s="121"/>
    </row>
    <row r="3" spans="1:22" ht="15.75" x14ac:dyDescent="0.25">
      <c r="A3" s="120" t="s">
        <v>2</v>
      </c>
      <c r="B3" s="123"/>
      <c r="C3" s="121"/>
      <c r="D3" s="120"/>
      <c r="E3" s="70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ht="15.75" x14ac:dyDescent="0.25">
      <c r="A4" s="120" t="s">
        <v>3</v>
      </c>
      <c r="B4" s="123"/>
      <c r="C4" s="121" t="s">
        <v>536</v>
      </c>
      <c r="D4" s="70"/>
      <c r="E4" s="70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</row>
    <row r="5" spans="1:22" ht="15.75" x14ac:dyDescent="0.25">
      <c r="A5" s="120" t="s">
        <v>103</v>
      </c>
      <c r="B5" s="120"/>
      <c r="C5" s="121" t="s">
        <v>104</v>
      </c>
      <c r="D5" s="120"/>
      <c r="E5" s="40"/>
      <c r="F5" s="40"/>
      <c r="G5" s="40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ht="15.75" x14ac:dyDescent="0.25">
      <c r="A6" s="120" t="s">
        <v>64</v>
      </c>
      <c r="B6" s="120"/>
      <c r="C6" s="120" t="s">
        <v>937</v>
      </c>
      <c r="D6" s="120"/>
      <c r="E6" s="40"/>
      <c r="F6" s="40"/>
      <c r="G6" s="40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</row>
    <row r="7" spans="1:22" ht="15.75" x14ac:dyDescent="0.25">
      <c r="A7" s="120" t="s">
        <v>66</v>
      </c>
      <c r="B7" s="120"/>
      <c r="C7" s="120" t="s">
        <v>69</v>
      </c>
      <c r="D7" s="120"/>
      <c r="E7" s="40"/>
      <c r="F7" s="40"/>
      <c r="G7" s="40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</row>
    <row r="8" spans="1:22" ht="15.75" x14ac:dyDescent="0.25">
      <c r="A8" s="120" t="s">
        <v>197</v>
      </c>
      <c r="B8" s="120"/>
      <c r="C8" s="120" t="s">
        <v>508</v>
      </c>
      <c r="D8" s="120"/>
      <c r="E8" s="40"/>
      <c r="F8" s="40"/>
      <c r="G8" s="40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</row>
    <row r="9" spans="1:22" ht="21" x14ac:dyDescent="0.35">
      <c r="A9" s="117" t="s">
        <v>523</v>
      </c>
      <c r="B9" s="120"/>
      <c r="C9" s="123"/>
      <c r="D9" s="120"/>
      <c r="E9" s="40"/>
      <c r="F9" s="40"/>
      <c r="G9" s="40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</row>
    <row r="10" spans="1:22" ht="16.5" thickBot="1" x14ac:dyDescent="0.3">
      <c r="A10" s="33"/>
      <c r="B10" s="120"/>
      <c r="C10" s="70"/>
      <c r="D10" s="70"/>
      <c r="E10" s="122"/>
      <c r="F10" s="122"/>
      <c r="G10" s="122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</row>
    <row r="11" spans="1:22" ht="30.75" thickBot="1" x14ac:dyDescent="0.3">
      <c r="A11" s="55" t="s">
        <v>4</v>
      </c>
      <c r="B11" s="53" t="s">
        <v>5</v>
      </c>
      <c r="C11" s="54" t="s">
        <v>43</v>
      </c>
      <c r="D11" s="53" t="s">
        <v>44</v>
      </c>
      <c r="E11" s="133" t="s">
        <v>45</v>
      </c>
      <c r="F11" s="251" t="s">
        <v>377</v>
      </c>
      <c r="G11" s="251" t="s">
        <v>378</v>
      </c>
      <c r="H11" s="251" t="s">
        <v>379</v>
      </c>
      <c r="I11" s="251" t="s">
        <v>533</v>
      </c>
      <c r="J11" s="251" t="s">
        <v>534</v>
      </c>
      <c r="K11" s="251" t="s">
        <v>535</v>
      </c>
      <c r="L11" s="251" t="s">
        <v>524</v>
      </c>
      <c r="M11" s="251" t="s">
        <v>525</v>
      </c>
      <c r="N11" s="251" t="s">
        <v>526</v>
      </c>
      <c r="O11" s="251" t="s">
        <v>527</v>
      </c>
      <c r="P11" s="251" t="s">
        <v>528</v>
      </c>
      <c r="Q11" s="251" t="s">
        <v>529</v>
      </c>
      <c r="R11" s="251" t="s">
        <v>530</v>
      </c>
      <c r="S11" s="251" t="s">
        <v>531</v>
      </c>
      <c r="T11" s="251" t="s">
        <v>532</v>
      </c>
      <c r="U11" s="251" t="s">
        <v>917</v>
      </c>
      <c r="V11" s="251" t="s">
        <v>924</v>
      </c>
    </row>
    <row r="12" spans="1:22" ht="15.75" thickBot="1" x14ac:dyDescent="0.3">
      <c r="A12" s="160" t="s">
        <v>9</v>
      </c>
      <c r="B12" s="161" t="s">
        <v>199</v>
      </c>
      <c r="C12" s="388">
        <v>75279</v>
      </c>
      <c r="D12" s="379">
        <f t="shared" ref="D12:D16" si="0">SUM(F12:V12)</f>
        <v>75279</v>
      </c>
      <c r="E12" s="389">
        <f t="shared" ref="E12:E16" si="1">C12-D12</f>
        <v>0</v>
      </c>
      <c r="F12" s="390"/>
      <c r="G12" s="390"/>
      <c r="H12" s="390"/>
      <c r="I12" s="390"/>
      <c r="J12" s="390">
        <v>10057</v>
      </c>
      <c r="K12" s="390">
        <v>14968</v>
      </c>
      <c r="L12" s="390">
        <v>12468</v>
      </c>
      <c r="M12" s="390">
        <v>2675</v>
      </c>
      <c r="N12" s="390">
        <v>7101</v>
      </c>
      <c r="O12" s="390">
        <v>3500</v>
      </c>
      <c r="P12" s="390">
        <v>1395</v>
      </c>
      <c r="Q12" s="390">
        <v>8336</v>
      </c>
      <c r="R12" s="390">
        <v>12237</v>
      </c>
      <c r="S12" s="390"/>
      <c r="T12" s="390"/>
      <c r="U12" s="390">
        <v>1742</v>
      </c>
      <c r="V12" s="390">
        <v>800</v>
      </c>
    </row>
    <row r="13" spans="1:22" ht="15.75" thickBot="1" x14ac:dyDescent="0.3">
      <c r="A13" s="160" t="s">
        <v>253</v>
      </c>
      <c r="B13" s="161" t="s">
        <v>509</v>
      </c>
      <c r="C13" s="388">
        <v>60311</v>
      </c>
      <c r="D13" s="379">
        <f t="shared" si="0"/>
        <v>60311</v>
      </c>
      <c r="E13" s="389">
        <f t="shared" si="1"/>
        <v>0</v>
      </c>
      <c r="F13" s="390"/>
      <c r="G13" s="390"/>
      <c r="H13" s="390"/>
      <c r="I13" s="390"/>
      <c r="J13" s="390"/>
      <c r="K13" s="390"/>
      <c r="L13" s="390">
        <v>46891</v>
      </c>
      <c r="M13" s="390">
        <v>1050</v>
      </c>
      <c r="N13" s="390"/>
      <c r="O13" s="390"/>
      <c r="P13" s="390"/>
      <c r="Q13" s="390"/>
      <c r="R13" s="390"/>
      <c r="S13" s="390"/>
      <c r="T13" s="390">
        <v>12370</v>
      </c>
      <c r="U13" s="390"/>
      <c r="V13" s="390"/>
    </row>
    <row r="14" spans="1:22" ht="15.75" thickBot="1" x14ac:dyDescent="0.3">
      <c r="A14" s="160" t="s">
        <v>317</v>
      </c>
      <c r="B14" s="161" t="s">
        <v>417</v>
      </c>
      <c r="C14" s="388">
        <v>82239</v>
      </c>
      <c r="D14" s="379">
        <f t="shared" si="0"/>
        <v>82200</v>
      </c>
      <c r="E14" s="389">
        <f t="shared" si="1"/>
        <v>39</v>
      </c>
      <c r="F14" s="390"/>
      <c r="G14" s="390"/>
      <c r="H14" s="390"/>
      <c r="I14" s="390"/>
      <c r="J14" s="390"/>
      <c r="K14" s="390"/>
      <c r="L14" s="390">
        <v>22361</v>
      </c>
      <c r="M14" s="390"/>
      <c r="N14" s="390"/>
      <c r="O14" s="390"/>
      <c r="P14" s="390"/>
      <c r="Q14" s="390">
        <v>59839</v>
      </c>
      <c r="R14" s="390"/>
      <c r="S14" s="390"/>
      <c r="T14" s="390"/>
      <c r="U14" s="390"/>
      <c r="V14" s="390"/>
    </row>
    <row r="15" spans="1:22" ht="15" thickBot="1" x14ac:dyDescent="0.35">
      <c r="A15" s="160" t="s">
        <v>311</v>
      </c>
      <c r="B15" s="161" t="s">
        <v>312</v>
      </c>
      <c r="C15" s="388">
        <v>68789</v>
      </c>
      <c r="D15" s="379">
        <f t="shared" si="0"/>
        <v>68789</v>
      </c>
      <c r="E15" s="389">
        <f t="shared" si="1"/>
        <v>0</v>
      </c>
      <c r="F15" s="390"/>
      <c r="G15" s="390"/>
      <c r="H15" s="390"/>
      <c r="I15" s="390"/>
      <c r="J15" s="390"/>
      <c r="K15" s="390"/>
      <c r="L15" s="390"/>
      <c r="M15" s="390"/>
      <c r="N15" s="390"/>
      <c r="O15" s="390">
        <v>49769</v>
      </c>
      <c r="P15" s="390">
        <v>4158</v>
      </c>
      <c r="Q15" s="390">
        <v>456</v>
      </c>
      <c r="R15" s="390">
        <v>7677</v>
      </c>
      <c r="S15" s="390"/>
      <c r="T15" s="390"/>
      <c r="U15" s="390">
        <v>6729</v>
      </c>
      <c r="V15" s="390"/>
    </row>
    <row r="16" spans="1:22" ht="15" thickBot="1" x14ac:dyDescent="0.35">
      <c r="A16" s="160"/>
      <c r="B16" s="161"/>
      <c r="C16" s="388"/>
      <c r="D16" s="379">
        <f t="shared" si="0"/>
        <v>0</v>
      </c>
      <c r="E16" s="389">
        <f t="shared" si="1"/>
        <v>0</v>
      </c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</row>
    <row r="17" spans="1:22" s="61" customFormat="1" x14ac:dyDescent="0.3">
      <c r="A17" s="346" t="s">
        <v>940</v>
      </c>
      <c r="B17" s="347"/>
      <c r="C17" s="391">
        <f t="shared" ref="C17:T17" si="2">SUM(C12:C16)</f>
        <v>286618</v>
      </c>
      <c r="D17" s="391">
        <f t="shared" si="2"/>
        <v>286579</v>
      </c>
      <c r="E17" s="391">
        <f t="shared" si="2"/>
        <v>39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0</v>
      </c>
      <c r="J17" s="391">
        <f t="shared" si="2"/>
        <v>10057</v>
      </c>
      <c r="K17" s="391">
        <f t="shared" si="2"/>
        <v>14968</v>
      </c>
      <c r="L17" s="391">
        <f t="shared" si="2"/>
        <v>81720</v>
      </c>
      <c r="M17" s="391">
        <f t="shared" si="2"/>
        <v>3725</v>
      </c>
      <c r="N17" s="391">
        <f t="shared" si="2"/>
        <v>7101</v>
      </c>
      <c r="O17" s="391">
        <f t="shared" si="2"/>
        <v>53269</v>
      </c>
      <c r="P17" s="391">
        <f t="shared" si="2"/>
        <v>5553</v>
      </c>
      <c r="Q17" s="391">
        <f t="shared" si="2"/>
        <v>68631</v>
      </c>
      <c r="R17" s="391">
        <f t="shared" si="2"/>
        <v>19914</v>
      </c>
      <c r="S17" s="391">
        <f t="shared" si="2"/>
        <v>0</v>
      </c>
      <c r="T17" s="391">
        <f t="shared" si="2"/>
        <v>12370</v>
      </c>
      <c r="U17" s="391">
        <f t="shared" ref="U17" si="3">SUM(U12:U16)</f>
        <v>8471</v>
      </c>
      <c r="V17" s="391">
        <f t="shared" ref="V17" si="4">SUM(V12:V16)</f>
        <v>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FFCC"/>
  </sheetPr>
  <dimension ref="A1:AE13"/>
  <sheetViews>
    <sheetView workbookViewId="0">
      <pane xSplit="5" ySplit="10" topLeftCell="S11" activePane="bottomRight" state="frozen"/>
      <selection activeCell="L12" sqref="L12"/>
      <selection pane="topRight" activeCell="L12" sqref="L12"/>
      <selection pane="bottomLeft" activeCell="L12" sqref="L12"/>
      <selection pane="bottomRight" activeCell="Y11" sqref="Y11"/>
    </sheetView>
  </sheetViews>
  <sheetFormatPr defaultRowHeight="14.4" x14ac:dyDescent="0.3"/>
  <cols>
    <col min="1" max="1" width="21" customWidth="1"/>
    <col min="2" max="2" width="31.88671875" customWidth="1"/>
    <col min="3" max="3" width="13" customWidth="1"/>
    <col min="4" max="4" width="15" customWidth="1"/>
    <col min="5" max="5" width="19.109375" customWidth="1"/>
    <col min="6" max="7" width="14.44140625" customWidth="1"/>
    <col min="8" max="8" width="14.109375" customWidth="1"/>
    <col min="9" max="9" width="12.88671875" customWidth="1"/>
    <col min="10" max="10" width="12.5546875" customWidth="1"/>
    <col min="11" max="11" width="13.5546875" customWidth="1"/>
    <col min="12" max="13" width="12.44140625" customWidth="1"/>
    <col min="14" max="14" width="12.5546875" customWidth="1"/>
    <col min="15" max="15" width="12" customWidth="1"/>
    <col min="16" max="16" width="13" customWidth="1"/>
    <col min="17" max="17" width="12.33203125" customWidth="1"/>
    <col min="18" max="18" width="11.5546875" customWidth="1"/>
    <col min="19" max="19" width="11.88671875" customWidth="1"/>
    <col min="20" max="20" width="12.33203125" customWidth="1"/>
    <col min="21" max="21" width="12.33203125" style="302" customWidth="1"/>
    <col min="22" max="22" width="12.33203125" customWidth="1"/>
    <col min="23" max="31" width="12.33203125" style="308" customWidth="1"/>
  </cols>
  <sheetData>
    <row r="1" spans="1:31" ht="21" x14ac:dyDescent="0.4">
      <c r="A1" s="117" t="s">
        <v>0</v>
      </c>
      <c r="B1" s="123"/>
      <c r="C1" s="118" t="s">
        <v>593</v>
      </c>
      <c r="D1" s="117"/>
      <c r="E1" s="119"/>
      <c r="F1" s="125"/>
      <c r="G1" s="125"/>
      <c r="H1" s="118" t="str">
        <f>C1</f>
        <v xml:space="preserve">Adult Education Resource Center </v>
      </c>
      <c r="I1" s="118"/>
      <c r="J1" s="118"/>
      <c r="K1" s="117"/>
      <c r="L1" s="117"/>
      <c r="M1" s="119"/>
      <c r="N1" s="119"/>
      <c r="O1" s="125"/>
      <c r="P1" s="125"/>
      <c r="Q1" s="118" t="str">
        <f>C1</f>
        <v xml:space="preserve">Adult Education Resource Center </v>
      </c>
      <c r="R1" s="118"/>
      <c r="S1" s="117"/>
      <c r="T1" s="117"/>
      <c r="U1" s="117"/>
      <c r="V1" s="117"/>
      <c r="W1" s="117"/>
      <c r="X1" s="117"/>
      <c r="Y1" s="117"/>
      <c r="Z1" s="117"/>
      <c r="AA1" s="117"/>
      <c r="AB1" s="117" t="s">
        <v>593</v>
      </c>
      <c r="AC1" s="117"/>
      <c r="AD1" s="117"/>
      <c r="AE1" s="117"/>
    </row>
    <row r="2" spans="1:31" ht="15.6" x14ac:dyDescent="0.3">
      <c r="A2" s="120" t="s">
        <v>1</v>
      </c>
      <c r="B2" s="123"/>
      <c r="C2" s="121">
        <v>84.001999999999995</v>
      </c>
      <c r="D2" s="120"/>
      <c r="E2" s="70"/>
      <c r="F2" s="125"/>
      <c r="G2" s="125"/>
      <c r="H2" s="120" t="str">
        <f>"FY"&amp;C4</f>
        <v>FY2014-15</v>
      </c>
      <c r="I2" s="120"/>
      <c r="J2" s="120"/>
      <c r="K2" s="121"/>
      <c r="L2" s="121"/>
      <c r="M2" s="70"/>
      <c r="N2" s="70"/>
      <c r="O2" s="70"/>
      <c r="P2" s="70"/>
      <c r="Q2" s="120" t="str">
        <f>"FY"&amp;C4</f>
        <v>FY2014-15</v>
      </c>
      <c r="R2" s="120"/>
      <c r="S2" s="121"/>
      <c r="T2" s="121"/>
      <c r="U2" s="121"/>
      <c r="V2" s="121"/>
      <c r="W2" s="121"/>
      <c r="X2" s="121"/>
      <c r="Y2" s="121"/>
      <c r="Z2" s="121"/>
      <c r="AA2" s="121"/>
      <c r="AB2" s="121" t="s">
        <v>574</v>
      </c>
      <c r="AC2" s="121"/>
      <c r="AD2" s="121"/>
      <c r="AE2" s="121"/>
    </row>
    <row r="3" spans="1:31" ht="15.6" x14ac:dyDescent="0.3">
      <c r="A3" s="120" t="s">
        <v>2</v>
      </c>
      <c r="B3" s="123"/>
      <c r="C3" s="121">
        <v>5002</v>
      </c>
      <c r="D3" s="120"/>
      <c r="E3" s="70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1" ht="15.75" x14ac:dyDescent="0.25">
      <c r="A4" s="120" t="s">
        <v>3</v>
      </c>
      <c r="B4" s="123"/>
      <c r="C4" s="121" t="s">
        <v>536</v>
      </c>
      <c r="D4" s="120" t="s">
        <v>577</v>
      </c>
      <c r="E4" s="70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</row>
    <row r="5" spans="1:31" ht="15.75" x14ac:dyDescent="0.25">
      <c r="A5" s="120" t="s">
        <v>103</v>
      </c>
      <c r="B5" s="123"/>
      <c r="C5" s="121" t="s">
        <v>104</v>
      </c>
      <c r="D5" s="120"/>
      <c r="E5" s="70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1:31" ht="15.75" x14ac:dyDescent="0.25">
      <c r="A6" s="120" t="s">
        <v>64</v>
      </c>
      <c r="B6" s="123"/>
      <c r="C6" s="120" t="s">
        <v>937</v>
      </c>
      <c r="D6" s="120"/>
      <c r="E6" s="40"/>
      <c r="F6" s="40"/>
      <c r="G6" s="40"/>
      <c r="H6" s="40"/>
      <c r="I6" s="40"/>
      <c r="J6" s="40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</row>
    <row r="7" spans="1:31" ht="15.75" x14ac:dyDescent="0.25">
      <c r="A7" s="120" t="s">
        <v>66</v>
      </c>
      <c r="B7" s="123"/>
      <c r="C7" s="120" t="s">
        <v>69</v>
      </c>
      <c r="D7" s="120"/>
      <c r="E7" s="40"/>
      <c r="F7" s="40"/>
      <c r="G7" s="40"/>
      <c r="H7" s="40"/>
      <c r="I7" s="40"/>
      <c r="J7" s="40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</row>
    <row r="8" spans="1:31" ht="15.75" x14ac:dyDescent="0.25">
      <c r="A8" s="120" t="s">
        <v>198</v>
      </c>
      <c r="B8" s="123"/>
      <c r="C8" s="120" t="s">
        <v>575</v>
      </c>
      <c r="D8" s="120"/>
      <c r="E8" s="40"/>
      <c r="F8" s="40"/>
      <c r="G8" s="40"/>
      <c r="H8" s="40"/>
      <c r="I8" s="40"/>
      <c r="J8" s="40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</row>
    <row r="9" spans="1:31" ht="21.75" thickBot="1" x14ac:dyDescent="0.4">
      <c r="A9" s="117" t="s">
        <v>226</v>
      </c>
      <c r="B9" s="123"/>
      <c r="C9" s="70"/>
      <c r="D9" s="70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</row>
    <row r="10" spans="1:31" ht="30.75" thickBot="1" x14ac:dyDescent="0.3">
      <c r="A10" s="52" t="s">
        <v>4</v>
      </c>
      <c r="B10" s="53" t="s">
        <v>5</v>
      </c>
      <c r="C10" s="53" t="s">
        <v>43</v>
      </c>
      <c r="D10" s="54" t="s">
        <v>44</v>
      </c>
      <c r="E10" s="44" t="s">
        <v>45</v>
      </c>
      <c r="F10" s="251" t="s">
        <v>365</v>
      </c>
      <c r="G10" s="251" t="s">
        <v>366</v>
      </c>
      <c r="H10" s="251" t="s">
        <v>367</v>
      </c>
      <c r="I10" s="251" t="s">
        <v>368</v>
      </c>
      <c r="J10" s="251" t="s">
        <v>369</v>
      </c>
      <c r="K10" s="251" t="s">
        <v>370</v>
      </c>
      <c r="L10" s="251" t="s">
        <v>371</v>
      </c>
      <c r="M10" s="251" t="s">
        <v>372</v>
      </c>
      <c r="N10" s="251" t="s">
        <v>373</v>
      </c>
      <c r="O10" s="251" t="s">
        <v>374</v>
      </c>
      <c r="P10" s="251" t="s">
        <v>375</v>
      </c>
      <c r="Q10" s="251" t="s">
        <v>376</v>
      </c>
      <c r="R10" s="251" t="s">
        <v>377</v>
      </c>
      <c r="S10" s="251" t="s">
        <v>378</v>
      </c>
      <c r="T10" s="251" t="s">
        <v>379</v>
      </c>
      <c r="U10" s="251" t="s">
        <v>533</v>
      </c>
      <c r="V10" s="251" t="s">
        <v>534</v>
      </c>
      <c r="W10" s="251" t="s">
        <v>535</v>
      </c>
      <c r="X10" s="251" t="s">
        <v>815</v>
      </c>
      <c r="Y10" s="251" t="s">
        <v>816</v>
      </c>
      <c r="Z10" s="251" t="s">
        <v>817</v>
      </c>
      <c r="AA10" s="251" t="s">
        <v>818</v>
      </c>
      <c r="AB10" s="251" t="s">
        <v>847</v>
      </c>
      <c r="AC10" s="251" t="s">
        <v>848</v>
      </c>
      <c r="AD10" s="251" t="s">
        <v>877</v>
      </c>
      <c r="AE10" s="251" t="s">
        <v>878</v>
      </c>
    </row>
    <row r="11" spans="1:31" ht="15.75" thickBot="1" x14ac:dyDescent="0.3">
      <c r="A11" s="285" t="s">
        <v>591</v>
      </c>
      <c r="B11" s="157" t="s">
        <v>592</v>
      </c>
      <c r="C11" s="168">
        <v>200212</v>
      </c>
      <c r="D11" s="158">
        <f>SUM(F11:AE11)</f>
        <v>175355.56</v>
      </c>
      <c r="E11" s="159">
        <f>C11-D11</f>
        <v>24856.440000000002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>
        <v>2465</v>
      </c>
      <c r="T11" s="108"/>
      <c r="U11" s="108">
        <v>25344</v>
      </c>
      <c r="V11" s="108">
        <f>19242+12977</f>
        <v>32219</v>
      </c>
      <c r="W11" s="108">
        <v>13505</v>
      </c>
      <c r="X11" s="108"/>
      <c r="Y11" s="108">
        <f>12336.16+12968.03</f>
        <v>25304.190000000002</v>
      </c>
      <c r="Z11" s="108">
        <v>14459.95</v>
      </c>
      <c r="AA11" s="108"/>
      <c r="AB11" s="108">
        <v>13549.47</v>
      </c>
      <c r="AC11" s="108">
        <v>18037.07</v>
      </c>
      <c r="AD11" s="108">
        <v>13205.46</v>
      </c>
      <c r="AE11" s="108">
        <v>17266.419999999998</v>
      </c>
    </row>
    <row r="12" spans="1:31" ht="15" thickBot="1" x14ac:dyDescent="0.35">
      <c r="A12" s="165"/>
      <c r="B12" s="161"/>
      <c r="C12" s="169"/>
      <c r="D12" s="162"/>
      <c r="E12" s="163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61" customFormat="1" ht="15.75" thickBot="1" x14ac:dyDescent="0.3">
      <c r="A13" s="343" t="s">
        <v>939</v>
      </c>
      <c r="B13" s="344"/>
      <c r="C13" s="345">
        <f t="shared" ref="C13:AE13" si="0">SUM(C11:C12)</f>
        <v>200212</v>
      </c>
      <c r="D13" s="345">
        <f t="shared" si="0"/>
        <v>175355.56</v>
      </c>
      <c r="E13" s="345">
        <f t="shared" si="0"/>
        <v>24856.440000000002</v>
      </c>
      <c r="F13" s="345">
        <f t="shared" si="0"/>
        <v>0</v>
      </c>
      <c r="G13" s="345">
        <f t="shared" si="0"/>
        <v>0</v>
      </c>
      <c r="H13" s="345">
        <f t="shared" si="0"/>
        <v>0</v>
      </c>
      <c r="I13" s="345">
        <f t="shared" si="0"/>
        <v>0</v>
      </c>
      <c r="J13" s="345">
        <f t="shared" si="0"/>
        <v>0</v>
      </c>
      <c r="K13" s="345">
        <f t="shared" si="0"/>
        <v>0</v>
      </c>
      <c r="L13" s="345">
        <f t="shared" si="0"/>
        <v>0</v>
      </c>
      <c r="M13" s="345">
        <f t="shared" si="0"/>
        <v>0</v>
      </c>
      <c r="N13" s="345">
        <f t="shared" si="0"/>
        <v>0</v>
      </c>
      <c r="O13" s="345">
        <f t="shared" si="0"/>
        <v>0</v>
      </c>
      <c r="P13" s="345">
        <f t="shared" si="0"/>
        <v>0</v>
      </c>
      <c r="Q13" s="345">
        <f t="shared" si="0"/>
        <v>0</v>
      </c>
      <c r="R13" s="345">
        <f t="shared" si="0"/>
        <v>0</v>
      </c>
      <c r="S13" s="345">
        <f t="shared" si="0"/>
        <v>2465</v>
      </c>
      <c r="T13" s="345">
        <f t="shared" si="0"/>
        <v>0</v>
      </c>
      <c r="U13" s="345">
        <f t="shared" si="0"/>
        <v>25344</v>
      </c>
      <c r="V13" s="345">
        <f t="shared" si="0"/>
        <v>32219</v>
      </c>
      <c r="W13" s="345">
        <f t="shared" si="0"/>
        <v>13505</v>
      </c>
      <c r="X13" s="345">
        <f t="shared" si="0"/>
        <v>0</v>
      </c>
      <c r="Y13" s="345">
        <f t="shared" si="0"/>
        <v>25304.190000000002</v>
      </c>
      <c r="Z13" s="345">
        <f t="shared" si="0"/>
        <v>14459.95</v>
      </c>
      <c r="AA13" s="345">
        <f t="shared" si="0"/>
        <v>0</v>
      </c>
      <c r="AB13" s="345">
        <f t="shared" si="0"/>
        <v>13549.47</v>
      </c>
      <c r="AC13" s="345">
        <f t="shared" si="0"/>
        <v>18037.07</v>
      </c>
      <c r="AD13" s="345">
        <f t="shared" si="0"/>
        <v>13205.46</v>
      </c>
      <c r="AE13" s="345">
        <f t="shared" si="0"/>
        <v>17266.419999999998</v>
      </c>
    </row>
  </sheetData>
  <sheetProtection password="EF32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CCFFCC"/>
  </sheetPr>
  <dimension ref="A1:T16"/>
  <sheetViews>
    <sheetView workbookViewId="0">
      <pane xSplit="5" ySplit="11" topLeftCell="F12" activePane="bottomRight" state="frozen"/>
      <selection activeCell="C6" sqref="C6"/>
      <selection pane="topRight" activeCell="C6" sqref="C6"/>
      <selection pane="bottomLeft" activeCell="C6" sqref="C6"/>
      <selection pane="bottomRight" activeCell="A16" sqref="A16"/>
    </sheetView>
  </sheetViews>
  <sheetFormatPr defaultColWidth="9.109375" defaultRowHeight="14.4" x14ac:dyDescent="0.3"/>
  <cols>
    <col min="1" max="1" width="9.5546875" style="302" customWidth="1"/>
    <col min="2" max="2" width="27.5546875" style="302" customWidth="1"/>
    <col min="3" max="3" width="13.6640625" style="302" customWidth="1"/>
    <col min="4" max="4" width="11.88671875" style="302" customWidth="1"/>
    <col min="5" max="5" width="13.44140625" style="302" customWidth="1"/>
    <col min="6" max="6" width="11.6640625" style="302" customWidth="1"/>
    <col min="7" max="7" width="11.44140625" style="302" customWidth="1"/>
    <col min="8" max="8" width="11" style="302" customWidth="1"/>
    <col min="9" max="9" width="11.5546875" style="302" customWidth="1"/>
    <col min="10" max="10" width="10.6640625" style="302" customWidth="1"/>
    <col min="11" max="11" width="12.109375" style="302" customWidth="1"/>
    <col min="12" max="12" width="11.33203125" style="302" customWidth="1"/>
    <col min="13" max="13" width="10.5546875" style="302" customWidth="1"/>
    <col min="14" max="15" width="11" style="302" customWidth="1"/>
    <col min="16" max="16" width="11.6640625" style="302" customWidth="1"/>
    <col min="17" max="17" width="11" style="302" customWidth="1"/>
    <col min="18" max="18" width="11.109375" style="302" customWidth="1"/>
    <col min="19" max="19" width="11.44140625" style="302" customWidth="1"/>
    <col min="20" max="20" width="11.109375" style="302" customWidth="1"/>
    <col min="21" max="16384" width="9.109375" style="302"/>
  </cols>
  <sheetData>
    <row r="1" spans="1:20" ht="21" x14ac:dyDescent="0.35">
      <c r="A1" s="117" t="s">
        <v>0</v>
      </c>
      <c r="B1" s="123"/>
      <c r="C1" s="118" t="s">
        <v>754</v>
      </c>
      <c r="D1" s="117"/>
      <c r="E1" s="119"/>
      <c r="F1" s="125"/>
      <c r="G1" s="125"/>
      <c r="H1" s="118" t="str">
        <f>C1</f>
        <v>Race to the Top - Training Grant</v>
      </c>
      <c r="I1" s="118"/>
      <c r="J1" s="118"/>
      <c r="K1" s="117"/>
      <c r="L1" s="117"/>
      <c r="M1" s="119"/>
      <c r="N1" s="119"/>
      <c r="O1" s="125"/>
      <c r="P1" s="125"/>
      <c r="Q1" s="118" t="str">
        <f>C1</f>
        <v>Race to the Top - Training Grant</v>
      </c>
      <c r="R1" s="118"/>
      <c r="S1" s="117"/>
      <c r="T1" s="117"/>
    </row>
    <row r="2" spans="1:20" ht="15.75" x14ac:dyDescent="0.25">
      <c r="A2" s="120" t="s">
        <v>1</v>
      </c>
      <c r="B2" s="123"/>
      <c r="C2" s="121">
        <v>84.412999999999997</v>
      </c>
      <c r="D2" s="120"/>
      <c r="E2" s="70"/>
      <c r="F2" s="125"/>
      <c r="G2" s="125"/>
      <c r="H2" s="120" t="str">
        <f>"FY"&amp;C4</f>
        <v>FY2014-15</v>
      </c>
      <c r="I2" s="120"/>
      <c r="J2" s="120"/>
      <c r="K2" s="121"/>
      <c r="L2" s="121"/>
      <c r="M2" s="70"/>
      <c r="N2" s="70"/>
      <c r="O2" s="70"/>
      <c r="P2" s="70"/>
      <c r="Q2" s="120" t="str">
        <f>"FY"&amp;C4</f>
        <v>FY2014-15</v>
      </c>
      <c r="R2" s="120"/>
      <c r="S2" s="121"/>
      <c r="T2" s="121"/>
    </row>
    <row r="3" spans="1:20" ht="15.75" x14ac:dyDescent="0.25">
      <c r="A3" s="120" t="s">
        <v>2</v>
      </c>
      <c r="B3" s="123"/>
      <c r="C3" s="121"/>
      <c r="D3" s="120"/>
      <c r="E3" s="70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20" ht="15.75" x14ac:dyDescent="0.25">
      <c r="A4" s="120" t="s">
        <v>3</v>
      </c>
      <c r="B4" s="123"/>
      <c r="C4" s="121" t="s">
        <v>536</v>
      </c>
      <c r="D4" s="70"/>
      <c r="E4" s="70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20" ht="15.75" x14ac:dyDescent="0.25">
      <c r="A5" s="120" t="s">
        <v>103</v>
      </c>
      <c r="B5" s="120"/>
      <c r="C5" s="121" t="s">
        <v>104</v>
      </c>
      <c r="D5" s="120"/>
      <c r="E5" s="40"/>
      <c r="F5" s="40"/>
      <c r="G5" s="40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0" ht="15.75" x14ac:dyDescent="0.25">
      <c r="A6" s="120" t="s">
        <v>64</v>
      </c>
      <c r="B6" s="120"/>
      <c r="C6" s="120" t="s">
        <v>937</v>
      </c>
      <c r="D6" s="120"/>
      <c r="E6" s="40"/>
      <c r="F6" s="40"/>
      <c r="G6" s="40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</row>
    <row r="7" spans="1:20" ht="15.75" x14ac:dyDescent="0.25">
      <c r="A7" s="120" t="s">
        <v>66</v>
      </c>
      <c r="B7" s="120"/>
      <c r="C7" s="120" t="s">
        <v>69</v>
      </c>
      <c r="D7" s="120"/>
      <c r="E7" s="40"/>
      <c r="F7" s="40"/>
      <c r="G7" s="40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20" ht="15.75" x14ac:dyDescent="0.25">
      <c r="A8" s="120" t="s">
        <v>197</v>
      </c>
      <c r="B8" s="120"/>
      <c r="C8" s="120" t="s">
        <v>755</v>
      </c>
      <c r="D8" s="120"/>
      <c r="E8" s="40"/>
      <c r="F8" s="40"/>
      <c r="G8" s="40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spans="1:20" ht="21" x14ac:dyDescent="0.35">
      <c r="A9" s="117" t="s">
        <v>523</v>
      </c>
      <c r="B9" s="120"/>
      <c r="C9" s="123"/>
      <c r="D9" s="120"/>
      <c r="E9" s="40"/>
      <c r="F9" s="40"/>
      <c r="G9" s="40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</row>
    <row r="10" spans="1:20" ht="16.5" thickBot="1" x14ac:dyDescent="0.3">
      <c r="A10" s="33"/>
      <c r="B10" s="120"/>
      <c r="C10" s="70"/>
      <c r="D10" s="70"/>
      <c r="E10" s="122"/>
      <c r="F10" s="122"/>
      <c r="G10" s="122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0" ht="30.75" thickBot="1" x14ac:dyDescent="0.3">
      <c r="A11" s="55" t="s">
        <v>4</v>
      </c>
      <c r="B11" s="53" t="s">
        <v>5</v>
      </c>
      <c r="C11" s="54" t="s">
        <v>43</v>
      </c>
      <c r="D11" s="53" t="s">
        <v>44</v>
      </c>
      <c r="E11" s="133" t="s">
        <v>45</v>
      </c>
      <c r="F11" s="251" t="s">
        <v>377</v>
      </c>
      <c r="G11" s="251" t="s">
        <v>378</v>
      </c>
      <c r="H11" s="251" t="s">
        <v>379</v>
      </c>
      <c r="I11" s="251" t="s">
        <v>533</v>
      </c>
      <c r="J11" s="251" t="s">
        <v>534</v>
      </c>
      <c r="K11" s="251" t="s">
        <v>535</v>
      </c>
      <c r="L11" s="251" t="s">
        <v>524</v>
      </c>
      <c r="M11" s="251" t="s">
        <v>525</v>
      </c>
      <c r="N11" s="251" t="s">
        <v>526</v>
      </c>
      <c r="O11" s="251" t="s">
        <v>527</v>
      </c>
      <c r="P11" s="251" t="s">
        <v>528</v>
      </c>
      <c r="Q11" s="251" t="s">
        <v>529</v>
      </c>
      <c r="R11" s="251" t="s">
        <v>530</v>
      </c>
      <c r="S11" s="251" t="s">
        <v>531</v>
      </c>
      <c r="T11" s="251" t="s">
        <v>532</v>
      </c>
    </row>
    <row r="12" spans="1:20" ht="15.75" thickBot="1" x14ac:dyDescent="0.3">
      <c r="A12" s="160" t="s">
        <v>7</v>
      </c>
      <c r="B12" s="161" t="s">
        <v>756</v>
      </c>
      <c r="C12" s="388">
        <v>6750</v>
      </c>
      <c r="D12" s="379">
        <f t="shared" ref="D12:D15" si="0">SUM(F12:V12)</f>
        <v>6750</v>
      </c>
      <c r="E12" s="389">
        <f t="shared" ref="E12:E15" si="1">C12-D12</f>
        <v>0</v>
      </c>
      <c r="F12" s="390"/>
      <c r="G12" s="390"/>
      <c r="H12" s="390"/>
      <c r="I12" s="390"/>
      <c r="J12" s="390">
        <v>6750</v>
      </c>
      <c r="K12" s="390"/>
      <c r="L12" s="390"/>
      <c r="M12" s="390"/>
      <c r="N12" s="390"/>
      <c r="O12" s="390"/>
      <c r="P12" s="390"/>
      <c r="Q12" s="390"/>
      <c r="R12" s="390"/>
      <c r="S12" s="390"/>
      <c r="T12" s="390"/>
    </row>
    <row r="13" spans="1:20" ht="15.75" thickBot="1" x14ac:dyDescent="0.3">
      <c r="A13" s="160">
        <v>1520</v>
      </c>
      <c r="B13" s="161" t="s">
        <v>757</v>
      </c>
      <c r="C13" s="388">
        <v>2250</v>
      </c>
      <c r="D13" s="379">
        <f t="shared" si="0"/>
        <v>2250</v>
      </c>
      <c r="E13" s="389">
        <f t="shared" si="1"/>
        <v>0</v>
      </c>
      <c r="F13" s="390"/>
      <c r="G13" s="390"/>
      <c r="H13" s="390"/>
      <c r="I13" s="390"/>
      <c r="J13" s="390"/>
      <c r="K13" s="390"/>
      <c r="L13" s="390"/>
      <c r="M13" s="390"/>
      <c r="N13" s="390"/>
      <c r="O13" s="390">
        <v>2250</v>
      </c>
      <c r="P13" s="390"/>
      <c r="Q13" s="390"/>
      <c r="R13" s="390"/>
      <c r="S13" s="390"/>
      <c r="T13" s="390"/>
    </row>
    <row r="14" spans="1:20" ht="15.75" thickBot="1" x14ac:dyDescent="0.3">
      <c r="A14" s="160">
        <v>2690</v>
      </c>
      <c r="B14" s="161" t="s">
        <v>102</v>
      </c>
      <c r="C14" s="388">
        <v>2250</v>
      </c>
      <c r="D14" s="379">
        <f t="shared" si="0"/>
        <v>0</v>
      </c>
      <c r="E14" s="389">
        <f t="shared" si="1"/>
        <v>2250</v>
      </c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</row>
    <row r="15" spans="1:20" ht="15" thickBot="1" x14ac:dyDescent="0.35">
      <c r="A15" s="160"/>
      <c r="B15" s="161"/>
      <c r="C15" s="388"/>
      <c r="D15" s="379">
        <f t="shared" si="0"/>
        <v>0</v>
      </c>
      <c r="E15" s="389">
        <f t="shared" si="1"/>
        <v>0</v>
      </c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</row>
    <row r="16" spans="1:20" s="61" customFormat="1" x14ac:dyDescent="0.3">
      <c r="A16" s="346" t="s">
        <v>939</v>
      </c>
      <c r="B16" s="347"/>
      <c r="C16" s="391">
        <f t="shared" ref="C16:T16" si="2">SUM(C12:C15)</f>
        <v>11250</v>
      </c>
      <c r="D16" s="391">
        <f t="shared" si="2"/>
        <v>9000</v>
      </c>
      <c r="E16" s="391">
        <f t="shared" si="2"/>
        <v>2250</v>
      </c>
      <c r="F16" s="391">
        <f t="shared" si="2"/>
        <v>0</v>
      </c>
      <c r="G16" s="391">
        <f t="shared" si="2"/>
        <v>0</v>
      </c>
      <c r="H16" s="391">
        <f t="shared" si="2"/>
        <v>0</v>
      </c>
      <c r="I16" s="391">
        <f t="shared" si="2"/>
        <v>0</v>
      </c>
      <c r="J16" s="391">
        <f t="shared" si="2"/>
        <v>6750</v>
      </c>
      <c r="K16" s="391">
        <f t="shared" si="2"/>
        <v>0</v>
      </c>
      <c r="L16" s="391">
        <f t="shared" si="2"/>
        <v>0</v>
      </c>
      <c r="M16" s="391">
        <f t="shared" si="2"/>
        <v>0</v>
      </c>
      <c r="N16" s="391">
        <f t="shared" si="2"/>
        <v>0</v>
      </c>
      <c r="O16" s="391">
        <f t="shared" si="2"/>
        <v>2250</v>
      </c>
      <c r="P16" s="391">
        <f t="shared" si="2"/>
        <v>0</v>
      </c>
      <c r="Q16" s="391">
        <f t="shared" si="2"/>
        <v>0</v>
      </c>
      <c r="R16" s="391">
        <f t="shared" si="2"/>
        <v>0</v>
      </c>
      <c r="S16" s="391">
        <f t="shared" si="2"/>
        <v>0</v>
      </c>
      <c r="T16" s="391">
        <f t="shared" si="2"/>
        <v>0</v>
      </c>
    </row>
  </sheetData>
  <sheetProtection password="EF32" sheet="1" objects="1" scenarios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CFFCC"/>
  </sheetPr>
  <dimension ref="A1:S48"/>
  <sheetViews>
    <sheetView zoomScaleNormal="100" workbookViewId="0">
      <pane xSplit="5" ySplit="11" topLeftCell="F12" activePane="bottomRight" state="frozen"/>
      <selection activeCell="C6" sqref="C6"/>
      <selection pane="topRight" activeCell="C6" sqref="C6"/>
      <selection pane="bottomLeft" activeCell="C6" sqref="C6"/>
      <selection pane="bottomRight" activeCell="A16" sqref="A16"/>
    </sheetView>
  </sheetViews>
  <sheetFormatPr defaultColWidth="9.109375" defaultRowHeight="14.4" x14ac:dyDescent="0.3"/>
  <cols>
    <col min="1" max="1" width="9.109375" style="4"/>
    <col min="2" max="2" width="35.109375" style="4" bestFit="1" customWidth="1"/>
    <col min="3" max="3" width="15.88671875" style="4" customWidth="1"/>
    <col min="4" max="4" width="11.44140625" style="4" customWidth="1"/>
    <col min="5" max="5" width="18" style="4" customWidth="1"/>
    <col min="6" max="19" width="15.6640625" style="4" customWidth="1"/>
    <col min="20" max="16384" width="9.109375" style="4"/>
  </cols>
  <sheetData>
    <row r="1" spans="1:19" ht="21" customHeight="1" x14ac:dyDescent="0.35">
      <c r="A1" s="76" t="s">
        <v>0</v>
      </c>
      <c r="B1" s="72"/>
      <c r="C1" s="68" t="s">
        <v>118</v>
      </c>
      <c r="D1" s="73"/>
      <c r="E1" s="72"/>
      <c r="F1" s="72"/>
      <c r="G1" s="68" t="str">
        <f>C1</f>
        <v>Title V - Abstinence Education Grant Program</v>
      </c>
      <c r="H1" s="72"/>
      <c r="I1" s="72"/>
      <c r="J1" s="72"/>
      <c r="K1" s="72"/>
      <c r="L1" s="72"/>
      <c r="M1" s="72"/>
      <c r="N1" s="68" t="str">
        <f>C1</f>
        <v>Title V - Abstinence Education Grant Program</v>
      </c>
      <c r="O1" s="72"/>
      <c r="P1" s="72"/>
      <c r="Q1" s="72"/>
      <c r="R1" s="123"/>
      <c r="S1" s="123"/>
    </row>
    <row r="2" spans="1:19" ht="18.75" x14ac:dyDescent="0.3">
      <c r="A2" s="77" t="s">
        <v>1</v>
      </c>
      <c r="B2" s="72"/>
      <c r="C2" s="88">
        <v>93.234999999999999</v>
      </c>
      <c r="D2" s="73"/>
      <c r="E2" s="72"/>
      <c r="F2" s="72"/>
      <c r="G2" s="59" t="str">
        <f>C4</f>
        <v>10/1/2014 THROUGH 9/30/2015</v>
      </c>
      <c r="H2" s="72"/>
      <c r="I2" s="72"/>
      <c r="J2" s="72"/>
      <c r="K2" s="72"/>
      <c r="L2" s="72"/>
      <c r="M2" s="72"/>
      <c r="N2" s="59" t="str">
        <f>C4</f>
        <v>10/1/2014 THROUGH 9/30/2015</v>
      </c>
      <c r="O2" s="72"/>
      <c r="P2" s="72"/>
      <c r="Q2" s="72"/>
      <c r="R2" s="123"/>
      <c r="S2" s="123"/>
    </row>
    <row r="3" spans="1:19" ht="15.75" x14ac:dyDescent="0.25">
      <c r="A3" s="77" t="s">
        <v>2</v>
      </c>
      <c r="B3" s="72"/>
      <c r="C3" s="75">
        <v>6710</v>
      </c>
      <c r="D3" s="73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123"/>
      <c r="S3" s="123"/>
    </row>
    <row r="4" spans="1:19" ht="15.75" x14ac:dyDescent="0.25">
      <c r="A4" s="77" t="s">
        <v>3</v>
      </c>
      <c r="B4" s="72"/>
      <c r="C4" s="121" t="s">
        <v>579</v>
      </c>
      <c r="D4" s="77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123"/>
      <c r="S4" s="123"/>
    </row>
    <row r="5" spans="1:19" ht="15.75" x14ac:dyDescent="0.25">
      <c r="A5" s="77" t="s">
        <v>103</v>
      </c>
      <c r="B5" s="72"/>
      <c r="C5" s="75" t="s">
        <v>104</v>
      </c>
      <c r="D5" s="7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123"/>
      <c r="S5" s="123"/>
    </row>
    <row r="6" spans="1:19" ht="15.75" x14ac:dyDescent="0.25">
      <c r="A6" s="77" t="s">
        <v>64</v>
      </c>
      <c r="B6" s="72"/>
      <c r="C6" s="120" t="s">
        <v>937</v>
      </c>
      <c r="D6" s="7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23"/>
      <c r="S6" s="123"/>
    </row>
    <row r="7" spans="1:19" ht="15.75" x14ac:dyDescent="0.25">
      <c r="A7" s="77" t="s">
        <v>66</v>
      </c>
      <c r="B7" s="72"/>
      <c r="C7" s="77" t="s">
        <v>211</v>
      </c>
      <c r="D7" s="71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123"/>
      <c r="S7" s="123"/>
    </row>
    <row r="8" spans="1:19" ht="15.75" x14ac:dyDescent="0.25">
      <c r="A8" s="77"/>
      <c r="B8" s="72"/>
      <c r="C8" s="77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123"/>
      <c r="S8" s="123"/>
    </row>
    <row r="9" spans="1:19" s="26" customFormat="1" ht="21" x14ac:dyDescent="0.35">
      <c r="A9" s="117" t="s">
        <v>578</v>
      </c>
      <c r="B9" s="69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19"/>
      <c r="S9" s="119"/>
    </row>
    <row r="10" spans="1:19" ht="15.75" thickBot="1" x14ac:dyDescent="0.3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123"/>
      <c r="S10" s="123"/>
    </row>
    <row r="11" spans="1:19" ht="30.75" thickBot="1" x14ac:dyDescent="0.3">
      <c r="A11" s="51" t="s">
        <v>4</v>
      </c>
      <c r="B11" s="74" t="s">
        <v>112</v>
      </c>
      <c r="C11" s="51" t="s">
        <v>43</v>
      </c>
      <c r="D11" s="51" t="s">
        <v>44</v>
      </c>
      <c r="E11" s="83" t="s">
        <v>45</v>
      </c>
      <c r="F11" s="128" t="s">
        <v>546</v>
      </c>
      <c r="G11" s="129" t="s">
        <v>547</v>
      </c>
      <c r="H11" s="128" t="s">
        <v>548</v>
      </c>
      <c r="I11" s="129" t="s">
        <v>549</v>
      </c>
      <c r="J11" s="128" t="s">
        <v>550</v>
      </c>
      <c r="K11" s="129" t="s">
        <v>539</v>
      </c>
      <c r="L11" s="128" t="s">
        <v>540</v>
      </c>
      <c r="M11" s="129" t="s">
        <v>541</v>
      </c>
      <c r="N11" s="128" t="s">
        <v>542</v>
      </c>
      <c r="O11" s="129" t="s">
        <v>543</v>
      </c>
      <c r="P11" s="128" t="s">
        <v>544</v>
      </c>
      <c r="Q11" s="129" t="s">
        <v>545</v>
      </c>
      <c r="R11" s="129" t="s">
        <v>918</v>
      </c>
      <c r="S11" s="129" t="s">
        <v>923</v>
      </c>
    </row>
    <row r="12" spans="1:19" ht="15.75" thickBot="1" x14ac:dyDescent="0.3">
      <c r="A12" s="46" t="s">
        <v>119</v>
      </c>
      <c r="B12" s="46" t="s">
        <v>120</v>
      </c>
      <c r="C12" s="46">
        <v>57193</v>
      </c>
      <c r="D12" s="46">
        <f>SUM(F12:S12)</f>
        <v>49789</v>
      </c>
      <c r="E12" s="46">
        <f>C12-D12</f>
        <v>7404</v>
      </c>
      <c r="F12" s="24"/>
      <c r="G12" s="24"/>
      <c r="H12" s="24">
        <v>1929</v>
      </c>
      <c r="I12" s="24">
        <v>2003</v>
      </c>
      <c r="J12" s="24">
        <v>6424</v>
      </c>
      <c r="K12" s="24">
        <v>3804</v>
      </c>
      <c r="L12" s="24">
        <v>3037</v>
      </c>
      <c r="M12" s="24">
        <v>4481</v>
      </c>
      <c r="N12" s="24"/>
      <c r="O12" s="24">
        <f>4909+5166</f>
        <v>10075</v>
      </c>
      <c r="P12" s="24">
        <v>5759</v>
      </c>
      <c r="Q12" s="24"/>
      <c r="R12" s="116">
        <f>3356+4965</f>
        <v>8321</v>
      </c>
      <c r="S12" s="116">
        <v>3956</v>
      </c>
    </row>
    <row r="13" spans="1:19" ht="15.75" thickBot="1" x14ac:dyDescent="0.3">
      <c r="A13" s="46" t="s">
        <v>213</v>
      </c>
      <c r="B13" s="46" t="s">
        <v>214</v>
      </c>
      <c r="C13" s="46">
        <v>210190</v>
      </c>
      <c r="D13" s="152">
        <f t="shared" ref="D13:D14" si="0">SUM(F13:S13)</f>
        <v>150366</v>
      </c>
      <c r="E13" s="46">
        <f>C13-D13</f>
        <v>59824</v>
      </c>
      <c r="F13" s="24"/>
      <c r="G13" s="24"/>
      <c r="H13" s="24">
        <v>12880</v>
      </c>
      <c r="I13" s="24">
        <v>13750</v>
      </c>
      <c r="J13" s="24">
        <v>14338</v>
      </c>
      <c r="K13" s="24">
        <v>8748</v>
      </c>
      <c r="L13" s="116">
        <v>6878</v>
      </c>
      <c r="M13" s="24">
        <v>9954</v>
      </c>
      <c r="N13" s="24"/>
      <c r="O13" s="24">
        <v>11278</v>
      </c>
      <c r="P13" s="24">
        <v>28604</v>
      </c>
      <c r="Q13" s="24">
        <f>9118+19375</f>
        <v>28493</v>
      </c>
      <c r="R13" s="116">
        <v>15443</v>
      </c>
      <c r="S13" s="116"/>
    </row>
    <row r="14" spans="1:19" ht="15.75" thickBot="1" x14ac:dyDescent="0.3">
      <c r="A14" s="46" t="s">
        <v>219</v>
      </c>
      <c r="B14" s="46" t="s">
        <v>220</v>
      </c>
      <c r="C14" s="46">
        <v>227280</v>
      </c>
      <c r="D14" s="152">
        <f t="shared" si="0"/>
        <v>227280</v>
      </c>
      <c r="E14" s="46">
        <f>C14-D14</f>
        <v>0</v>
      </c>
      <c r="F14" s="24"/>
      <c r="G14" s="24">
        <v>12850</v>
      </c>
      <c r="H14" s="24"/>
      <c r="I14" s="24">
        <f>13092+9863</f>
        <v>22955</v>
      </c>
      <c r="J14" s="24">
        <v>17743</v>
      </c>
      <c r="K14" s="24">
        <v>19890</v>
      </c>
      <c r="L14" s="24">
        <v>30198</v>
      </c>
      <c r="M14" s="24">
        <v>11664</v>
      </c>
      <c r="N14" s="24">
        <v>9998</v>
      </c>
      <c r="O14" s="24">
        <v>16323</v>
      </c>
      <c r="P14" s="24"/>
      <c r="Q14" s="24">
        <v>13417</v>
      </c>
      <c r="R14" s="116">
        <v>11253</v>
      </c>
      <c r="S14" s="116">
        <v>60989</v>
      </c>
    </row>
    <row r="15" spans="1:19" ht="15" thickBot="1" x14ac:dyDescent="0.35">
      <c r="A15" s="46"/>
      <c r="B15" s="46"/>
      <c r="C15" s="46"/>
      <c r="D15" s="46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116"/>
      <c r="S15" s="116"/>
    </row>
    <row r="16" spans="1:19" s="62" customFormat="1" ht="15" thickBot="1" x14ac:dyDescent="0.35">
      <c r="A16" s="78" t="s">
        <v>939</v>
      </c>
      <c r="B16" s="78"/>
      <c r="C16" s="78">
        <f t="shared" ref="C16:Q16" si="1">SUM(C12:C15)</f>
        <v>494663</v>
      </c>
      <c r="D16" s="78">
        <f t="shared" si="1"/>
        <v>427435</v>
      </c>
      <c r="E16" s="78">
        <f t="shared" si="1"/>
        <v>67228</v>
      </c>
      <c r="F16" s="78">
        <f t="shared" si="1"/>
        <v>0</v>
      </c>
      <c r="G16" s="78">
        <f t="shared" si="1"/>
        <v>12850</v>
      </c>
      <c r="H16" s="132">
        <f t="shared" si="1"/>
        <v>14809</v>
      </c>
      <c r="I16" s="132">
        <f t="shared" si="1"/>
        <v>38708</v>
      </c>
      <c r="J16" s="78">
        <f t="shared" si="1"/>
        <v>38505</v>
      </c>
      <c r="K16" s="132">
        <f t="shared" si="1"/>
        <v>32442</v>
      </c>
      <c r="L16" s="132">
        <f t="shared" si="1"/>
        <v>40113</v>
      </c>
      <c r="M16" s="132">
        <f t="shared" si="1"/>
        <v>26099</v>
      </c>
      <c r="N16" s="132">
        <f t="shared" si="1"/>
        <v>9998</v>
      </c>
      <c r="O16" s="132">
        <f t="shared" si="1"/>
        <v>37676</v>
      </c>
      <c r="P16" s="132">
        <f t="shared" si="1"/>
        <v>34363</v>
      </c>
      <c r="Q16" s="132">
        <f t="shared" si="1"/>
        <v>41910</v>
      </c>
      <c r="R16" s="132">
        <f t="shared" ref="R16:S16" si="2">SUM(R12:R15)</f>
        <v>35017</v>
      </c>
      <c r="S16" s="132">
        <f t="shared" si="2"/>
        <v>64945</v>
      </c>
    </row>
    <row r="17" spans="3:19" x14ac:dyDescent="0.3">
      <c r="C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116"/>
      <c r="S17" s="116"/>
    </row>
    <row r="18" spans="3:19" x14ac:dyDescent="0.3">
      <c r="C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116"/>
      <c r="S18" s="116"/>
    </row>
    <row r="19" spans="3:19" x14ac:dyDescent="0.3">
      <c r="C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116"/>
      <c r="S19" s="116"/>
    </row>
    <row r="20" spans="3:19" x14ac:dyDescent="0.3">
      <c r="C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116"/>
      <c r="S20" s="116"/>
    </row>
    <row r="21" spans="3:19" x14ac:dyDescent="0.3">
      <c r="C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116"/>
      <c r="S21" s="116"/>
    </row>
    <row r="22" spans="3:19" x14ac:dyDescent="0.3">
      <c r="C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116"/>
      <c r="S22" s="116"/>
    </row>
    <row r="23" spans="3:19" x14ac:dyDescent="0.3">
      <c r="C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116"/>
      <c r="S23" s="116"/>
    </row>
    <row r="24" spans="3:19" x14ac:dyDescent="0.3">
      <c r="C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116"/>
      <c r="S24" s="116"/>
    </row>
    <row r="25" spans="3:19" x14ac:dyDescent="0.3">
      <c r="C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116"/>
      <c r="S25" s="116"/>
    </row>
    <row r="26" spans="3:19" x14ac:dyDescent="0.3">
      <c r="C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116"/>
      <c r="S26" s="116"/>
    </row>
    <row r="27" spans="3:19" x14ac:dyDescent="0.3">
      <c r="C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116"/>
      <c r="S27" s="116"/>
    </row>
    <row r="28" spans="3:19" x14ac:dyDescent="0.3">
      <c r="C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116"/>
      <c r="S28" s="116"/>
    </row>
    <row r="29" spans="3:19" x14ac:dyDescent="0.3">
      <c r="C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16"/>
      <c r="S29" s="116"/>
    </row>
    <row r="30" spans="3:19" x14ac:dyDescent="0.3">
      <c r="C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116"/>
      <c r="S30" s="116"/>
    </row>
    <row r="31" spans="3:19" x14ac:dyDescent="0.3"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116"/>
      <c r="S31" s="116"/>
    </row>
    <row r="32" spans="3:19" x14ac:dyDescent="0.3"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116"/>
      <c r="S32" s="116"/>
    </row>
    <row r="33" spans="6:19" x14ac:dyDescent="0.3"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116"/>
      <c r="S33" s="116"/>
    </row>
    <row r="34" spans="6:19" x14ac:dyDescent="0.3"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116"/>
      <c r="S34" s="116"/>
    </row>
    <row r="35" spans="6:19" x14ac:dyDescent="0.3"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116"/>
      <c r="S35" s="116"/>
    </row>
    <row r="36" spans="6:19" x14ac:dyDescent="0.3"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116"/>
      <c r="S36" s="116"/>
    </row>
    <row r="37" spans="6:19" x14ac:dyDescent="0.3"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116"/>
      <c r="S37" s="116"/>
    </row>
    <row r="38" spans="6:19" x14ac:dyDescent="0.3"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116"/>
      <c r="S38" s="116"/>
    </row>
    <row r="39" spans="6:19" x14ac:dyDescent="0.3"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116"/>
      <c r="S39" s="116"/>
    </row>
    <row r="40" spans="6:19" x14ac:dyDescent="0.3"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116"/>
      <c r="S40" s="116"/>
    </row>
    <row r="41" spans="6:19" x14ac:dyDescent="0.3"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116"/>
      <c r="S41" s="116"/>
    </row>
    <row r="42" spans="6:19" x14ac:dyDescent="0.3"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116"/>
      <c r="S42" s="116"/>
    </row>
    <row r="43" spans="6:19" x14ac:dyDescent="0.3"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116"/>
      <c r="S43" s="116"/>
    </row>
    <row r="44" spans="6:19" x14ac:dyDescent="0.3"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16"/>
      <c r="S44" s="116"/>
    </row>
    <row r="45" spans="6:19" x14ac:dyDescent="0.3"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16"/>
      <c r="S45" s="116"/>
    </row>
    <row r="46" spans="6:19" x14ac:dyDescent="0.3"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116"/>
      <c r="S46" s="116"/>
    </row>
    <row r="47" spans="6:19" x14ac:dyDescent="0.3"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116"/>
      <c r="S47" s="116"/>
    </row>
    <row r="48" spans="6:19" x14ac:dyDescent="0.3"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116"/>
      <c r="S48" s="116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>
    <tabColor rgb="FFCCFFCC"/>
  </sheetPr>
  <dimension ref="A1:T51"/>
  <sheetViews>
    <sheetView zoomScaleNormal="100" workbookViewId="0">
      <pane xSplit="6" ySplit="10" topLeftCell="P11" activePane="bottomRight" state="frozen"/>
      <selection pane="topRight" activeCell="G1" sqref="G1"/>
      <selection pane="bottomLeft" activeCell="A11" sqref="A11"/>
      <selection pane="bottomRight" activeCell="E22" sqref="E22"/>
    </sheetView>
  </sheetViews>
  <sheetFormatPr defaultColWidth="15.6640625" defaultRowHeight="14.4" x14ac:dyDescent="0.3"/>
  <cols>
    <col min="2" max="2" width="23.88671875" customWidth="1"/>
    <col min="3" max="3" width="26.33203125" style="337" customWidth="1"/>
  </cols>
  <sheetData>
    <row r="1" spans="1:20" ht="21" x14ac:dyDescent="0.4">
      <c r="A1" s="117" t="s">
        <v>0</v>
      </c>
      <c r="B1" s="123"/>
      <c r="C1" s="118" t="s">
        <v>121</v>
      </c>
      <c r="D1" s="144"/>
      <c r="E1" s="118"/>
      <c r="F1" s="125"/>
      <c r="G1" s="125"/>
      <c r="H1" s="125"/>
      <c r="I1" s="118" t="str">
        <f>C1</f>
        <v>Title V-B Charter School Grant Program</v>
      </c>
      <c r="J1" s="123"/>
      <c r="K1" s="123"/>
      <c r="L1" s="123"/>
      <c r="M1" s="123"/>
      <c r="N1" s="123"/>
      <c r="O1" s="123"/>
      <c r="P1" s="118" t="str">
        <f>C1</f>
        <v>Title V-B Charter School Grant Program</v>
      </c>
      <c r="Q1" s="123"/>
      <c r="R1" s="123"/>
      <c r="S1" s="123"/>
      <c r="T1" s="123"/>
    </row>
    <row r="2" spans="1:20" ht="18" x14ac:dyDescent="0.35">
      <c r="A2" s="120" t="s">
        <v>1</v>
      </c>
      <c r="B2" s="123"/>
      <c r="C2" s="121" t="s">
        <v>122</v>
      </c>
      <c r="D2" s="145"/>
      <c r="E2" s="121"/>
      <c r="F2" s="125"/>
      <c r="G2" s="125"/>
      <c r="H2" s="125"/>
      <c r="I2" s="130" t="str">
        <f>"FY"&amp;C4</f>
        <v>FY2014-15</v>
      </c>
      <c r="J2" s="123"/>
      <c r="K2" s="123"/>
      <c r="L2" s="123"/>
      <c r="M2" s="123"/>
      <c r="N2" s="123"/>
      <c r="O2" s="123"/>
      <c r="P2" s="130" t="str">
        <f>"FY"&amp;C4</f>
        <v>FY2014-15</v>
      </c>
      <c r="Q2" s="123"/>
      <c r="R2" s="123"/>
      <c r="S2" s="123"/>
      <c r="T2" s="123"/>
    </row>
    <row r="3" spans="1:20" ht="15.6" x14ac:dyDescent="0.3">
      <c r="A3" s="120" t="s">
        <v>2</v>
      </c>
      <c r="B3" s="123"/>
      <c r="C3" s="121">
        <v>5282</v>
      </c>
      <c r="D3" s="145"/>
      <c r="E3" s="121"/>
      <c r="F3" s="125"/>
      <c r="G3" s="125"/>
      <c r="H3" s="125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ht="15.6" x14ac:dyDescent="0.3">
      <c r="A4" s="120" t="s">
        <v>3</v>
      </c>
      <c r="B4" s="123"/>
      <c r="C4" s="121" t="s">
        <v>536</v>
      </c>
      <c r="D4" s="145"/>
      <c r="E4" s="121"/>
      <c r="F4" s="120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ht="15.6" x14ac:dyDescent="0.3">
      <c r="A5" s="120" t="s">
        <v>103</v>
      </c>
      <c r="B5" s="123"/>
      <c r="C5" s="121" t="s">
        <v>104</v>
      </c>
      <c r="D5" s="145"/>
      <c r="E5" s="121"/>
      <c r="F5" s="125"/>
      <c r="G5" s="125"/>
      <c r="H5" s="125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1:20" ht="15.6" x14ac:dyDescent="0.3">
      <c r="A6" s="120" t="s">
        <v>64</v>
      </c>
      <c r="B6" s="123"/>
      <c r="C6" s="120" t="s">
        <v>937</v>
      </c>
      <c r="D6" s="145"/>
      <c r="E6" s="120"/>
      <c r="F6" s="125"/>
      <c r="G6" s="122"/>
      <c r="H6" s="122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1:20" ht="15.6" x14ac:dyDescent="0.3">
      <c r="A7" s="120" t="s">
        <v>66</v>
      </c>
      <c r="B7" s="123"/>
      <c r="C7" s="333" t="s">
        <v>211</v>
      </c>
      <c r="D7" s="145"/>
      <c r="E7" s="120"/>
      <c r="F7" s="125"/>
      <c r="G7" s="122"/>
      <c r="H7" s="122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0" ht="21" x14ac:dyDescent="0.4">
      <c r="A8" s="117" t="s">
        <v>538</v>
      </c>
      <c r="B8" s="119"/>
      <c r="C8" s="334"/>
      <c r="D8" s="146"/>
      <c r="E8" s="119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</row>
    <row r="9" spans="1:20" ht="15" thickBot="1" x14ac:dyDescent="0.35">
      <c r="A9" s="123"/>
      <c r="B9" s="123"/>
      <c r="C9" s="335"/>
      <c r="D9" s="49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0" ht="29.4" thickBot="1" x14ac:dyDescent="0.35">
      <c r="A10" s="131" t="s">
        <v>221</v>
      </c>
      <c r="B10" s="131" t="s">
        <v>123</v>
      </c>
      <c r="C10" s="336" t="s">
        <v>124</v>
      </c>
      <c r="D10" s="129" t="s">
        <v>43</v>
      </c>
      <c r="E10" s="129" t="s">
        <v>44</v>
      </c>
      <c r="F10" s="114" t="s">
        <v>45</v>
      </c>
      <c r="G10" s="128" t="s">
        <v>580</v>
      </c>
      <c r="H10" s="128" t="s">
        <v>546</v>
      </c>
      <c r="I10" s="129" t="s">
        <v>547</v>
      </c>
      <c r="J10" s="128" t="s">
        <v>548</v>
      </c>
      <c r="K10" s="129" t="s">
        <v>549</v>
      </c>
      <c r="L10" s="128" t="s">
        <v>550</v>
      </c>
      <c r="M10" s="129" t="s">
        <v>539</v>
      </c>
      <c r="N10" s="128" t="s">
        <v>540</v>
      </c>
      <c r="O10" s="129" t="s">
        <v>541</v>
      </c>
      <c r="P10" s="128" t="s">
        <v>542</v>
      </c>
      <c r="Q10" s="129" t="s">
        <v>543</v>
      </c>
      <c r="R10" s="128" t="s">
        <v>544</v>
      </c>
      <c r="S10" s="129" t="s">
        <v>545</v>
      </c>
      <c r="T10" s="129" t="s">
        <v>920</v>
      </c>
    </row>
    <row r="11" spans="1:20" x14ac:dyDescent="0.3">
      <c r="A11" s="257" t="s">
        <v>514</v>
      </c>
      <c r="B11" s="143" t="s">
        <v>515</v>
      </c>
      <c r="C11" s="143" t="s">
        <v>108</v>
      </c>
      <c r="D11" s="395">
        <v>215000</v>
      </c>
      <c r="E11" s="395">
        <f>SUM(H11:T11)</f>
        <v>215000</v>
      </c>
      <c r="F11" s="395">
        <f t="shared" ref="F11:F49" si="0">D11-E11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>
        <v>215000</v>
      </c>
      <c r="S11" s="147"/>
      <c r="T11" s="147"/>
    </row>
    <row r="12" spans="1:20" ht="28.95" x14ac:dyDescent="0.3">
      <c r="A12" s="257" t="s">
        <v>364</v>
      </c>
      <c r="B12" s="143" t="s">
        <v>356</v>
      </c>
      <c r="C12" s="143" t="s">
        <v>315</v>
      </c>
      <c r="D12" s="395">
        <f>196500+196500</f>
        <v>393000</v>
      </c>
      <c r="E12" s="395">
        <f t="shared" ref="E12:E49" si="1">SUM(H12:T12)</f>
        <v>393000</v>
      </c>
      <c r="F12" s="395">
        <f t="shared" si="0"/>
        <v>0</v>
      </c>
      <c r="G12" s="147"/>
      <c r="H12" s="147">
        <v>5473</v>
      </c>
      <c r="I12" s="147">
        <v>11882</v>
      </c>
      <c r="J12" s="147">
        <v>19069</v>
      </c>
      <c r="K12" s="147">
        <v>48787</v>
      </c>
      <c r="L12" s="147">
        <v>20484</v>
      </c>
      <c r="M12" s="147"/>
      <c r="N12" s="147">
        <f>48535+15300</f>
        <v>63835</v>
      </c>
      <c r="O12" s="147">
        <f>1308+103375</f>
        <v>104683</v>
      </c>
      <c r="P12" s="147">
        <v>31933</v>
      </c>
      <c r="Q12" s="147"/>
      <c r="R12" s="147"/>
      <c r="S12" s="147"/>
      <c r="T12" s="147">
        <f>61192+25662</f>
        <v>86854</v>
      </c>
    </row>
    <row r="13" spans="1:20" x14ac:dyDescent="0.3">
      <c r="A13" s="257" t="s">
        <v>883</v>
      </c>
      <c r="B13" s="143" t="s">
        <v>408</v>
      </c>
      <c r="C13" s="143" t="s">
        <v>108</v>
      </c>
      <c r="D13" s="395">
        <v>196500</v>
      </c>
      <c r="E13" s="395">
        <f t="shared" si="1"/>
        <v>195625</v>
      </c>
      <c r="F13" s="395">
        <f t="shared" si="0"/>
        <v>875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>
        <v>195625</v>
      </c>
      <c r="S13" s="147"/>
      <c r="T13" s="147"/>
    </row>
    <row r="14" spans="1:20" x14ac:dyDescent="0.3">
      <c r="A14" s="257" t="s">
        <v>406</v>
      </c>
      <c r="B14" s="256" t="s">
        <v>407</v>
      </c>
      <c r="C14" s="330" t="s">
        <v>108</v>
      </c>
      <c r="D14" s="396">
        <v>215000</v>
      </c>
      <c r="E14" s="395">
        <f t="shared" si="1"/>
        <v>215000</v>
      </c>
      <c r="F14" s="396">
        <f t="shared" si="0"/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>
        <v>215000</v>
      </c>
      <c r="S14" s="147"/>
      <c r="T14" s="147"/>
    </row>
    <row r="15" spans="1:20" ht="28.8" x14ac:dyDescent="0.3">
      <c r="A15" s="257" t="s">
        <v>385</v>
      </c>
      <c r="B15" s="143" t="s">
        <v>387</v>
      </c>
      <c r="C15" s="143" t="s">
        <v>337</v>
      </c>
      <c r="D15" s="395">
        <v>215000</v>
      </c>
      <c r="E15" s="395">
        <f t="shared" si="1"/>
        <v>215000</v>
      </c>
      <c r="F15" s="395">
        <f t="shared" si="0"/>
        <v>0</v>
      </c>
      <c r="G15" s="147"/>
      <c r="H15" s="147">
        <v>1320</v>
      </c>
      <c r="I15" s="147">
        <v>12851</v>
      </c>
      <c r="J15" s="147">
        <v>4939</v>
      </c>
      <c r="K15" s="147">
        <v>1300</v>
      </c>
      <c r="L15" s="147">
        <v>7865</v>
      </c>
      <c r="M15" s="147">
        <v>64537</v>
      </c>
      <c r="N15" s="147">
        <v>13228</v>
      </c>
      <c r="O15" s="147"/>
      <c r="P15" s="147">
        <v>35664</v>
      </c>
      <c r="Q15" s="147">
        <v>73296</v>
      </c>
      <c r="R15" s="147"/>
      <c r="S15" s="147"/>
      <c r="T15" s="147"/>
    </row>
    <row r="16" spans="1:20" ht="28.8" x14ac:dyDescent="0.3">
      <c r="A16" s="257" t="s">
        <v>386</v>
      </c>
      <c r="B16" s="143" t="s">
        <v>388</v>
      </c>
      <c r="C16" s="143" t="s">
        <v>337</v>
      </c>
      <c r="D16" s="395">
        <v>196500</v>
      </c>
      <c r="E16" s="395">
        <f t="shared" si="1"/>
        <v>196500</v>
      </c>
      <c r="F16" s="395">
        <f t="shared" si="0"/>
        <v>0</v>
      </c>
      <c r="G16" s="147"/>
      <c r="H16" s="147"/>
      <c r="I16" s="147"/>
      <c r="J16" s="147"/>
      <c r="K16" s="147"/>
      <c r="L16" s="147">
        <v>72780</v>
      </c>
      <c r="M16" s="147">
        <v>30858</v>
      </c>
      <c r="N16" s="147"/>
      <c r="O16" s="147"/>
      <c r="P16" s="147">
        <v>35327</v>
      </c>
      <c r="Q16" s="147">
        <v>57535</v>
      </c>
      <c r="R16" s="147"/>
      <c r="S16" s="147"/>
      <c r="T16" s="147"/>
    </row>
    <row r="17" spans="1:20" x14ac:dyDescent="0.3">
      <c r="A17" s="257" t="s">
        <v>825</v>
      </c>
      <c r="B17" s="143" t="s">
        <v>826</v>
      </c>
      <c r="C17" s="143" t="s">
        <v>108</v>
      </c>
      <c r="D17" s="395">
        <v>196500</v>
      </c>
      <c r="E17" s="395">
        <f t="shared" si="1"/>
        <v>196500</v>
      </c>
      <c r="F17" s="395">
        <f t="shared" si="0"/>
        <v>0</v>
      </c>
      <c r="G17" s="147"/>
      <c r="H17" s="147"/>
      <c r="I17" s="147"/>
      <c r="J17" s="147"/>
      <c r="K17" s="147"/>
      <c r="L17" s="147"/>
      <c r="M17" s="147">
        <v>77988</v>
      </c>
      <c r="N17" s="147"/>
      <c r="O17" s="147"/>
      <c r="P17" s="147"/>
      <c r="Q17" s="147"/>
      <c r="R17" s="147">
        <v>118512</v>
      </c>
      <c r="S17" s="147"/>
      <c r="T17" s="147"/>
    </row>
    <row r="18" spans="1:20" x14ac:dyDescent="0.3">
      <c r="A18" s="257" t="s">
        <v>399</v>
      </c>
      <c r="B18" s="256" t="s">
        <v>400</v>
      </c>
      <c r="C18" s="330" t="s">
        <v>337</v>
      </c>
      <c r="D18" s="396">
        <v>215000</v>
      </c>
      <c r="E18" s="395">
        <f t="shared" si="1"/>
        <v>194174</v>
      </c>
      <c r="F18" s="396">
        <f t="shared" si="0"/>
        <v>20826</v>
      </c>
      <c r="G18" s="147"/>
      <c r="H18" s="147"/>
      <c r="I18" s="147"/>
      <c r="J18" s="147"/>
      <c r="K18" s="147"/>
      <c r="L18" s="147"/>
      <c r="M18" s="147">
        <v>113974</v>
      </c>
      <c r="N18" s="147"/>
      <c r="O18" s="147"/>
      <c r="P18" s="147"/>
      <c r="Q18" s="147">
        <v>61352</v>
      </c>
      <c r="R18" s="147">
        <v>18099</v>
      </c>
      <c r="S18" s="147">
        <v>749</v>
      </c>
      <c r="T18" s="147"/>
    </row>
    <row r="19" spans="1:20" ht="28.8" x14ac:dyDescent="0.3">
      <c r="A19" s="257" t="s">
        <v>383</v>
      </c>
      <c r="B19" s="143" t="s">
        <v>355</v>
      </c>
      <c r="C19" s="143" t="s">
        <v>316</v>
      </c>
      <c r="D19" s="395">
        <v>196500</v>
      </c>
      <c r="E19" s="395">
        <f t="shared" si="1"/>
        <v>193837</v>
      </c>
      <c r="F19" s="395">
        <f t="shared" si="0"/>
        <v>2663</v>
      </c>
      <c r="G19" s="147"/>
      <c r="H19" s="147"/>
      <c r="I19" s="147">
        <v>15539</v>
      </c>
      <c r="J19" s="147"/>
      <c r="K19" s="147"/>
      <c r="L19" s="147"/>
      <c r="M19" s="147"/>
      <c r="N19" s="147"/>
      <c r="O19" s="147">
        <f>2663+7588+8850</f>
        <v>19101</v>
      </c>
      <c r="P19" s="147">
        <v>28885</v>
      </c>
      <c r="Q19" s="147"/>
      <c r="R19" s="147"/>
      <c r="S19" s="147">
        <v>130312</v>
      </c>
      <c r="T19" s="147"/>
    </row>
    <row r="20" spans="1:20" ht="28.8" x14ac:dyDescent="0.3">
      <c r="A20" s="257" t="s">
        <v>785</v>
      </c>
      <c r="B20" s="143" t="s">
        <v>786</v>
      </c>
      <c r="C20" s="143" t="s">
        <v>787</v>
      </c>
      <c r="D20" s="395">
        <v>189000</v>
      </c>
      <c r="E20" s="395">
        <f t="shared" si="1"/>
        <v>189000</v>
      </c>
      <c r="F20" s="395">
        <f t="shared" si="0"/>
        <v>0</v>
      </c>
      <c r="G20" s="147"/>
      <c r="H20" s="147"/>
      <c r="I20" s="147"/>
      <c r="J20" s="147">
        <v>47250</v>
      </c>
      <c r="K20" s="147"/>
      <c r="L20" s="147"/>
      <c r="M20" s="147"/>
      <c r="N20" s="147">
        <v>18502</v>
      </c>
      <c r="O20" s="147">
        <v>19141</v>
      </c>
      <c r="P20" s="147">
        <v>94918</v>
      </c>
      <c r="Q20" s="147">
        <v>9189</v>
      </c>
      <c r="R20" s="147"/>
      <c r="S20" s="147"/>
      <c r="T20" s="147"/>
    </row>
    <row r="21" spans="1:20" ht="28.8" x14ac:dyDescent="0.3">
      <c r="A21" s="257" t="s">
        <v>363</v>
      </c>
      <c r="B21" s="143" t="s">
        <v>362</v>
      </c>
      <c r="C21" s="143" t="s">
        <v>108</v>
      </c>
      <c r="D21" s="395">
        <v>196500</v>
      </c>
      <c r="E21" s="395">
        <f t="shared" si="1"/>
        <v>196499</v>
      </c>
      <c r="F21" s="395">
        <f t="shared" si="0"/>
        <v>1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>
        <v>196499</v>
      </c>
      <c r="S21" s="147"/>
      <c r="T21" s="147"/>
    </row>
    <row r="22" spans="1:20" x14ac:dyDescent="0.3">
      <c r="A22" s="274" t="s">
        <v>519</v>
      </c>
      <c r="B22" s="143" t="s">
        <v>358</v>
      </c>
      <c r="C22" s="143" t="s">
        <v>337</v>
      </c>
      <c r="D22" s="395">
        <v>215000</v>
      </c>
      <c r="E22" s="395">
        <f t="shared" si="1"/>
        <v>213281</v>
      </c>
      <c r="F22" s="395">
        <f t="shared" si="0"/>
        <v>1719</v>
      </c>
      <c r="G22" s="147"/>
      <c r="H22" s="147"/>
      <c r="I22" s="147"/>
      <c r="J22" s="147"/>
      <c r="K22" s="147"/>
      <c r="L22" s="147">
        <f>61350+42129</f>
        <v>103479</v>
      </c>
      <c r="M22" s="147"/>
      <c r="N22" s="147"/>
      <c r="O22" s="147">
        <v>57278</v>
      </c>
      <c r="P22" s="147"/>
      <c r="Q22" s="147">
        <v>50228</v>
      </c>
      <c r="R22" s="147">
        <v>2296</v>
      </c>
      <c r="S22" s="147"/>
      <c r="T22" s="147"/>
    </row>
    <row r="23" spans="1:20" ht="28.8" x14ac:dyDescent="0.3">
      <c r="A23" s="274" t="s">
        <v>480</v>
      </c>
      <c r="B23" s="143" t="s">
        <v>359</v>
      </c>
      <c r="C23" s="143" t="s">
        <v>360</v>
      </c>
      <c r="D23" s="395">
        <v>215000</v>
      </c>
      <c r="E23" s="395">
        <f t="shared" si="1"/>
        <v>215000</v>
      </c>
      <c r="F23" s="395">
        <f t="shared" si="0"/>
        <v>0</v>
      </c>
      <c r="G23" s="147"/>
      <c r="H23" s="147"/>
      <c r="I23" s="147"/>
      <c r="J23" s="147">
        <v>50308</v>
      </c>
      <c r="K23" s="147"/>
      <c r="L23" s="147"/>
      <c r="M23" s="147"/>
      <c r="N23" s="147"/>
      <c r="O23" s="147"/>
      <c r="P23" s="147">
        <v>75833</v>
      </c>
      <c r="Q23" s="147">
        <v>19074</v>
      </c>
      <c r="R23" s="147">
        <v>62422</v>
      </c>
      <c r="S23" s="147"/>
      <c r="T23" s="147">
        <v>7363</v>
      </c>
    </row>
    <row r="24" spans="1:20" x14ac:dyDescent="0.3">
      <c r="A24" s="257" t="s">
        <v>413</v>
      </c>
      <c r="B24" s="143" t="s">
        <v>412</v>
      </c>
      <c r="C24" s="143" t="s">
        <v>337</v>
      </c>
      <c r="D24" s="395">
        <v>196500</v>
      </c>
      <c r="E24" s="395">
        <f t="shared" si="1"/>
        <v>196500</v>
      </c>
      <c r="F24" s="395">
        <f t="shared" si="0"/>
        <v>0</v>
      </c>
      <c r="G24" s="147"/>
      <c r="H24" s="147"/>
      <c r="I24" s="147"/>
      <c r="J24" s="147"/>
      <c r="K24" s="147"/>
      <c r="L24" s="147"/>
      <c r="M24" s="147"/>
      <c r="N24" s="147"/>
      <c r="O24" s="147">
        <v>31931</v>
      </c>
      <c r="P24" s="147"/>
      <c r="Q24" s="147"/>
      <c r="R24" s="147">
        <f>14107+59673</f>
        <v>73780</v>
      </c>
      <c r="S24" s="147">
        <v>90789</v>
      </c>
      <c r="T24" s="147"/>
    </row>
    <row r="25" spans="1:20" x14ac:dyDescent="0.3">
      <c r="A25" s="257" t="s">
        <v>404</v>
      </c>
      <c r="B25" s="256" t="s">
        <v>403</v>
      </c>
      <c r="C25" s="330" t="s">
        <v>346</v>
      </c>
      <c r="D25" s="396">
        <v>215000</v>
      </c>
      <c r="E25" s="395">
        <f t="shared" si="1"/>
        <v>215000</v>
      </c>
      <c r="F25" s="396">
        <f t="shared" si="0"/>
        <v>0</v>
      </c>
      <c r="G25" s="147"/>
      <c r="H25" s="147"/>
      <c r="I25" s="147"/>
      <c r="J25" s="147"/>
      <c r="K25" s="147"/>
      <c r="L25" s="147">
        <v>141328</v>
      </c>
      <c r="M25" s="147"/>
      <c r="N25" s="147">
        <v>73672</v>
      </c>
      <c r="O25" s="147"/>
      <c r="P25" s="147"/>
      <c r="Q25" s="147"/>
      <c r="R25" s="147"/>
      <c r="S25" s="147"/>
      <c r="T25" s="147"/>
    </row>
    <row r="26" spans="1:20" x14ac:dyDescent="0.3">
      <c r="A26" s="257" t="s">
        <v>706</v>
      </c>
      <c r="B26" s="143" t="s">
        <v>707</v>
      </c>
      <c r="C26" s="143" t="s">
        <v>337</v>
      </c>
      <c r="D26" s="395">
        <v>196500</v>
      </c>
      <c r="E26" s="395">
        <f t="shared" si="1"/>
        <v>196490</v>
      </c>
      <c r="F26" s="395">
        <f t="shared" si="0"/>
        <v>10</v>
      </c>
      <c r="G26" s="147"/>
      <c r="H26" s="147">
        <v>49125</v>
      </c>
      <c r="I26" s="147"/>
      <c r="J26" s="147"/>
      <c r="K26" s="147">
        <v>71129</v>
      </c>
      <c r="L26" s="147">
        <v>28978</v>
      </c>
      <c r="M26" s="147"/>
      <c r="N26" s="147"/>
      <c r="O26" s="147"/>
      <c r="P26" s="147"/>
      <c r="Q26" s="147">
        <v>47258</v>
      </c>
      <c r="R26" s="147"/>
      <c r="S26" s="147"/>
      <c r="T26" s="147"/>
    </row>
    <row r="27" spans="1:20" x14ac:dyDescent="0.3">
      <c r="A27" s="274" t="s">
        <v>807</v>
      </c>
      <c r="B27" s="256" t="s">
        <v>401</v>
      </c>
      <c r="C27" s="330" t="s">
        <v>402</v>
      </c>
      <c r="D27" s="396">
        <v>215000</v>
      </c>
      <c r="E27" s="395">
        <f t="shared" si="1"/>
        <v>214995</v>
      </c>
      <c r="F27" s="396">
        <f t="shared" si="0"/>
        <v>5</v>
      </c>
      <c r="G27" s="147"/>
      <c r="H27" s="147"/>
      <c r="I27" s="147"/>
      <c r="J27" s="147"/>
      <c r="K27" s="147">
        <v>35929</v>
      </c>
      <c r="L27" s="147">
        <v>35929</v>
      </c>
      <c r="M27" s="147"/>
      <c r="N27" s="147"/>
      <c r="O27" s="147">
        <v>3599</v>
      </c>
      <c r="P27" s="147"/>
      <c r="Q27" s="147"/>
      <c r="R27" s="147">
        <v>139538</v>
      </c>
      <c r="S27" s="147"/>
      <c r="T27" s="147"/>
    </row>
    <row r="28" spans="1:20" x14ac:dyDescent="0.3">
      <c r="A28" s="259" t="s">
        <v>884</v>
      </c>
      <c r="B28" s="260" t="s">
        <v>885</v>
      </c>
      <c r="C28" s="331" t="s">
        <v>886</v>
      </c>
      <c r="D28" s="397">
        <v>192000</v>
      </c>
      <c r="E28" s="395">
        <f t="shared" si="1"/>
        <v>188115</v>
      </c>
      <c r="F28" s="397">
        <f t="shared" si="0"/>
        <v>3885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>
        <v>188115</v>
      </c>
      <c r="S28" s="147"/>
      <c r="T28" s="147"/>
    </row>
    <row r="29" spans="1:20" x14ac:dyDescent="0.3">
      <c r="A29" s="259" t="s">
        <v>517</v>
      </c>
      <c r="B29" s="260" t="s">
        <v>518</v>
      </c>
      <c r="C29" s="331" t="s">
        <v>97</v>
      </c>
      <c r="D29" s="397">
        <v>196500</v>
      </c>
      <c r="E29" s="395">
        <f t="shared" si="1"/>
        <v>196500</v>
      </c>
      <c r="F29" s="397">
        <f t="shared" si="0"/>
        <v>0</v>
      </c>
      <c r="G29" s="147"/>
      <c r="H29" s="147"/>
      <c r="I29" s="147"/>
      <c r="J29" s="147"/>
      <c r="K29" s="147"/>
      <c r="L29" s="147"/>
      <c r="M29" s="147"/>
      <c r="N29" s="147"/>
      <c r="O29" s="147">
        <v>196500</v>
      </c>
      <c r="P29" s="147"/>
      <c r="Q29" s="147"/>
      <c r="R29" s="147"/>
      <c r="S29" s="147"/>
      <c r="T29" s="147"/>
    </row>
    <row r="30" spans="1:20" x14ac:dyDescent="0.3">
      <c r="A30" s="272" t="s">
        <v>352</v>
      </c>
      <c r="B30" s="258" t="s">
        <v>353</v>
      </c>
      <c r="C30" s="258" t="s">
        <v>354</v>
      </c>
      <c r="D30" s="398">
        <v>215000</v>
      </c>
      <c r="E30" s="395">
        <f t="shared" si="1"/>
        <v>204176</v>
      </c>
      <c r="F30" s="398">
        <f t="shared" si="0"/>
        <v>10824</v>
      </c>
      <c r="G30" s="147"/>
      <c r="H30" s="147"/>
      <c r="I30" s="147"/>
      <c r="J30" s="147"/>
      <c r="K30" s="147"/>
      <c r="L30" s="147"/>
      <c r="M30" s="147"/>
      <c r="N30" s="147"/>
      <c r="O30" s="147">
        <v>142944</v>
      </c>
      <c r="P30" s="147"/>
      <c r="Q30" s="147">
        <v>24428</v>
      </c>
      <c r="R30" s="147">
        <v>32322</v>
      </c>
      <c r="S30" s="147"/>
      <c r="T30" s="147">
        <v>4482</v>
      </c>
    </row>
    <row r="31" spans="1:20" x14ac:dyDescent="0.3">
      <c r="A31" s="259" t="s">
        <v>851</v>
      </c>
      <c r="B31" s="258" t="s">
        <v>405</v>
      </c>
      <c r="C31" s="332" t="s">
        <v>337</v>
      </c>
      <c r="D31" s="398">
        <v>160000</v>
      </c>
      <c r="E31" s="395">
        <f t="shared" si="1"/>
        <v>160000</v>
      </c>
      <c r="F31" s="398">
        <f t="shared" si="0"/>
        <v>0</v>
      </c>
      <c r="G31" s="147"/>
      <c r="H31" s="147"/>
      <c r="I31" s="147"/>
      <c r="J31" s="147"/>
      <c r="K31" s="147"/>
      <c r="L31" s="147"/>
      <c r="M31" s="147"/>
      <c r="N31" s="147"/>
      <c r="O31" s="147">
        <v>37244</v>
      </c>
      <c r="P31" s="147">
        <f>5318+15282</f>
        <v>20600</v>
      </c>
      <c r="Q31" s="147">
        <v>86100</v>
      </c>
      <c r="R31" s="147">
        <v>16056</v>
      </c>
      <c r="S31" s="147"/>
      <c r="T31" s="147"/>
    </row>
    <row r="32" spans="1:20" x14ac:dyDescent="0.3">
      <c r="A32" s="259" t="s">
        <v>409</v>
      </c>
      <c r="B32" s="258" t="s">
        <v>410</v>
      </c>
      <c r="C32" s="258" t="s">
        <v>108</v>
      </c>
      <c r="D32" s="398">
        <v>196500</v>
      </c>
      <c r="E32" s="395">
        <f t="shared" si="1"/>
        <v>196500</v>
      </c>
      <c r="F32" s="398">
        <f t="shared" si="0"/>
        <v>0</v>
      </c>
      <c r="G32" s="147"/>
      <c r="H32" s="147"/>
      <c r="I32" s="147"/>
      <c r="J32" s="147"/>
      <c r="K32" s="147"/>
      <c r="L32" s="147">
        <v>148514</v>
      </c>
      <c r="M32" s="147"/>
      <c r="N32" s="147"/>
      <c r="O32" s="147"/>
      <c r="P32" s="147"/>
      <c r="Q32" s="147"/>
      <c r="R32" s="147">
        <v>47986</v>
      </c>
      <c r="S32" s="147"/>
      <c r="T32" s="147"/>
    </row>
    <row r="33" spans="1:20" x14ac:dyDescent="0.3">
      <c r="A33" s="259" t="s">
        <v>411</v>
      </c>
      <c r="B33" s="149" t="s">
        <v>516</v>
      </c>
      <c r="C33" s="332" t="s">
        <v>360</v>
      </c>
      <c r="D33" s="397">
        <v>196500</v>
      </c>
      <c r="E33" s="395">
        <f t="shared" si="1"/>
        <v>196013</v>
      </c>
      <c r="F33" s="397">
        <f t="shared" si="0"/>
        <v>487</v>
      </c>
      <c r="G33" s="147"/>
      <c r="H33" s="147"/>
      <c r="I33" s="147"/>
      <c r="J33" s="147">
        <v>21320</v>
      </c>
      <c r="K33" s="147"/>
      <c r="L33" s="147">
        <v>6635</v>
      </c>
      <c r="M33" s="147"/>
      <c r="N33" s="147"/>
      <c r="O33" s="147">
        <v>1402</v>
      </c>
      <c r="P33" s="147">
        <v>71328</v>
      </c>
      <c r="Q33" s="147">
        <f>53884+3252</f>
        <v>57136</v>
      </c>
      <c r="R33" s="147">
        <v>38192</v>
      </c>
      <c r="S33" s="147"/>
      <c r="T33" s="147"/>
    </row>
    <row r="34" spans="1:20" x14ac:dyDescent="0.3">
      <c r="A34" s="273" t="s">
        <v>520</v>
      </c>
      <c r="B34" s="149" t="s">
        <v>521</v>
      </c>
      <c r="C34" s="332" t="s">
        <v>337</v>
      </c>
      <c r="D34" s="399">
        <v>196500</v>
      </c>
      <c r="E34" s="395">
        <f t="shared" si="1"/>
        <v>196500</v>
      </c>
      <c r="F34" s="397">
        <f t="shared" si="0"/>
        <v>0</v>
      </c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>
        <f>24849+134491</f>
        <v>159340</v>
      </c>
      <c r="R34" s="147">
        <v>37160</v>
      </c>
      <c r="S34" s="147"/>
      <c r="T34" s="147"/>
    </row>
    <row r="35" spans="1:20" x14ac:dyDescent="0.3">
      <c r="A35" s="310" t="s">
        <v>788</v>
      </c>
      <c r="B35" s="149" t="s">
        <v>790</v>
      </c>
      <c r="C35" s="332"/>
      <c r="D35" s="399">
        <v>196500</v>
      </c>
      <c r="E35" s="395">
        <f t="shared" si="1"/>
        <v>196500</v>
      </c>
      <c r="F35" s="397">
        <f t="shared" si="0"/>
        <v>0</v>
      </c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>
        <v>196500</v>
      </c>
      <c r="S35" s="147"/>
      <c r="T35" s="147"/>
    </row>
    <row r="36" spans="1:20" x14ac:dyDescent="0.3">
      <c r="A36" s="310" t="s">
        <v>789</v>
      </c>
      <c r="B36" s="149" t="s">
        <v>791</v>
      </c>
      <c r="C36" s="332" t="s">
        <v>108</v>
      </c>
      <c r="D36" s="399">
        <v>196500</v>
      </c>
      <c r="E36" s="395">
        <f t="shared" si="1"/>
        <v>182737</v>
      </c>
      <c r="F36" s="397">
        <f t="shared" si="0"/>
        <v>13763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>
        <v>182737</v>
      </c>
      <c r="S36" s="147"/>
      <c r="T36" s="147"/>
    </row>
    <row r="37" spans="1:20" ht="28.8" x14ac:dyDescent="0.3">
      <c r="A37" s="310" t="s">
        <v>849</v>
      </c>
      <c r="B37" s="149" t="s">
        <v>850</v>
      </c>
      <c r="C37" s="332" t="s">
        <v>315</v>
      </c>
      <c r="D37" s="399">
        <v>215000</v>
      </c>
      <c r="E37" s="395">
        <f t="shared" si="1"/>
        <v>214991</v>
      </c>
      <c r="F37" s="397">
        <f t="shared" si="0"/>
        <v>9</v>
      </c>
      <c r="G37" s="147"/>
      <c r="H37" s="147"/>
      <c r="I37" s="147"/>
      <c r="J37" s="147"/>
      <c r="K37" s="147"/>
      <c r="L37" s="147"/>
      <c r="M37" s="147"/>
      <c r="N37" s="147"/>
      <c r="O37" s="147">
        <v>2315</v>
      </c>
      <c r="P37" s="147">
        <v>21107</v>
      </c>
      <c r="Q37" s="147"/>
      <c r="R37" s="147"/>
      <c r="S37" s="147"/>
      <c r="T37" s="147">
        <v>191569</v>
      </c>
    </row>
    <row r="38" spans="1:20" x14ac:dyDescent="0.3">
      <c r="A38" s="310" t="s">
        <v>827</v>
      </c>
      <c r="B38" s="149" t="s">
        <v>828</v>
      </c>
      <c r="C38" s="332" t="s">
        <v>829</v>
      </c>
      <c r="D38" s="399">
        <v>65500</v>
      </c>
      <c r="E38" s="395">
        <f t="shared" si="1"/>
        <v>62617</v>
      </c>
      <c r="F38" s="397">
        <f t="shared" si="0"/>
        <v>2883</v>
      </c>
      <c r="G38" s="147"/>
      <c r="H38" s="147"/>
      <c r="I38" s="147"/>
      <c r="J38" s="147"/>
      <c r="K38" s="147"/>
      <c r="L38" s="147"/>
      <c r="M38" s="147">
        <v>24573</v>
      </c>
      <c r="N38" s="147"/>
      <c r="O38" s="147">
        <v>22356</v>
      </c>
      <c r="P38" s="147">
        <v>5679</v>
      </c>
      <c r="Q38" s="147">
        <v>10009</v>
      </c>
      <c r="R38" s="147"/>
      <c r="S38" s="147"/>
      <c r="T38" s="147"/>
    </row>
    <row r="39" spans="1:20" x14ac:dyDescent="0.3">
      <c r="A39" s="310" t="s">
        <v>830</v>
      </c>
      <c r="B39" s="149" t="s">
        <v>831</v>
      </c>
      <c r="C39" s="332" t="s">
        <v>89</v>
      </c>
      <c r="D39" s="399">
        <v>196500</v>
      </c>
      <c r="E39" s="395">
        <f t="shared" si="1"/>
        <v>186432</v>
      </c>
      <c r="F39" s="397">
        <f t="shared" si="0"/>
        <v>10068</v>
      </c>
      <c r="G39" s="147"/>
      <c r="H39" s="147"/>
      <c r="I39" s="147"/>
      <c r="J39" s="147"/>
      <c r="K39" s="147"/>
      <c r="L39" s="147"/>
      <c r="M39" s="147">
        <v>96428</v>
      </c>
      <c r="N39" s="147"/>
      <c r="O39" s="147"/>
      <c r="P39" s="147"/>
      <c r="Q39" s="147"/>
      <c r="R39" s="147">
        <v>89042</v>
      </c>
      <c r="S39" s="147">
        <v>962</v>
      </c>
      <c r="T39" s="147"/>
    </row>
    <row r="40" spans="1:20" x14ac:dyDescent="0.3">
      <c r="A40" s="310" t="s">
        <v>875</v>
      </c>
      <c r="B40" s="149" t="s">
        <v>876</v>
      </c>
      <c r="C40" s="332" t="s">
        <v>337</v>
      </c>
      <c r="D40" s="399">
        <v>196500</v>
      </c>
      <c r="E40" s="395">
        <f t="shared" si="1"/>
        <v>196500</v>
      </c>
      <c r="F40" s="397">
        <f t="shared" si="0"/>
        <v>0</v>
      </c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>
        <f>96636+59998</f>
        <v>156634</v>
      </c>
      <c r="R40" s="147">
        <v>39866</v>
      </c>
      <c r="S40" s="147"/>
      <c r="T40" s="147"/>
    </row>
    <row r="41" spans="1:20" x14ac:dyDescent="0.3">
      <c r="A41" s="310" t="s">
        <v>887</v>
      </c>
      <c r="B41" s="149" t="s">
        <v>888</v>
      </c>
      <c r="C41" s="332" t="s">
        <v>108</v>
      </c>
      <c r="D41" s="399">
        <v>215000</v>
      </c>
      <c r="E41" s="395">
        <f t="shared" si="1"/>
        <v>215000</v>
      </c>
      <c r="F41" s="397">
        <f t="shared" si="0"/>
        <v>0</v>
      </c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>
        <v>215000</v>
      </c>
      <c r="S41" s="147"/>
      <c r="T41" s="147"/>
    </row>
    <row r="42" spans="1:20" x14ac:dyDescent="0.3">
      <c r="A42" s="310" t="s">
        <v>889</v>
      </c>
      <c r="B42" s="149" t="s">
        <v>890</v>
      </c>
      <c r="C42" s="332" t="s">
        <v>108</v>
      </c>
      <c r="D42" s="399">
        <v>196500</v>
      </c>
      <c r="E42" s="395">
        <f t="shared" si="1"/>
        <v>187815</v>
      </c>
      <c r="F42" s="397">
        <f t="shared" si="0"/>
        <v>8685</v>
      </c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>
        <v>187815</v>
      </c>
      <c r="S42" s="147"/>
      <c r="T42" s="147"/>
    </row>
    <row r="43" spans="1:20" x14ac:dyDescent="0.3">
      <c r="A43" s="310" t="s">
        <v>891</v>
      </c>
      <c r="B43" s="149" t="s">
        <v>892</v>
      </c>
      <c r="C43" s="332" t="s">
        <v>108</v>
      </c>
      <c r="D43" s="399">
        <v>196500</v>
      </c>
      <c r="E43" s="395">
        <f t="shared" si="1"/>
        <v>187179</v>
      </c>
      <c r="F43" s="397">
        <f t="shared" si="0"/>
        <v>9321</v>
      </c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>
        <v>187179</v>
      </c>
      <c r="S43" s="147"/>
      <c r="T43" s="147"/>
    </row>
    <row r="44" spans="1:20" x14ac:dyDescent="0.3">
      <c r="A44" s="310" t="s">
        <v>881</v>
      </c>
      <c r="B44" s="149" t="s">
        <v>882</v>
      </c>
      <c r="C44" s="332" t="s">
        <v>346</v>
      </c>
      <c r="D44" s="399">
        <v>196500</v>
      </c>
      <c r="E44" s="395">
        <f t="shared" si="1"/>
        <v>196500</v>
      </c>
      <c r="F44" s="397">
        <f t="shared" si="0"/>
        <v>0</v>
      </c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>
        <v>130367</v>
      </c>
      <c r="R44" s="147">
        <v>66133</v>
      </c>
      <c r="S44" s="147"/>
      <c r="T44" s="147"/>
    </row>
    <row r="45" spans="1:20" x14ac:dyDescent="0.3">
      <c r="A45" s="310" t="s">
        <v>893</v>
      </c>
      <c r="B45" s="149" t="s">
        <v>894</v>
      </c>
      <c r="C45" s="332" t="s">
        <v>108</v>
      </c>
      <c r="D45" s="399">
        <v>196500</v>
      </c>
      <c r="E45" s="395">
        <f t="shared" si="1"/>
        <v>179190</v>
      </c>
      <c r="F45" s="397">
        <f t="shared" si="0"/>
        <v>17310</v>
      </c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>
        <v>100240</v>
      </c>
      <c r="S45" s="147">
        <v>78950</v>
      </c>
      <c r="T45" s="147"/>
    </row>
    <row r="46" spans="1:20" x14ac:dyDescent="0.3">
      <c r="A46" s="310" t="s">
        <v>895</v>
      </c>
      <c r="B46" s="149" t="s">
        <v>896</v>
      </c>
      <c r="C46" s="332" t="s">
        <v>108</v>
      </c>
      <c r="D46" s="399">
        <v>196500</v>
      </c>
      <c r="E46" s="395">
        <f t="shared" si="1"/>
        <v>196500</v>
      </c>
      <c r="F46" s="397">
        <f t="shared" si="0"/>
        <v>0</v>
      </c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>
        <v>196500</v>
      </c>
      <c r="S46" s="147"/>
      <c r="T46" s="147"/>
    </row>
    <row r="47" spans="1:20" x14ac:dyDescent="0.3">
      <c r="A47" s="310" t="s">
        <v>897</v>
      </c>
      <c r="B47" s="149" t="s">
        <v>898</v>
      </c>
      <c r="C47" s="332" t="s">
        <v>108</v>
      </c>
      <c r="D47" s="399">
        <v>196500</v>
      </c>
      <c r="E47" s="395">
        <f t="shared" si="1"/>
        <v>196500</v>
      </c>
      <c r="F47" s="397">
        <f t="shared" si="0"/>
        <v>0</v>
      </c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>
        <v>196500</v>
      </c>
      <c r="S47" s="147"/>
      <c r="T47" s="147"/>
    </row>
    <row r="48" spans="1:20" x14ac:dyDescent="0.3">
      <c r="A48" s="310" t="s">
        <v>842</v>
      </c>
      <c r="B48" s="149" t="s">
        <v>843</v>
      </c>
      <c r="C48" s="332" t="s">
        <v>108</v>
      </c>
      <c r="D48" s="399">
        <v>196500</v>
      </c>
      <c r="E48" s="395">
        <f t="shared" si="1"/>
        <v>177831</v>
      </c>
      <c r="F48" s="397">
        <f t="shared" si="0"/>
        <v>18669</v>
      </c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>
        <v>126259</v>
      </c>
      <c r="S48" s="147">
        <v>51572</v>
      </c>
      <c r="T48" s="147"/>
    </row>
    <row r="49" spans="1:20" x14ac:dyDescent="0.3">
      <c r="A49" s="310" t="s">
        <v>852</v>
      </c>
      <c r="B49" s="149" t="s">
        <v>853</v>
      </c>
      <c r="C49" s="332" t="s">
        <v>346</v>
      </c>
      <c r="D49" s="399">
        <v>196500</v>
      </c>
      <c r="E49" s="395">
        <f t="shared" si="1"/>
        <v>196500</v>
      </c>
      <c r="F49" s="397">
        <f t="shared" si="0"/>
        <v>0</v>
      </c>
      <c r="G49" s="147"/>
      <c r="H49" s="147"/>
      <c r="I49" s="147"/>
      <c r="J49" s="147"/>
      <c r="K49" s="147"/>
      <c r="L49" s="147"/>
      <c r="M49" s="147"/>
      <c r="N49" s="147"/>
      <c r="O49" s="147">
        <v>16506</v>
      </c>
      <c r="P49" s="147">
        <v>24435</v>
      </c>
      <c r="Q49" s="147">
        <v>155559</v>
      </c>
      <c r="R49" s="147"/>
      <c r="S49" s="147"/>
      <c r="T49" s="147"/>
    </row>
    <row r="50" spans="1:20" s="308" customFormat="1" x14ac:dyDescent="0.3">
      <c r="A50" s="310"/>
      <c r="B50" s="149"/>
      <c r="C50" s="332"/>
      <c r="D50" s="400"/>
      <c r="E50" s="401"/>
      <c r="F50" s="399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</row>
    <row r="51" spans="1:20" s="61" customFormat="1" x14ac:dyDescent="0.3">
      <c r="A51" s="392" t="s">
        <v>939</v>
      </c>
      <c r="B51" s="393"/>
      <c r="C51" s="394"/>
      <c r="D51" s="402">
        <f t="shared" ref="D51:T51" si="2">SUM(D11:D49)</f>
        <v>7884000</v>
      </c>
      <c r="E51" s="403">
        <f t="shared" si="2"/>
        <v>7761997</v>
      </c>
      <c r="F51" s="404">
        <f t="shared" si="2"/>
        <v>122003</v>
      </c>
      <c r="G51" s="402">
        <f t="shared" si="2"/>
        <v>0</v>
      </c>
      <c r="H51" s="403">
        <f t="shared" si="2"/>
        <v>55918</v>
      </c>
      <c r="I51" s="404">
        <f t="shared" si="2"/>
        <v>40272</v>
      </c>
      <c r="J51" s="402">
        <f t="shared" si="2"/>
        <v>142886</v>
      </c>
      <c r="K51" s="403">
        <f t="shared" si="2"/>
        <v>157145</v>
      </c>
      <c r="L51" s="404">
        <f t="shared" si="2"/>
        <v>565992</v>
      </c>
      <c r="M51" s="402">
        <f t="shared" si="2"/>
        <v>408358</v>
      </c>
      <c r="N51" s="403">
        <f t="shared" si="2"/>
        <v>169237</v>
      </c>
      <c r="O51" s="404">
        <f t="shared" si="2"/>
        <v>655000</v>
      </c>
      <c r="P51" s="402">
        <f t="shared" si="2"/>
        <v>445709</v>
      </c>
      <c r="Q51" s="403">
        <f t="shared" si="2"/>
        <v>1097505</v>
      </c>
      <c r="R51" s="404">
        <f t="shared" si="2"/>
        <v>3380373</v>
      </c>
      <c r="S51" s="402">
        <f t="shared" si="2"/>
        <v>353334</v>
      </c>
      <c r="T51" s="403">
        <f t="shared" si="2"/>
        <v>290268</v>
      </c>
    </row>
  </sheetData>
  <pageMargins left="0.7" right="0.7" top="0.75" bottom="0.75" header="0.3" footer="0.3"/>
  <pageSetup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CFFCC"/>
  </sheetPr>
  <dimension ref="A1:W17"/>
  <sheetViews>
    <sheetView workbookViewId="0">
      <pane xSplit="5" ySplit="10" topLeftCell="F11" activePane="bottomRight" state="frozen"/>
      <selection activeCell="C6" sqref="C6"/>
      <selection pane="topRight" activeCell="C6" sqref="C6"/>
      <selection pane="bottomLeft" activeCell="C6" sqref="C6"/>
      <selection pane="bottomRight" activeCell="C17" sqref="C17"/>
    </sheetView>
  </sheetViews>
  <sheetFormatPr defaultRowHeight="14.4" x14ac:dyDescent="0.3"/>
  <cols>
    <col min="1" max="1" width="9.6640625" customWidth="1"/>
    <col min="2" max="2" width="26.109375" style="277" customWidth="1"/>
    <col min="3" max="3" width="16.33203125" customWidth="1"/>
    <col min="4" max="4" width="15.109375" customWidth="1"/>
    <col min="5" max="5" width="16.109375" customWidth="1"/>
    <col min="6" max="6" width="13.44140625" customWidth="1"/>
    <col min="7" max="7" width="12.109375" customWidth="1"/>
    <col min="8" max="9" width="12.6640625" customWidth="1"/>
    <col min="10" max="10" width="12.5546875" customWidth="1"/>
    <col min="11" max="11" width="12.44140625" customWidth="1"/>
    <col min="12" max="12" width="12.5546875" customWidth="1"/>
    <col min="13" max="13" width="12.88671875" customWidth="1"/>
    <col min="14" max="14" width="12.5546875" customWidth="1"/>
    <col min="15" max="15" width="12.33203125" customWidth="1"/>
    <col min="16" max="16" width="11.33203125" customWidth="1"/>
    <col min="17" max="17" width="12.6640625" customWidth="1"/>
    <col min="18" max="18" width="12.109375" customWidth="1"/>
    <col min="19" max="19" width="12.6640625" customWidth="1"/>
    <col min="20" max="20" width="14" customWidth="1"/>
    <col min="21" max="23" width="14" style="308" customWidth="1"/>
  </cols>
  <sheetData>
    <row r="1" spans="1:23" ht="21" x14ac:dyDescent="0.35">
      <c r="A1" s="117" t="s">
        <v>0</v>
      </c>
      <c r="B1" s="123"/>
      <c r="C1" s="118" t="s">
        <v>589</v>
      </c>
      <c r="D1" s="125"/>
      <c r="E1" s="123"/>
      <c r="F1" s="123"/>
      <c r="G1" s="123"/>
      <c r="H1" s="118" t="s">
        <v>585</v>
      </c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3" ht="18.75" x14ac:dyDescent="0.3">
      <c r="A2" s="120" t="s">
        <v>1</v>
      </c>
      <c r="B2" s="123"/>
      <c r="C2" s="136" t="s">
        <v>590</v>
      </c>
      <c r="D2" s="125"/>
      <c r="E2" s="123"/>
      <c r="F2" s="123"/>
      <c r="G2" s="123"/>
      <c r="H2" s="130" t="str">
        <f>"FY"&amp;C4</f>
        <v>FY2014-15</v>
      </c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15.75" x14ac:dyDescent="0.25">
      <c r="A3" s="120" t="s">
        <v>2</v>
      </c>
      <c r="B3" s="123"/>
      <c r="C3" s="121">
        <v>5365</v>
      </c>
      <c r="D3" s="12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3" ht="15.75" x14ac:dyDescent="0.25">
      <c r="A4" s="120" t="s">
        <v>3</v>
      </c>
      <c r="B4" s="123"/>
      <c r="C4" s="121" t="s">
        <v>536</v>
      </c>
      <c r="D4" s="120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ht="15.75" x14ac:dyDescent="0.25">
      <c r="A5" s="120" t="s">
        <v>103</v>
      </c>
      <c r="B5" s="123"/>
      <c r="C5" s="121" t="s">
        <v>104</v>
      </c>
      <c r="D5" s="125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3" ht="15.75" x14ac:dyDescent="0.25">
      <c r="A6" s="120" t="s">
        <v>64</v>
      </c>
      <c r="B6" s="123"/>
      <c r="C6" s="120" t="s">
        <v>937</v>
      </c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1:23" ht="15.75" x14ac:dyDescent="0.25">
      <c r="A7" s="120" t="s">
        <v>66</v>
      </c>
      <c r="B7" s="123"/>
      <c r="C7" s="120" t="s">
        <v>211</v>
      </c>
      <c r="D7" s="12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</row>
    <row r="8" spans="1:23" ht="21" x14ac:dyDescent="0.35">
      <c r="A8" s="117" t="s">
        <v>538</v>
      </c>
      <c r="B8" s="119"/>
      <c r="C8" s="119"/>
      <c r="D8" s="11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23"/>
      <c r="S8" s="123"/>
      <c r="T8" s="123"/>
      <c r="U8" s="123"/>
      <c r="V8" s="123"/>
      <c r="W8" s="123"/>
    </row>
    <row r="9" spans="1:23" ht="15.75" thickBot="1" x14ac:dyDescent="0.3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</row>
    <row r="10" spans="1:23" ht="30.75" thickBot="1" x14ac:dyDescent="0.3">
      <c r="A10" s="129" t="s">
        <v>4</v>
      </c>
      <c r="B10" s="131" t="s">
        <v>112</v>
      </c>
      <c r="C10" s="129" t="s">
        <v>43</v>
      </c>
      <c r="D10" s="129" t="s">
        <v>44</v>
      </c>
      <c r="E10" s="133" t="s">
        <v>45</v>
      </c>
      <c r="F10" s="126" t="s">
        <v>380</v>
      </c>
      <c r="G10" s="128" t="s">
        <v>381</v>
      </c>
      <c r="H10" s="129" t="s">
        <v>382</v>
      </c>
      <c r="I10" s="128" t="s">
        <v>546</v>
      </c>
      <c r="J10" s="129" t="s">
        <v>547</v>
      </c>
      <c r="K10" s="128" t="s">
        <v>548</v>
      </c>
      <c r="L10" s="129" t="s">
        <v>549</v>
      </c>
      <c r="M10" s="128" t="s">
        <v>550</v>
      </c>
      <c r="N10" s="129" t="s">
        <v>539</v>
      </c>
      <c r="O10" s="124" t="s">
        <v>540</v>
      </c>
      <c r="P10" s="129" t="s">
        <v>541</v>
      </c>
      <c r="Q10" s="124" t="s">
        <v>542</v>
      </c>
      <c r="R10" s="129" t="s">
        <v>543</v>
      </c>
      <c r="S10" s="128" t="s">
        <v>544</v>
      </c>
      <c r="T10" s="126" t="s">
        <v>545</v>
      </c>
      <c r="U10" s="126" t="s">
        <v>918</v>
      </c>
      <c r="V10" s="126" t="s">
        <v>923</v>
      </c>
      <c r="W10" s="126" t="s">
        <v>929</v>
      </c>
    </row>
    <row r="11" spans="1:23" ht="30.75" thickBot="1" x14ac:dyDescent="0.3">
      <c r="A11" s="137">
        <v>70</v>
      </c>
      <c r="B11" s="140" t="s">
        <v>588</v>
      </c>
      <c r="C11" s="363">
        <v>77000</v>
      </c>
      <c r="D11" s="363">
        <f>SUM(F11:W11)</f>
        <v>76323.48000000001</v>
      </c>
      <c r="E11" s="363">
        <f>SUM(C11-D11)</f>
        <v>676.51999999998952</v>
      </c>
      <c r="F11" s="405"/>
      <c r="G11" s="405"/>
      <c r="H11" s="405"/>
      <c r="I11" s="405"/>
      <c r="J11" s="405">
        <v>56874.38</v>
      </c>
      <c r="K11" s="405"/>
      <c r="L11" s="405"/>
      <c r="M11" s="405">
        <f>12082.2+3220.27</f>
        <v>15302.470000000001</v>
      </c>
      <c r="N11" s="405"/>
      <c r="O11" s="405"/>
      <c r="P11" s="338">
        <v>375.63</v>
      </c>
      <c r="Q11" s="338"/>
      <c r="R11" s="338"/>
      <c r="S11" s="338"/>
      <c r="T11" s="338">
        <v>3771</v>
      </c>
      <c r="U11" s="338"/>
      <c r="V11" s="338"/>
      <c r="W11" s="338"/>
    </row>
    <row r="12" spans="1:23" ht="15.75" thickBot="1" x14ac:dyDescent="0.3">
      <c r="A12" s="137">
        <v>123</v>
      </c>
      <c r="B12" s="140" t="s">
        <v>586</v>
      </c>
      <c r="C12" s="363">
        <v>77000</v>
      </c>
      <c r="D12" s="363">
        <f t="shared" ref="D12:D15" si="0">SUM(F12:W12)</f>
        <v>63710.570000000007</v>
      </c>
      <c r="E12" s="363">
        <f>SUM(C12-D12)</f>
        <v>13289.429999999993</v>
      </c>
      <c r="F12" s="405"/>
      <c r="G12" s="405"/>
      <c r="H12" s="405"/>
      <c r="I12" s="405"/>
      <c r="J12" s="405">
        <v>59506</v>
      </c>
      <c r="K12" s="405"/>
      <c r="L12" s="405"/>
      <c r="M12" s="405">
        <v>575.44000000000005</v>
      </c>
      <c r="N12" s="338">
        <v>1670.4</v>
      </c>
      <c r="O12" s="338"/>
      <c r="P12" s="338"/>
      <c r="Q12" s="338"/>
      <c r="R12" s="338"/>
      <c r="S12" s="338"/>
      <c r="T12" s="338">
        <v>1958.73</v>
      </c>
      <c r="U12" s="338"/>
      <c r="V12" s="338"/>
      <c r="W12" s="338"/>
    </row>
    <row r="13" spans="1:23" ht="15" thickBot="1" x14ac:dyDescent="0.35">
      <c r="A13" s="207" t="s">
        <v>253</v>
      </c>
      <c r="B13" s="255" t="s">
        <v>333</v>
      </c>
      <c r="C13" s="364">
        <v>77000</v>
      </c>
      <c r="D13" s="363">
        <f t="shared" si="0"/>
        <v>68657</v>
      </c>
      <c r="E13" s="363">
        <f>SUM(C13-D13)</f>
        <v>8343</v>
      </c>
      <c r="F13" s="147"/>
      <c r="G13" s="147"/>
      <c r="H13" s="147"/>
      <c r="I13" s="147"/>
      <c r="J13" s="405"/>
      <c r="K13" s="147"/>
      <c r="L13" s="147"/>
      <c r="M13" s="147">
        <f>56596+475</f>
        <v>57071</v>
      </c>
      <c r="N13" s="338">
        <v>1083</v>
      </c>
      <c r="O13" s="338"/>
      <c r="P13" s="338"/>
      <c r="Q13" s="338"/>
      <c r="R13" s="338"/>
      <c r="S13" s="338"/>
      <c r="T13" s="338">
        <v>10503</v>
      </c>
      <c r="U13" s="338"/>
      <c r="V13" s="338"/>
      <c r="W13" s="338"/>
    </row>
    <row r="14" spans="1:23" ht="15" thickBot="1" x14ac:dyDescent="0.35">
      <c r="A14" s="207" t="s">
        <v>254</v>
      </c>
      <c r="B14" s="255" t="s">
        <v>360</v>
      </c>
      <c r="C14" s="364">
        <v>77000</v>
      </c>
      <c r="D14" s="363">
        <f t="shared" si="0"/>
        <v>57920</v>
      </c>
      <c r="E14" s="363">
        <f>SUM(C14-D14)</f>
        <v>19080</v>
      </c>
      <c r="F14" s="147"/>
      <c r="G14" s="147"/>
      <c r="H14" s="147"/>
      <c r="I14" s="147"/>
      <c r="J14" s="405">
        <v>56924</v>
      </c>
      <c r="K14" s="147"/>
      <c r="L14" s="147"/>
      <c r="M14" s="147">
        <v>996</v>
      </c>
      <c r="N14" s="338"/>
      <c r="O14" s="338"/>
      <c r="P14" s="338"/>
      <c r="Q14" s="338"/>
      <c r="R14" s="338"/>
      <c r="S14" s="338"/>
      <c r="T14" s="338"/>
      <c r="U14" s="338"/>
      <c r="V14" s="338"/>
      <c r="W14" s="338"/>
    </row>
    <row r="15" spans="1:23" ht="29.4" thickBot="1" x14ac:dyDescent="0.35">
      <c r="A15" s="137">
        <v>2000</v>
      </c>
      <c r="B15" s="140" t="s">
        <v>587</v>
      </c>
      <c r="C15" s="363">
        <v>80700</v>
      </c>
      <c r="D15" s="363">
        <f t="shared" si="0"/>
        <v>80700</v>
      </c>
      <c r="E15" s="363">
        <f>SUM(C15-D15)</f>
        <v>0</v>
      </c>
      <c r="F15" s="405"/>
      <c r="G15" s="405"/>
      <c r="H15" s="405">
        <v>3556</v>
      </c>
      <c r="I15" s="405"/>
      <c r="J15" s="405">
        <v>59040.88</v>
      </c>
      <c r="K15" s="405"/>
      <c r="L15" s="405"/>
      <c r="M15" s="405">
        <v>2571.75</v>
      </c>
      <c r="N15" s="405">
        <v>2571.42</v>
      </c>
      <c r="O15" s="405"/>
      <c r="P15" s="338"/>
      <c r="Q15" s="338"/>
      <c r="R15" s="338"/>
      <c r="S15" s="338"/>
      <c r="T15" s="338">
        <v>2488.37</v>
      </c>
      <c r="U15" s="338"/>
      <c r="V15" s="338"/>
      <c r="W15" s="338">
        <v>10471.58</v>
      </c>
    </row>
    <row r="16" spans="1:23" s="308" customFormat="1" ht="15" thickBot="1" x14ac:dyDescent="0.35">
      <c r="A16" s="137"/>
      <c r="B16" s="340"/>
      <c r="C16" s="363"/>
      <c r="D16" s="363"/>
      <c r="E16" s="363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338"/>
      <c r="Q16" s="338"/>
      <c r="R16" s="338"/>
      <c r="S16" s="338"/>
      <c r="T16" s="338"/>
      <c r="U16" s="338"/>
      <c r="V16" s="338"/>
      <c r="W16" s="338"/>
    </row>
    <row r="17" spans="1:23" ht="15" thickBot="1" x14ac:dyDescent="0.35">
      <c r="A17" s="132" t="s">
        <v>939</v>
      </c>
      <c r="B17" s="284"/>
      <c r="C17" s="365">
        <f>SUM(C11:C15)</f>
        <v>388700</v>
      </c>
      <c r="D17" s="365">
        <f>SUM(D11:D15)</f>
        <v>347311.05000000005</v>
      </c>
      <c r="E17" s="365">
        <f>SUM(E11:E15)</f>
        <v>41388.949999999983</v>
      </c>
      <c r="F17" s="365">
        <f t="shared" ref="F17:W17" si="1">SUM(F11:F15)</f>
        <v>0</v>
      </c>
      <c r="G17" s="365">
        <f t="shared" si="1"/>
        <v>0</v>
      </c>
      <c r="H17" s="365">
        <f t="shared" si="1"/>
        <v>3556</v>
      </c>
      <c r="I17" s="365">
        <f t="shared" si="1"/>
        <v>0</v>
      </c>
      <c r="J17" s="365">
        <f t="shared" si="1"/>
        <v>232345.26</v>
      </c>
      <c r="K17" s="365">
        <f t="shared" si="1"/>
        <v>0</v>
      </c>
      <c r="L17" s="365">
        <f t="shared" si="1"/>
        <v>0</v>
      </c>
      <c r="M17" s="365">
        <f t="shared" si="1"/>
        <v>76516.66</v>
      </c>
      <c r="N17" s="365">
        <f t="shared" si="1"/>
        <v>5324.82</v>
      </c>
      <c r="O17" s="365">
        <f t="shared" si="1"/>
        <v>0</v>
      </c>
      <c r="P17" s="365">
        <f t="shared" si="1"/>
        <v>375.63</v>
      </c>
      <c r="Q17" s="365">
        <f t="shared" si="1"/>
        <v>0</v>
      </c>
      <c r="R17" s="365">
        <f t="shared" si="1"/>
        <v>0</v>
      </c>
      <c r="S17" s="365">
        <f t="shared" si="1"/>
        <v>0</v>
      </c>
      <c r="T17" s="365">
        <f t="shared" si="1"/>
        <v>18721.099999999999</v>
      </c>
      <c r="U17" s="365">
        <f t="shared" si="1"/>
        <v>0</v>
      </c>
      <c r="V17" s="365">
        <f t="shared" si="1"/>
        <v>0</v>
      </c>
      <c r="W17" s="365">
        <f t="shared" si="1"/>
        <v>10471.58</v>
      </c>
    </row>
  </sheetData>
  <sheetProtection password="F0F2" sheet="1" objects="1" scenarios="1"/>
  <sortState ref="A11:T15">
    <sortCondition ref="A11"/>
  </sortState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CCFFCC"/>
  </sheetPr>
  <dimension ref="A1:Y35"/>
  <sheetViews>
    <sheetView zoomScaleNormal="100" workbookViewId="0">
      <pane xSplit="5" topLeftCell="F1" activePane="topRight" state="frozen"/>
      <selection activeCell="C6" sqref="C6"/>
      <selection pane="topRight" activeCell="D21" sqref="D21"/>
    </sheetView>
  </sheetViews>
  <sheetFormatPr defaultColWidth="9.109375" defaultRowHeight="14.4" x14ac:dyDescent="0.3"/>
  <cols>
    <col min="1" max="1" width="9.109375" style="4"/>
    <col min="2" max="2" width="34.5546875" style="4" customWidth="1"/>
    <col min="3" max="3" width="30" style="4" customWidth="1"/>
    <col min="4" max="4" width="10.88671875" style="28" customWidth="1"/>
    <col min="5" max="5" width="12.33203125" style="4" bestFit="1" customWidth="1"/>
    <col min="6" max="6" width="15.44140625" style="4" customWidth="1"/>
    <col min="7" max="25" width="15.6640625" style="4" customWidth="1"/>
    <col min="26" max="16384" width="9.109375" style="4"/>
  </cols>
  <sheetData>
    <row r="1" spans="1:25" ht="21" x14ac:dyDescent="0.4">
      <c r="A1" s="117" t="s">
        <v>0</v>
      </c>
      <c r="B1" s="123"/>
      <c r="C1" s="118" t="s">
        <v>839</v>
      </c>
      <c r="D1" s="144"/>
      <c r="E1" s="125"/>
      <c r="F1" s="125"/>
      <c r="G1" s="123"/>
      <c r="H1" s="123"/>
      <c r="I1" s="123"/>
      <c r="J1" s="118" t="str">
        <f>C1</f>
        <v>Project AWARE</v>
      </c>
      <c r="K1" s="123"/>
      <c r="L1" s="123"/>
      <c r="M1" s="123"/>
      <c r="N1" s="123"/>
      <c r="O1" s="123"/>
      <c r="P1" s="123"/>
      <c r="Q1" s="118" t="str">
        <f>C1</f>
        <v>Project AWARE</v>
      </c>
      <c r="R1" s="123"/>
      <c r="S1" s="123"/>
      <c r="T1" s="123"/>
      <c r="U1" s="123"/>
      <c r="V1" s="123"/>
      <c r="W1" s="123"/>
      <c r="X1" s="123"/>
      <c r="Y1" s="123"/>
    </row>
    <row r="2" spans="1:25" ht="21" x14ac:dyDescent="0.4">
      <c r="A2" s="117" t="s">
        <v>198</v>
      </c>
      <c r="B2" s="123"/>
      <c r="C2" s="118" t="s">
        <v>841</v>
      </c>
      <c r="D2" s="144"/>
      <c r="E2" s="125"/>
      <c r="F2" s="125"/>
      <c r="G2" s="123"/>
      <c r="H2" s="123"/>
      <c r="I2" s="123"/>
      <c r="J2" s="118" t="str">
        <f>"FY"&amp;C5</f>
        <v>FY2014-15 10/1/14-9/26/15</v>
      </c>
      <c r="K2" s="123"/>
      <c r="L2" s="123"/>
      <c r="M2" s="123"/>
      <c r="N2" s="123"/>
      <c r="O2" s="123"/>
      <c r="P2" s="123"/>
      <c r="Q2" s="118" t="str">
        <f>"FY"&amp;C5</f>
        <v>FY2014-15 10/1/14-9/26/15</v>
      </c>
      <c r="R2" s="123"/>
      <c r="S2" s="123"/>
      <c r="T2" s="123"/>
      <c r="U2" s="123"/>
      <c r="V2" s="123"/>
      <c r="W2" s="123"/>
      <c r="X2" s="123"/>
      <c r="Y2" s="123"/>
    </row>
    <row r="3" spans="1:25" ht="18" x14ac:dyDescent="0.35">
      <c r="A3" s="120" t="s">
        <v>1</v>
      </c>
      <c r="B3" s="123"/>
      <c r="C3" s="121">
        <v>92.242999999999995</v>
      </c>
      <c r="D3" s="145"/>
      <c r="E3" s="125"/>
      <c r="F3" s="125"/>
      <c r="G3" s="123"/>
      <c r="H3" s="123"/>
      <c r="I3" s="123"/>
      <c r="J3" s="130"/>
      <c r="K3" s="123"/>
      <c r="L3" s="123"/>
      <c r="M3" s="123"/>
      <c r="N3" s="123"/>
      <c r="O3" s="123"/>
      <c r="P3" s="123"/>
      <c r="Q3" s="130"/>
      <c r="R3" s="123"/>
      <c r="S3" s="123"/>
      <c r="T3" s="123"/>
      <c r="U3" s="123"/>
      <c r="V3" s="123"/>
      <c r="W3" s="123"/>
      <c r="X3" s="123"/>
      <c r="Y3" s="123"/>
    </row>
    <row r="4" spans="1:25" ht="15.6" x14ac:dyDescent="0.3">
      <c r="A4" s="120" t="s">
        <v>2</v>
      </c>
      <c r="B4" s="123"/>
      <c r="C4" s="121">
        <v>7243</v>
      </c>
      <c r="D4" s="145"/>
      <c r="E4" s="125"/>
      <c r="F4" s="125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15.6" x14ac:dyDescent="0.3">
      <c r="A5" s="120" t="s">
        <v>3</v>
      </c>
      <c r="B5" s="123"/>
      <c r="C5" s="121" t="s">
        <v>840</v>
      </c>
      <c r="D5" s="145"/>
      <c r="E5" s="120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 ht="15.6" x14ac:dyDescent="0.3">
      <c r="A6" s="120" t="s">
        <v>103</v>
      </c>
      <c r="B6" s="123"/>
      <c r="C6" s="121" t="s">
        <v>104</v>
      </c>
      <c r="D6" s="145"/>
      <c r="E6" s="125"/>
      <c r="F6" s="125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7" spans="1:25" ht="15.6" x14ac:dyDescent="0.3">
      <c r="A7" s="120" t="s">
        <v>64</v>
      </c>
      <c r="B7" s="123"/>
      <c r="C7" s="120" t="s">
        <v>937</v>
      </c>
      <c r="D7" s="145"/>
      <c r="E7" s="125"/>
      <c r="F7" s="122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spans="1:25" ht="15.6" x14ac:dyDescent="0.3">
      <c r="A8" s="120" t="s">
        <v>66</v>
      </c>
      <c r="B8" s="123"/>
      <c r="C8" s="120" t="s">
        <v>211</v>
      </c>
      <c r="D8" s="145"/>
      <c r="E8" s="125"/>
      <c r="F8" s="122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</row>
    <row r="9" spans="1:25" s="26" customFormat="1" ht="21" x14ac:dyDescent="0.4">
      <c r="A9" s="117"/>
      <c r="B9" s="119"/>
      <c r="C9" s="119"/>
      <c r="D9" s="146"/>
      <c r="E9" s="118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</row>
    <row r="10" spans="1:25" ht="15" thickBot="1" x14ac:dyDescent="0.35">
      <c r="A10" s="123"/>
      <c r="B10" s="123"/>
      <c r="C10" s="123"/>
      <c r="D10" s="49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</row>
    <row r="11" spans="1:25" ht="29.4" thickBot="1" x14ac:dyDescent="0.35">
      <c r="A11" s="131" t="s">
        <v>221</v>
      </c>
      <c r="B11" s="131" t="s">
        <v>123</v>
      </c>
      <c r="C11" s="129" t="s">
        <v>43</v>
      </c>
      <c r="D11" s="129" t="s">
        <v>44</v>
      </c>
      <c r="E11" s="114" t="s">
        <v>45</v>
      </c>
      <c r="F11" s="128" t="s">
        <v>580</v>
      </c>
      <c r="G11" s="128" t="s">
        <v>546</v>
      </c>
      <c r="H11" s="129" t="s">
        <v>547</v>
      </c>
      <c r="I11" s="128" t="s">
        <v>548</v>
      </c>
      <c r="J11" s="129" t="s">
        <v>549</v>
      </c>
      <c r="K11" s="128" t="s">
        <v>550</v>
      </c>
      <c r="L11" s="129" t="s">
        <v>539</v>
      </c>
      <c r="M11" s="128" t="s">
        <v>540</v>
      </c>
      <c r="N11" s="129" t="s">
        <v>541</v>
      </c>
      <c r="O11" s="128" t="s">
        <v>542</v>
      </c>
      <c r="P11" s="129" t="s">
        <v>543</v>
      </c>
      <c r="Q11" s="128" t="s">
        <v>544</v>
      </c>
      <c r="R11" s="129" t="s">
        <v>545</v>
      </c>
      <c r="S11" s="129" t="s">
        <v>918</v>
      </c>
      <c r="T11" s="129" t="s">
        <v>921</v>
      </c>
      <c r="U11" s="129" t="s">
        <v>931</v>
      </c>
      <c r="V11" s="129" t="s">
        <v>934</v>
      </c>
      <c r="W11" s="129" t="s">
        <v>935</v>
      </c>
    </row>
    <row r="12" spans="1:25" x14ac:dyDescent="0.3">
      <c r="A12" s="257" t="s">
        <v>7</v>
      </c>
      <c r="B12" s="143" t="s">
        <v>402</v>
      </c>
      <c r="C12" s="395">
        <v>484690</v>
      </c>
      <c r="D12" s="395">
        <f t="shared" ref="D12:D14" si="0">SUM(G12:W12)</f>
        <v>275771</v>
      </c>
      <c r="E12" s="395">
        <f>C12-D12</f>
        <v>208919</v>
      </c>
      <c r="F12" s="338"/>
      <c r="G12" s="338"/>
      <c r="H12" s="338"/>
      <c r="I12" s="338"/>
      <c r="J12" s="338"/>
      <c r="K12" s="338"/>
      <c r="L12" s="338"/>
      <c r="M12" s="338">
        <v>26724</v>
      </c>
      <c r="N12" s="338">
        <v>28082</v>
      </c>
      <c r="O12" s="338">
        <v>82930</v>
      </c>
      <c r="P12" s="338">
        <v>72619</v>
      </c>
      <c r="Q12" s="338">
        <v>13718</v>
      </c>
      <c r="R12" s="338">
        <v>2188</v>
      </c>
      <c r="S12" s="338">
        <v>49510</v>
      </c>
      <c r="T12" s="338"/>
      <c r="U12" s="338"/>
      <c r="V12" s="338"/>
      <c r="W12" s="338"/>
    </row>
    <row r="13" spans="1:25" x14ac:dyDescent="0.3">
      <c r="A13" s="257" t="s">
        <v>313</v>
      </c>
      <c r="B13" s="143" t="s">
        <v>836</v>
      </c>
      <c r="C13" s="395">
        <v>370945</v>
      </c>
      <c r="D13" s="395">
        <f t="shared" si="0"/>
        <v>370945</v>
      </c>
      <c r="E13" s="395">
        <f>C13-D13</f>
        <v>0</v>
      </c>
      <c r="F13" s="338"/>
      <c r="G13" s="338"/>
      <c r="H13" s="338"/>
      <c r="I13" s="338"/>
      <c r="J13" s="338"/>
      <c r="K13" s="338"/>
      <c r="L13" s="338"/>
      <c r="M13" s="338"/>
      <c r="N13" s="338">
        <v>132112</v>
      </c>
      <c r="O13" s="338"/>
      <c r="P13" s="338">
        <v>141784</v>
      </c>
      <c r="Q13" s="338"/>
      <c r="R13" s="338"/>
      <c r="S13" s="338">
        <v>97049</v>
      </c>
      <c r="T13" s="338"/>
      <c r="U13" s="338"/>
      <c r="V13" s="338"/>
      <c r="W13" s="338"/>
    </row>
    <row r="14" spans="1:25" x14ac:dyDescent="0.3">
      <c r="A14" s="257" t="s">
        <v>448</v>
      </c>
      <c r="B14" s="256" t="s">
        <v>837</v>
      </c>
      <c r="C14" s="396">
        <v>416411</v>
      </c>
      <c r="D14" s="395">
        <f t="shared" si="0"/>
        <v>150347</v>
      </c>
      <c r="E14" s="396">
        <f>C14-D14</f>
        <v>266064</v>
      </c>
      <c r="F14" s="338"/>
      <c r="G14" s="338"/>
      <c r="H14" s="338"/>
      <c r="I14" s="338"/>
      <c r="J14" s="338"/>
      <c r="K14" s="338"/>
      <c r="L14" s="338"/>
      <c r="M14" s="338">
        <v>30270</v>
      </c>
      <c r="N14" s="338">
        <v>22819</v>
      </c>
      <c r="O14" s="338">
        <v>14738</v>
      </c>
      <c r="P14" s="338">
        <v>17361</v>
      </c>
      <c r="Q14" s="338">
        <v>16141</v>
      </c>
      <c r="R14" s="338">
        <v>11182</v>
      </c>
      <c r="S14" s="338">
        <v>34314</v>
      </c>
      <c r="T14" s="338">
        <v>3522</v>
      </c>
      <c r="U14" s="338"/>
      <c r="V14" s="338"/>
      <c r="W14" s="338"/>
    </row>
    <row r="15" spans="1:25" x14ac:dyDescent="0.3">
      <c r="A15" s="257" t="s">
        <v>835</v>
      </c>
      <c r="B15" s="143" t="s">
        <v>838</v>
      </c>
      <c r="C15" s="395">
        <v>238799</v>
      </c>
      <c r="D15" s="395">
        <f>SUM(G15:W15)</f>
        <v>139314</v>
      </c>
      <c r="E15" s="395">
        <f>C15-D15</f>
        <v>99485</v>
      </c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>
        <v>50233</v>
      </c>
      <c r="U15" s="338"/>
      <c r="V15" s="338">
        <v>89081</v>
      </c>
      <c r="W15" s="338"/>
    </row>
    <row r="16" spans="1:25" ht="15" thickBot="1" x14ac:dyDescent="0.35">
      <c r="A16" s="341"/>
      <c r="B16" s="342"/>
      <c r="C16" s="401"/>
      <c r="D16" s="401"/>
      <c r="E16" s="401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</row>
    <row r="17" spans="1:25" ht="15.6" thickTop="1" thickBot="1" x14ac:dyDescent="0.35">
      <c r="A17" s="406" t="s">
        <v>943</v>
      </c>
      <c r="B17" s="406"/>
      <c r="C17" s="407">
        <f>SUM(C12:C15)</f>
        <v>1510845</v>
      </c>
      <c r="D17" s="407">
        <f>SUM(D12:D15)</f>
        <v>936377</v>
      </c>
      <c r="E17" s="407">
        <f t="shared" ref="E17:R17" si="1">SUM(E12:E15)</f>
        <v>574468</v>
      </c>
      <c r="F17" s="407">
        <f t="shared" si="1"/>
        <v>0</v>
      </c>
      <c r="G17" s="407">
        <f t="shared" si="1"/>
        <v>0</v>
      </c>
      <c r="H17" s="407">
        <f t="shared" si="1"/>
        <v>0</v>
      </c>
      <c r="I17" s="407">
        <f t="shared" si="1"/>
        <v>0</v>
      </c>
      <c r="J17" s="407">
        <f t="shared" si="1"/>
        <v>0</v>
      </c>
      <c r="K17" s="407">
        <f t="shared" si="1"/>
        <v>0</v>
      </c>
      <c r="L17" s="407">
        <f t="shared" si="1"/>
        <v>0</v>
      </c>
      <c r="M17" s="407">
        <f t="shared" si="1"/>
        <v>56994</v>
      </c>
      <c r="N17" s="407">
        <f t="shared" si="1"/>
        <v>183013</v>
      </c>
      <c r="O17" s="407">
        <f t="shared" si="1"/>
        <v>97668</v>
      </c>
      <c r="P17" s="407">
        <f t="shared" si="1"/>
        <v>231764</v>
      </c>
      <c r="Q17" s="407">
        <f t="shared" si="1"/>
        <v>29859</v>
      </c>
      <c r="R17" s="407">
        <f t="shared" si="1"/>
        <v>13370</v>
      </c>
      <c r="S17" s="407">
        <f t="shared" ref="S17:T17" si="2">SUM(S12:S15)</f>
        <v>180873</v>
      </c>
      <c r="T17" s="407">
        <f t="shared" si="2"/>
        <v>53755</v>
      </c>
      <c r="U17" s="407">
        <f t="shared" ref="U17:W17" si="3">SUM(U12:U15)</f>
        <v>0</v>
      </c>
      <c r="V17" s="407">
        <f t="shared" si="3"/>
        <v>89081</v>
      </c>
      <c r="W17" s="407">
        <f t="shared" si="3"/>
        <v>0</v>
      </c>
    </row>
    <row r="18" spans="1:25" ht="15" thickTop="1" x14ac:dyDescent="0.3"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x14ac:dyDescent="0.3"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x14ac:dyDescent="0.3"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25" x14ac:dyDescent="0.3"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</row>
    <row r="22" spans="1:25" x14ac:dyDescent="0.3"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</row>
    <row r="23" spans="1:25" x14ac:dyDescent="0.3"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</row>
    <row r="24" spans="1:25" x14ac:dyDescent="0.3"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</row>
    <row r="25" spans="1:25" x14ac:dyDescent="0.3"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</row>
    <row r="26" spans="1:25" x14ac:dyDescent="0.3"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</row>
    <row r="27" spans="1:25" x14ac:dyDescent="0.3"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</row>
    <row r="28" spans="1:25" x14ac:dyDescent="0.3"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</row>
    <row r="29" spans="1:25" x14ac:dyDescent="0.3"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</row>
    <row r="30" spans="1:25" x14ac:dyDescent="0.3"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</row>
    <row r="31" spans="1:25" x14ac:dyDescent="0.3"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1:25" x14ac:dyDescent="0.3"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</row>
    <row r="33" spans="8:25" x14ac:dyDescent="0.3"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</row>
    <row r="34" spans="8:25" x14ac:dyDescent="0.3"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</row>
    <row r="35" spans="8:25" x14ac:dyDescent="0.3"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CCFFCC"/>
  </sheetPr>
  <dimension ref="A1:AF57"/>
  <sheetViews>
    <sheetView workbookViewId="0">
      <pane xSplit="6" ySplit="10" topLeftCell="G11" activePane="bottomRight" state="frozen"/>
      <selection activeCell="L12" sqref="L12"/>
      <selection pane="topRight" activeCell="L12" sqref="L12"/>
      <selection pane="bottomLeft" activeCell="L12" sqref="L12"/>
      <selection pane="bottomRight" activeCell="G11" sqref="G11"/>
    </sheetView>
  </sheetViews>
  <sheetFormatPr defaultRowHeight="14.4" x14ac:dyDescent="0.3"/>
  <cols>
    <col min="2" max="2" width="26.109375" customWidth="1"/>
    <col min="3" max="3" width="28.6640625" customWidth="1"/>
    <col min="4" max="4" width="14.33203125" bestFit="1" customWidth="1"/>
    <col min="5" max="5" width="12.88671875" customWidth="1"/>
    <col min="6" max="6" width="13.109375" customWidth="1"/>
    <col min="7" max="11" width="13.109375" style="302" customWidth="1"/>
    <col min="12" max="13" width="11.5546875" bestFit="1" customWidth="1"/>
    <col min="14" max="14" width="14.109375" customWidth="1"/>
    <col min="15" max="15" width="12.5546875" customWidth="1"/>
    <col min="16" max="16" width="16.5546875" customWidth="1"/>
    <col min="17" max="17" width="11.88671875" customWidth="1"/>
    <col min="18" max="18" width="13.33203125" customWidth="1"/>
    <col min="19" max="32" width="13.33203125" style="308" customWidth="1"/>
  </cols>
  <sheetData>
    <row r="1" spans="1:32" ht="21" x14ac:dyDescent="0.4">
      <c r="A1" s="117" t="s">
        <v>0</v>
      </c>
      <c r="B1" s="123"/>
      <c r="C1" s="118" t="s">
        <v>511</v>
      </c>
      <c r="D1" s="125"/>
      <c r="E1" s="123"/>
      <c r="F1" s="123"/>
      <c r="G1" s="123"/>
      <c r="H1" s="118" t="str">
        <f>C1</f>
        <v>Diagnostic Review</v>
      </c>
      <c r="I1" s="123"/>
      <c r="J1" s="123"/>
      <c r="K1" s="123"/>
      <c r="L1" s="210"/>
      <c r="M1" s="210"/>
      <c r="N1" s="210"/>
      <c r="O1" s="210"/>
      <c r="P1" s="210"/>
      <c r="Q1" s="118" t="str">
        <f>C1</f>
        <v>Diagnostic Review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</row>
    <row r="2" spans="1:32" ht="18" x14ac:dyDescent="0.35">
      <c r="A2" s="120" t="s">
        <v>1</v>
      </c>
      <c r="B2" s="123"/>
      <c r="C2" s="136" t="s">
        <v>116</v>
      </c>
      <c r="D2" s="125"/>
      <c r="E2" s="123"/>
      <c r="F2" s="123"/>
      <c r="G2" s="123"/>
      <c r="H2" s="130" t="str">
        <f>"FY"&amp;C4</f>
        <v>FY2014-15</v>
      </c>
      <c r="I2" s="123"/>
      <c r="J2" s="123"/>
      <c r="K2" s="123"/>
      <c r="L2" s="210"/>
      <c r="M2" s="210"/>
      <c r="N2" s="210"/>
      <c r="O2" s="210"/>
      <c r="P2" s="210"/>
      <c r="Q2" s="130" t="str">
        <f>"FY"&amp;C4</f>
        <v>FY2014-15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</row>
    <row r="3" spans="1:32" ht="15.6" x14ac:dyDescent="0.3">
      <c r="A3" s="120" t="s">
        <v>2</v>
      </c>
      <c r="B3" s="123"/>
      <c r="C3" s="121">
        <v>5010</v>
      </c>
      <c r="D3" s="125"/>
      <c r="E3" s="123"/>
      <c r="F3" s="123"/>
      <c r="G3" s="123"/>
      <c r="H3" s="123"/>
      <c r="I3" s="123"/>
      <c r="J3" s="123"/>
      <c r="K3" s="123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</row>
    <row r="4" spans="1:32" ht="18" x14ac:dyDescent="0.35">
      <c r="A4" s="120" t="s">
        <v>3</v>
      </c>
      <c r="B4" s="123"/>
      <c r="C4" s="121" t="s">
        <v>536</v>
      </c>
      <c r="D4" s="130"/>
      <c r="E4" s="123"/>
      <c r="F4" s="123"/>
      <c r="G4" s="123"/>
      <c r="H4" s="123"/>
      <c r="I4" s="123"/>
      <c r="J4" s="123"/>
      <c r="K4" s="123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</row>
    <row r="5" spans="1:32" ht="15.6" x14ac:dyDescent="0.3">
      <c r="A5" s="120" t="s">
        <v>103</v>
      </c>
      <c r="B5" s="123"/>
      <c r="C5" s="121" t="s">
        <v>104</v>
      </c>
      <c r="D5" s="125"/>
      <c r="E5" s="123"/>
      <c r="F5" s="123"/>
      <c r="G5" s="123"/>
      <c r="H5" s="123"/>
      <c r="I5" s="123"/>
      <c r="J5" s="123"/>
      <c r="K5" s="123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</row>
    <row r="6" spans="1:32" ht="15.6" x14ac:dyDescent="0.3">
      <c r="A6" s="120" t="s">
        <v>64</v>
      </c>
      <c r="B6" s="123"/>
      <c r="C6" s="120" t="s">
        <v>937</v>
      </c>
      <c r="D6" s="122"/>
      <c r="E6" s="123"/>
      <c r="F6" s="123"/>
      <c r="G6" s="123"/>
      <c r="H6" s="123"/>
      <c r="I6" s="123"/>
      <c r="J6" s="123"/>
      <c r="K6" s="123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</row>
    <row r="7" spans="1:32" ht="15.6" x14ac:dyDescent="0.3">
      <c r="A7" s="120" t="s">
        <v>66</v>
      </c>
      <c r="B7" s="123"/>
      <c r="C7" s="120" t="s">
        <v>870</v>
      </c>
      <c r="D7" s="122"/>
      <c r="E7" s="123"/>
      <c r="F7" s="123"/>
      <c r="G7" s="123"/>
      <c r="H7" s="123"/>
      <c r="I7" s="123"/>
      <c r="J7" s="123"/>
      <c r="K7" s="123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</row>
    <row r="8" spans="1:32" ht="21" x14ac:dyDescent="0.4">
      <c r="A8" s="117" t="s">
        <v>717</v>
      </c>
      <c r="B8" s="119"/>
      <c r="C8" s="119"/>
      <c r="D8" s="118"/>
      <c r="E8" s="119"/>
      <c r="F8" s="119"/>
      <c r="G8" s="119"/>
      <c r="H8" s="119"/>
      <c r="I8" s="119"/>
      <c r="J8" s="119"/>
      <c r="K8" s="119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</row>
    <row r="9" spans="1:32" ht="15" thickBot="1" x14ac:dyDescent="0.3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</row>
    <row r="10" spans="1:32" ht="29.4" thickBot="1" x14ac:dyDescent="0.35">
      <c r="A10" s="129" t="s">
        <v>4</v>
      </c>
      <c r="B10" s="131" t="s">
        <v>112</v>
      </c>
      <c r="C10" s="131" t="s">
        <v>110</v>
      </c>
      <c r="D10" s="129" t="s">
        <v>782</v>
      </c>
      <c r="E10" s="129" t="s">
        <v>44</v>
      </c>
      <c r="F10" s="133" t="s">
        <v>45</v>
      </c>
      <c r="G10" s="129" t="s">
        <v>712</v>
      </c>
      <c r="H10" s="129" t="s">
        <v>713</v>
      </c>
      <c r="I10" s="129" t="s">
        <v>714</v>
      </c>
      <c r="J10" s="129" t="s">
        <v>715</v>
      </c>
      <c r="K10" s="129" t="s">
        <v>716</v>
      </c>
      <c r="L10" s="212" t="s">
        <v>539</v>
      </c>
      <c r="M10" s="213" t="s">
        <v>540</v>
      </c>
      <c r="N10" s="212" t="s">
        <v>541</v>
      </c>
      <c r="O10" s="215" t="s">
        <v>542</v>
      </c>
      <c r="P10" s="212" t="s">
        <v>543</v>
      </c>
      <c r="Q10" s="213" t="s">
        <v>544</v>
      </c>
      <c r="R10" s="216" t="s">
        <v>545</v>
      </c>
      <c r="S10" s="216" t="s">
        <v>918</v>
      </c>
      <c r="T10" s="216" t="s">
        <v>923</v>
      </c>
      <c r="U10" s="216" t="s">
        <v>931</v>
      </c>
      <c r="V10" s="216" t="s">
        <v>932</v>
      </c>
      <c r="W10" s="216" t="s">
        <v>936</v>
      </c>
      <c r="X10" s="216" t="s">
        <v>942</v>
      </c>
      <c r="Y10" s="216" t="s">
        <v>944</v>
      </c>
      <c r="Z10" s="216" t="s">
        <v>945</v>
      </c>
      <c r="AA10" s="216" t="s">
        <v>946</v>
      </c>
      <c r="AB10" s="216" t="s">
        <v>973</v>
      </c>
      <c r="AC10" s="216" t="s">
        <v>974</v>
      </c>
      <c r="AD10" s="216" t="s">
        <v>975</v>
      </c>
      <c r="AE10" s="216" t="s">
        <v>1023</v>
      </c>
      <c r="AF10" s="216" t="s">
        <v>1026</v>
      </c>
    </row>
    <row r="11" spans="1:32" ht="15" thickBot="1" x14ac:dyDescent="0.35">
      <c r="A11" s="279" t="s">
        <v>6</v>
      </c>
      <c r="B11" s="140" t="s">
        <v>98</v>
      </c>
      <c r="C11" s="279" t="s">
        <v>338</v>
      </c>
      <c r="D11" s="362">
        <v>46374</v>
      </c>
      <c r="E11" s="363">
        <f>SUM(G11:AE11)</f>
        <v>0</v>
      </c>
      <c r="F11" s="363">
        <f>SUM(D11-E11)</f>
        <v>46374</v>
      </c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</row>
    <row r="12" spans="1:32" ht="15" thickBot="1" x14ac:dyDescent="0.35">
      <c r="A12" s="279" t="s">
        <v>6</v>
      </c>
      <c r="B12" s="140" t="s">
        <v>98</v>
      </c>
      <c r="C12" s="279" t="s">
        <v>339</v>
      </c>
      <c r="D12" s="362">
        <v>46374</v>
      </c>
      <c r="E12" s="363">
        <f t="shared" ref="E12:E52" si="0">SUM(G12:AE12)</f>
        <v>22694</v>
      </c>
      <c r="F12" s="363">
        <f>SUM(D12-E12)</f>
        <v>23680</v>
      </c>
      <c r="G12" s="338"/>
      <c r="H12" s="338"/>
      <c r="I12" s="338"/>
      <c r="J12" s="338">
        <v>21679</v>
      </c>
      <c r="K12" s="338"/>
      <c r="L12" s="338">
        <v>696</v>
      </c>
      <c r="M12" s="338"/>
      <c r="N12" s="338">
        <v>319</v>
      </c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</row>
    <row r="13" spans="1:32" ht="15" thickBot="1" x14ac:dyDescent="0.35">
      <c r="A13" s="279" t="s">
        <v>6</v>
      </c>
      <c r="B13" s="140" t="s">
        <v>98</v>
      </c>
      <c r="C13" s="279" t="s">
        <v>709</v>
      </c>
      <c r="D13" s="362">
        <v>46374</v>
      </c>
      <c r="E13" s="363">
        <f t="shared" si="0"/>
        <v>30553</v>
      </c>
      <c r="F13" s="363">
        <f>SUM(D13-E13)</f>
        <v>15821</v>
      </c>
      <c r="G13" s="338"/>
      <c r="H13" s="338"/>
      <c r="I13" s="338">
        <v>18233</v>
      </c>
      <c r="J13" s="338">
        <v>3549</v>
      </c>
      <c r="K13" s="338">
        <v>7594</v>
      </c>
      <c r="L13" s="338">
        <v>63</v>
      </c>
      <c r="M13" s="338"/>
      <c r="N13" s="338">
        <v>923</v>
      </c>
      <c r="O13" s="338"/>
      <c r="P13" s="338">
        <v>191</v>
      </c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</row>
    <row r="14" spans="1:32" ht="15" thickBot="1" x14ac:dyDescent="0.35">
      <c r="A14" s="279" t="s">
        <v>6</v>
      </c>
      <c r="B14" s="140" t="s">
        <v>98</v>
      </c>
      <c r="C14" s="279" t="s">
        <v>710</v>
      </c>
      <c r="D14" s="362">
        <v>46374</v>
      </c>
      <c r="E14" s="363">
        <f t="shared" si="0"/>
        <v>27470</v>
      </c>
      <c r="F14" s="363">
        <f>SUM(D14-E14)</f>
        <v>18904</v>
      </c>
      <c r="G14" s="338"/>
      <c r="H14" s="338"/>
      <c r="I14" s="338"/>
      <c r="J14" s="338">
        <v>11436</v>
      </c>
      <c r="K14" s="338">
        <v>5830</v>
      </c>
      <c r="L14" s="338">
        <v>3400</v>
      </c>
      <c r="M14" s="338">
        <v>19</v>
      </c>
      <c r="N14" s="338">
        <v>1423</v>
      </c>
      <c r="O14" s="338">
        <v>2152</v>
      </c>
      <c r="P14" s="338">
        <v>3210</v>
      </c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</row>
    <row r="15" spans="1:32" ht="15" thickBot="1" x14ac:dyDescent="0.35">
      <c r="A15" s="279" t="s">
        <v>6</v>
      </c>
      <c r="B15" s="140" t="s">
        <v>98</v>
      </c>
      <c r="C15" s="279" t="s">
        <v>711</v>
      </c>
      <c r="D15" s="362">
        <v>46374</v>
      </c>
      <c r="E15" s="363">
        <f t="shared" si="0"/>
        <v>46374</v>
      </c>
      <c r="F15" s="363">
        <f>SUM(D15-E15)</f>
        <v>0</v>
      </c>
      <c r="G15" s="338"/>
      <c r="H15" s="338"/>
      <c r="I15" s="338"/>
      <c r="J15" s="338"/>
      <c r="K15" s="338"/>
      <c r="L15" s="338">
        <v>11378</v>
      </c>
      <c r="M15" s="338"/>
      <c r="N15" s="338">
        <v>267</v>
      </c>
      <c r="O15" s="338">
        <v>15558</v>
      </c>
      <c r="P15" s="338">
        <v>16346</v>
      </c>
      <c r="Q15" s="338"/>
      <c r="R15" s="338">
        <v>2825</v>
      </c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</row>
    <row r="16" spans="1:32" s="308" customFormat="1" ht="15" thickBot="1" x14ac:dyDescent="0.35">
      <c r="A16" s="279" t="s">
        <v>6</v>
      </c>
      <c r="B16" s="140" t="s">
        <v>98</v>
      </c>
      <c r="C16" s="279" t="s">
        <v>854</v>
      </c>
      <c r="D16" s="362">
        <v>49918</v>
      </c>
      <c r="E16" s="363">
        <f t="shared" si="0"/>
        <v>39560</v>
      </c>
      <c r="F16" s="363">
        <f t="shared" ref="F16:F18" si="1">SUM(D16-E16)</f>
        <v>10358</v>
      </c>
      <c r="G16" s="338"/>
      <c r="H16" s="338"/>
      <c r="I16" s="338"/>
      <c r="J16" s="338"/>
      <c r="K16" s="338"/>
      <c r="L16" s="338"/>
      <c r="M16" s="338"/>
      <c r="N16" s="338"/>
      <c r="O16" s="338"/>
      <c r="P16" s="338">
        <v>21195</v>
      </c>
      <c r="Q16" s="338"/>
      <c r="R16" s="338">
        <v>7962</v>
      </c>
      <c r="S16" s="338"/>
      <c r="T16" s="338">
        <v>10403</v>
      </c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</row>
    <row r="17" spans="1:32" s="308" customFormat="1" ht="15" thickBot="1" x14ac:dyDescent="0.35">
      <c r="A17" s="279" t="s">
        <v>6</v>
      </c>
      <c r="B17" s="140" t="s">
        <v>98</v>
      </c>
      <c r="C17" s="279" t="s">
        <v>855</v>
      </c>
      <c r="D17" s="362">
        <v>49918</v>
      </c>
      <c r="E17" s="363">
        <f t="shared" si="0"/>
        <v>33587</v>
      </c>
      <c r="F17" s="363">
        <f t="shared" si="1"/>
        <v>16331</v>
      </c>
      <c r="G17" s="338"/>
      <c r="H17" s="338"/>
      <c r="I17" s="338"/>
      <c r="J17" s="338"/>
      <c r="K17" s="338"/>
      <c r="L17" s="338"/>
      <c r="M17" s="338"/>
      <c r="N17" s="338"/>
      <c r="O17" s="338">
        <v>10403</v>
      </c>
      <c r="P17" s="338">
        <v>13482</v>
      </c>
      <c r="Q17" s="338"/>
      <c r="R17" s="338">
        <v>5306</v>
      </c>
      <c r="S17" s="338"/>
      <c r="T17" s="338"/>
      <c r="U17" s="338"/>
      <c r="V17" s="338"/>
      <c r="W17" s="338">
        <v>4396</v>
      </c>
      <c r="X17" s="338"/>
      <c r="Y17" s="338"/>
      <c r="Z17" s="338"/>
      <c r="AA17" s="338"/>
      <c r="AB17" s="338"/>
      <c r="AC17" s="338"/>
      <c r="AD17" s="338"/>
      <c r="AE17" s="338"/>
      <c r="AF17" s="338"/>
    </row>
    <row r="18" spans="1:32" s="308" customFormat="1" ht="15" thickBot="1" x14ac:dyDescent="0.35">
      <c r="A18" s="279" t="s">
        <v>95</v>
      </c>
      <c r="B18" s="140" t="s">
        <v>856</v>
      </c>
      <c r="C18" s="279" t="s">
        <v>857</v>
      </c>
      <c r="D18" s="362">
        <v>49998</v>
      </c>
      <c r="E18" s="363">
        <f t="shared" si="0"/>
        <v>48009</v>
      </c>
      <c r="F18" s="363">
        <f t="shared" si="1"/>
        <v>1989</v>
      </c>
      <c r="G18" s="338"/>
      <c r="H18" s="338"/>
      <c r="I18" s="338"/>
      <c r="J18" s="338"/>
      <c r="K18" s="338"/>
      <c r="L18" s="338"/>
      <c r="M18" s="338"/>
      <c r="N18" s="338"/>
      <c r="O18" s="338">
        <v>29000</v>
      </c>
      <c r="P18" s="338"/>
      <c r="Q18" s="338"/>
      <c r="R18" s="338">
        <f>6562+11354</f>
        <v>17916</v>
      </c>
      <c r="S18" s="338"/>
      <c r="T18" s="338">
        <v>1093</v>
      </c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</row>
    <row r="19" spans="1:32" s="308" customFormat="1" ht="15" thickBot="1" x14ac:dyDescent="0.35">
      <c r="A19" s="140" t="s">
        <v>432</v>
      </c>
      <c r="B19" s="140" t="s">
        <v>770</v>
      </c>
      <c r="C19" s="140" t="s">
        <v>771</v>
      </c>
      <c r="D19" s="362">
        <v>40150</v>
      </c>
      <c r="E19" s="363">
        <f t="shared" si="0"/>
        <v>0</v>
      </c>
      <c r="F19" s="363">
        <f t="shared" ref="F19:F35" si="2">SUM(D19-E19)</f>
        <v>40150</v>
      </c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</row>
    <row r="20" spans="1:32" s="308" customFormat="1" ht="15" thickBot="1" x14ac:dyDescent="0.35">
      <c r="A20" s="140" t="s">
        <v>74</v>
      </c>
      <c r="B20" s="140" t="s">
        <v>858</v>
      </c>
      <c r="C20" s="140" t="s">
        <v>859</v>
      </c>
      <c r="D20" s="362">
        <v>50000</v>
      </c>
      <c r="E20" s="363">
        <f t="shared" si="0"/>
        <v>50000</v>
      </c>
      <c r="F20" s="363">
        <f t="shared" ref="F20:F26" si="3">SUM(D20-E20)</f>
        <v>0</v>
      </c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>
        <v>18979</v>
      </c>
      <c r="T20" s="338"/>
      <c r="U20" s="338"/>
      <c r="V20" s="338"/>
      <c r="W20" s="338"/>
      <c r="X20" s="338"/>
      <c r="Y20" s="338"/>
      <c r="Z20" s="338"/>
      <c r="AA20" s="338">
        <v>21565</v>
      </c>
      <c r="AB20" s="338"/>
      <c r="AC20" s="338"/>
      <c r="AD20" s="338"/>
      <c r="AE20" s="338">
        <v>9456</v>
      </c>
      <c r="AF20" s="338"/>
    </row>
    <row r="21" spans="1:32" s="308" customFormat="1" ht="15" thickBot="1" x14ac:dyDescent="0.35">
      <c r="A21" s="140" t="s">
        <v>74</v>
      </c>
      <c r="B21" s="140" t="s">
        <v>858</v>
      </c>
      <c r="C21" s="140" t="s">
        <v>860</v>
      </c>
      <c r="D21" s="362">
        <v>30000</v>
      </c>
      <c r="E21" s="363">
        <f t="shared" si="0"/>
        <v>30000</v>
      </c>
      <c r="F21" s="363">
        <f t="shared" si="3"/>
        <v>0</v>
      </c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>
        <v>30000</v>
      </c>
      <c r="AB21" s="338"/>
      <c r="AC21" s="338"/>
      <c r="AD21" s="338"/>
      <c r="AE21" s="338"/>
      <c r="AF21" s="338"/>
    </row>
    <row r="22" spans="1:32" s="308" customFormat="1" ht="15" thickBot="1" x14ac:dyDescent="0.35">
      <c r="A22" s="140" t="s">
        <v>74</v>
      </c>
      <c r="B22" s="140" t="s">
        <v>858</v>
      </c>
      <c r="C22" s="140" t="s">
        <v>861</v>
      </c>
      <c r="D22" s="362">
        <v>30000</v>
      </c>
      <c r="E22" s="363">
        <f t="shared" si="0"/>
        <v>30000</v>
      </c>
      <c r="F22" s="363">
        <f t="shared" si="3"/>
        <v>0</v>
      </c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>
        <v>24695</v>
      </c>
      <c r="V22" s="338"/>
      <c r="W22" s="338"/>
      <c r="X22" s="338"/>
      <c r="Y22" s="338"/>
      <c r="Z22" s="338"/>
      <c r="AA22" s="338"/>
      <c r="AB22" s="338"/>
      <c r="AC22" s="338"/>
      <c r="AD22" s="338"/>
      <c r="AE22" s="338">
        <v>5305</v>
      </c>
      <c r="AF22" s="338"/>
    </row>
    <row r="23" spans="1:32" s="308" customFormat="1" ht="15" thickBot="1" x14ac:dyDescent="0.35">
      <c r="A23" s="140" t="s">
        <v>74</v>
      </c>
      <c r="B23" s="140" t="s">
        <v>858</v>
      </c>
      <c r="C23" s="140" t="s">
        <v>862</v>
      </c>
      <c r="D23" s="362">
        <v>30000</v>
      </c>
      <c r="E23" s="363">
        <f t="shared" si="0"/>
        <v>30000</v>
      </c>
      <c r="F23" s="363">
        <f t="shared" si="3"/>
        <v>0</v>
      </c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>
        <v>20366</v>
      </c>
      <c r="AB23" s="338"/>
      <c r="AC23" s="338"/>
      <c r="AD23" s="338"/>
      <c r="AE23" s="338">
        <v>9634</v>
      </c>
      <c r="AF23" s="338"/>
    </row>
    <row r="24" spans="1:32" s="308" customFormat="1" ht="15" thickBot="1" x14ac:dyDescent="0.35">
      <c r="A24" s="140" t="s">
        <v>74</v>
      </c>
      <c r="B24" s="140" t="s">
        <v>858</v>
      </c>
      <c r="C24" s="140" t="s">
        <v>863</v>
      </c>
      <c r="D24" s="362">
        <v>30000</v>
      </c>
      <c r="E24" s="363">
        <f t="shared" si="0"/>
        <v>24111</v>
      </c>
      <c r="F24" s="363">
        <f t="shared" si="3"/>
        <v>5889</v>
      </c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>
        <v>24111</v>
      </c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>
        <v>5889</v>
      </c>
    </row>
    <row r="25" spans="1:32" s="308" customFormat="1" ht="15" thickBot="1" x14ac:dyDescent="0.35">
      <c r="A25" s="140" t="s">
        <v>74</v>
      </c>
      <c r="B25" s="140" t="s">
        <v>858</v>
      </c>
      <c r="C25" s="140" t="s">
        <v>864</v>
      </c>
      <c r="D25" s="362">
        <v>30000</v>
      </c>
      <c r="E25" s="363">
        <f t="shared" si="0"/>
        <v>20426</v>
      </c>
      <c r="F25" s="363">
        <f t="shared" si="3"/>
        <v>9574</v>
      </c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>
        <v>16074</v>
      </c>
      <c r="AB25" s="338"/>
      <c r="AC25" s="338"/>
      <c r="AD25" s="338"/>
      <c r="AE25" s="338">
        <v>4352</v>
      </c>
      <c r="AF25" s="338"/>
    </row>
    <row r="26" spans="1:32" s="308" customFormat="1" ht="15" thickBot="1" x14ac:dyDescent="0.35">
      <c r="A26" s="140" t="s">
        <v>74</v>
      </c>
      <c r="B26" s="140" t="s">
        <v>858</v>
      </c>
      <c r="C26" s="140" t="s">
        <v>865</v>
      </c>
      <c r="D26" s="362">
        <v>50000</v>
      </c>
      <c r="E26" s="363">
        <f t="shared" si="0"/>
        <v>14640</v>
      </c>
      <c r="F26" s="363">
        <f t="shared" si="3"/>
        <v>35360</v>
      </c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>
        <v>14640</v>
      </c>
      <c r="AF26" s="338"/>
    </row>
    <row r="27" spans="1:32" s="308" customFormat="1" ht="15" thickBot="1" x14ac:dyDescent="0.35">
      <c r="A27" s="140" t="s">
        <v>10</v>
      </c>
      <c r="B27" s="140" t="s">
        <v>71</v>
      </c>
      <c r="C27" s="140" t="s">
        <v>772</v>
      </c>
      <c r="D27" s="362">
        <v>50000</v>
      </c>
      <c r="E27" s="363">
        <f t="shared" si="0"/>
        <v>27619</v>
      </c>
      <c r="F27" s="363">
        <f t="shared" si="2"/>
        <v>22381</v>
      </c>
      <c r="G27" s="338"/>
      <c r="H27" s="338"/>
      <c r="I27" s="338"/>
      <c r="J27" s="338"/>
      <c r="K27" s="338"/>
      <c r="L27" s="338"/>
      <c r="M27" s="338"/>
      <c r="N27" s="338">
        <v>23332</v>
      </c>
      <c r="O27" s="338">
        <v>4151</v>
      </c>
      <c r="P27" s="338"/>
      <c r="Q27" s="338">
        <v>136</v>
      </c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</row>
    <row r="28" spans="1:32" s="308" customFormat="1" ht="15" thickBot="1" x14ac:dyDescent="0.35">
      <c r="A28" s="140" t="s">
        <v>10</v>
      </c>
      <c r="B28" s="140" t="s">
        <v>71</v>
      </c>
      <c r="C28" s="140" t="s">
        <v>773</v>
      </c>
      <c r="D28" s="362">
        <v>50000</v>
      </c>
      <c r="E28" s="363">
        <f t="shared" si="0"/>
        <v>31234</v>
      </c>
      <c r="F28" s="363">
        <f t="shared" si="2"/>
        <v>18766</v>
      </c>
      <c r="G28" s="338"/>
      <c r="H28" s="338"/>
      <c r="I28" s="338"/>
      <c r="J28" s="338"/>
      <c r="K28" s="338"/>
      <c r="L28" s="338"/>
      <c r="M28" s="338"/>
      <c r="N28" s="338">
        <v>21064</v>
      </c>
      <c r="O28" s="338">
        <v>3367</v>
      </c>
      <c r="P28" s="338">
        <v>5188</v>
      </c>
      <c r="Q28" s="338">
        <v>1615</v>
      </c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</row>
    <row r="29" spans="1:32" s="308" customFormat="1" ht="15" thickBot="1" x14ac:dyDescent="0.35">
      <c r="A29" s="140" t="s">
        <v>126</v>
      </c>
      <c r="B29" s="140" t="s">
        <v>251</v>
      </c>
      <c r="C29" s="140" t="s">
        <v>774</v>
      </c>
      <c r="D29" s="362">
        <v>50000</v>
      </c>
      <c r="E29" s="363">
        <f t="shared" si="0"/>
        <v>0</v>
      </c>
      <c r="F29" s="363">
        <f t="shared" si="2"/>
        <v>50000</v>
      </c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</row>
    <row r="30" spans="1:32" s="308" customFormat="1" ht="15" thickBot="1" x14ac:dyDescent="0.35">
      <c r="A30" s="140" t="s">
        <v>775</v>
      </c>
      <c r="B30" s="140" t="s">
        <v>776</v>
      </c>
      <c r="C30" s="140" t="s">
        <v>777</v>
      </c>
      <c r="D30" s="362">
        <v>49535</v>
      </c>
      <c r="E30" s="363">
        <f t="shared" si="0"/>
        <v>49535</v>
      </c>
      <c r="F30" s="363">
        <f t="shared" si="2"/>
        <v>0</v>
      </c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>
        <v>22622</v>
      </c>
      <c r="R30" s="338"/>
      <c r="S30" s="338"/>
      <c r="T30" s="338"/>
      <c r="U30" s="338"/>
      <c r="V30" s="338">
        <v>26913</v>
      </c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</row>
    <row r="31" spans="1:32" s="308" customFormat="1" ht="15" thickBot="1" x14ac:dyDescent="0.35">
      <c r="A31" s="140" t="s">
        <v>448</v>
      </c>
      <c r="B31" s="140" t="s">
        <v>866</v>
      </c>
      <c r="C31" s="140" t="s">
        <v>867</v>
      </c>
      <c r="D31" s="362">
        <v>37753</v>
      </c>
      <c r="E31" s="363">
        <f t="shared" si="0"/>
        <v>24129</v>
      </c>
      <c r="F31" s="363">
        <f t="shared" ref="F31:F32" si="4">SUM(D31-E31)</f>
        <v>13624</v>
      </c>
      <c r="G31" s="338"/>
      <c r="H31" s="338"/>
      <c r="I31" s="338"/>
      <c r="J31" s="338"/>
      <c r="K31" s="338"/>
      <c r="L31" s="338"/>
      <c r="M31" s="338"/>
      <c r="N31" s="338"/>
      <c r="O31" s="338"/>
      <c r="P31" s="338">
        <v>13090</v>
      </c>
      <c r="Q31" s="338">
        <v>10161</v>
      </c>
      <c r="R31" s="338">
        <v>878</v>
      </c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</row>
    <row r="32" spans="1:32" s="308" customFormat="1" ht="15" thickBot="1" x14ac:dyDescent="0.35">
      <c r="A32" s="140" t="s">
        <v>448</v>
      </c>
      <c r="B32" s="140" t="s">
        <v>866</v>
      </c>
      <c r="C32" s="140" t="s">
        <v>772</v>
      </c>
      <c r="D32" s="362">
        <v>40533</v>
      </c>
      <c r="E32" s="363">
        <f t="shared" si="0"/>
        <v>33889</v>
      </c>
      <c r="F32" s="363">
        <f t="shared" si="4"/>
        <v>6644</v>
      </c>
      <c r="G32" s="338"/>
      <c r="H32" s="338"/>
      <c r="I32" s="338"/>
      <c r="J32" s="338"/>
      <c r="K32" s="338"/>
      <c r="L32" s="338"/>
      <c r="M32" s="338"/>
      <c r="N32" s="338"/>
      <c r="O32" s="338"/>
      <c r="P32" s="338">
        <v>16032</v>
      </c>
      <c r="Q32" s="338">
        <v>839</v>
      </c>
      <c r="R32" s="338">
        <v>17018</v>
      </c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</row>
    <row r="33" spans="1:32" s="308" customFormat="1" ht="15" thickBot="1" x14ac:dyDescent="0.35">
      <c r="A33" s="140" t="s">
        <v>255</v>
      </c>
      <c r="B33" s="140" t="s">
        <v>778</v>
      </c>
      <c r="C33" s="140" t="s">
        <v>779</v>
      </c>
      <c r="D33" s="362">
        <v>50000</v>
      </c>
      <c r="E33" s="363">
        <f t="shared" si="0"/>
        <v>40000</v>
      </c>
      <c r="F33" s="363">
        <f t="shared" si="2"/>
        <v>10000</v>
      </c>
      <c r="G33" s="338"/>
      <c r="H33" s="338"/>
      <c r="I33" s="338"/>
      <c r="J33" s="338"/>
      <c r="K33" s="338"/>
      <c r="L33" s="338"/>
      <c r="M33" s="338">
        <v>14457</v>
      </c>
      <c r="N33" s="338"/>
      <c r="O33" s="338">
        <v>2376</v>
      </c>
      <c r="P33" s="338"/>
      <c r="Q33" s="338">
        <v>1080</v>
      </c>
      <c r="R33" s="338"/>
      <c r="S33" s="338"/>
      <c r="T33" s="338"/>
      <c r="U33" s="338"/>
      <c r="V33" s="338"/>
      <c r="W33" s="338">
        <v>22087</v>
      </c>
      <c r="X33" s="338"/>
      <c r="Y33" s="338"/>
      <c r="Z33" s="338"/>
      <c r="AA33" s="338"/>
      <c r="AB33" s="338"/>
      <c r="AC33" s="338"/>
      <c r="AD33" s="338"/>
      <c r="AE33" s="338"/>
      <c r="AF33" s="338"/>
    </row>
    <row r="34" spans="1:32" s="308" customFormat="1" ht="29.4" thickBot="1" x14ac:dyDescent="0.35">
      <c r="A34" s="140" t="s">
        <v>868</v>
      </c>
      <c r="B34" s="140" t="s">
        <v>257</v>
      </c>
      <c r="C34" s="140" t="s">
        <v>869</v>
      </c>
      <c r="D34" s="362">
        <v>50000</v>
      </c>
      <c r="E34" s="363">
        <f t="shared" si="0"/>
        <v>37739</v>
      </c>
      <c r="F34" s="363">
        <f t="shared" ref="F34" si="5">SUM(D34-E34)</f>
        <v>12261</v>
      </c>
      <c r="G34" s="338"/>
      <c r="H34" s="338"/>
      <c r="I34" s="338"/>
      <c r="J34" s="338"/>
      <c r="K34" s="338"/>
      <c r="L34" s="338"/>
      <c r="M34" s="338"/>
      <c r="N34" s="338"/>
      <c r="O34" s="338">
        <v>18652</v>
      </c>
      <c r="P34" s="338">
        <v>19087</v>
      </c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</row>
    <row r="35" spans="1:32" ht="15" thickBot="1" x14ac:dyDescent="0.35">
      <c r="A35" s="140" t="s">
        <v>614</v>
      </c>
      <c r="B35" s="140" t="s">
        <v>780</v>
      </c>
      <c r="C35" s="140" t="s">
        <v>781</v>
      </c>
      <c r="D35" s="362">
        <v>44133</v>
      </c>
      <c r="E35" s="363">
        <f t="shared" si="0"/>
        <v>44133</v>
      </c>
      <c r="F35" s="363">
        <f t="shared" si="2"/>
        <v>0</v>
      </c>
      <c r="G35" s="338"/>
      <c r="H35" s="338"/>
      <c r="I35" s="338"/>
      <c r="J35" s="338"/>
      <c r="K35" s="338">
        <v>15000</v>
      </c>
      <c r="L35" s="338"/>
      <c r="M35" s="338"/>
      <c r="N35" s="338">
        <v>18741.45</v>
      </c>
      <c r="O35" s="338">
        <v>10391.549999999999</v>
      </c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</row>
    <row r="36" spans="1:32" ht="15" hidden="1" thickBot="1" x14ac:dyDescent="0.35">
      <c r="A36" s="279"/>
      <c r="B36" s="140"/>
      <c r="C36" s="140"/>
      <c r="D36" s="362"/>
      <c r="E36" s="363">
        <f t="shared" si="0"/>
        <v>0</v>
      </c>
      <c r="F36" s="363">
        <f t="shared" ref="F36:F51" si="6">SUM(D36-E36)</f>
        <v>0</v>
      </c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</row>
    <row r="37" spans="1:32" ht="15" hidden="1" thickBot="1" x14ac:dyDescent="0.35">
      <c r="A37" s="279"/>
      <c r="B37" s="140"/>
      <c r="C37" s="140"/>
      <c r="D37" s="362"/>
      <c r="E37" s="363">
        <f t="shared" si="0"/>
        <v>0</v>
      </c>
      <c r="F37" s="363">
        <f t="shared" si="6"/>
        <v>0</v>
      </c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</row>
    <row r="38" spans="1:32" ht="15" hidden="1" thickBot="1" x14ac:dyDescent="0.35">
      <c r="A38" s="279"/>
      <c r="B38" s="140"/>
      <c r="C38" s="140"/>
      <c r="D38" s="362"/>
      <c r="E38" s="363">
        <f t="shared" si="0"/>
        <v>0</v>
      </c>
      <c r="F38" s="363">
        <f t="shared" si="6"/>
        <v>0</v>
      </c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</row>
    <row r="39" spans="1:32" ht="15" hidden="1" thickBot="1" x14ac:dyDescent="0.35">
      <c r="A39" s="279"/>
      <c r="B39" s="140"/>
      <c r="C39" s="140"/>
      <c r="D39" s="362"/>
      <c r="E39" s="363">
        <f t="shared" si="0"/>
        <v>0</v>
      </c>
      <c r="F39" s="363">
        <f t="shared" si="6"/>
        <v>0</v>
      </c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</row>
    <row r="40" spans="1:32" ht="15" hidden="1" thickBot="1" x14ac:dyDescent="0.35">
      <c r="A40" s="279"/>
      <c r="B40" s="140"/>
      <c r="C40" s="140"/>
      <c r="D40" s="362"/>
      <c r="E40" s="363">
        <f t="shared" si="0"/>
        <v>0</v>
      </c>
      <c r="F40" s="363">
        <f t="shared" si="6"/>
        <v>0</v>
      </c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</row>
    <row r="41" spans="1:32" ht="15" hidden="1" thickBot="1" x14ac:dyDescent="0.35">
      <c r="A41" s="279"/>
      <c r="B41" s="140"/>
      <c r="C41" s="140"/>
      <c r="D41" s="362"/>
      <c r="E41" s="363">
        <f t="shared" si="0"/>
        <v>0</v>
      </c>
      <c r="F41" s="363">
        <f t="shared" si="6"/>
        <v>0</v>
      </c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</row>
    <row r="42" spans="1:32" ht="15" hidden="1" thickBot="1" x14ac:dyDescent="0.35">
      <c r="A42" s="279"/>
      <c r="B42" s="140"/>
      <c r="C42" s="140"/>
      <c r="D42" s="362"/>
      <c r="E42" s="363">
        <f t="shared" si="0"/>
        <v>0</v>
      </c>
      <c r="F42" s="363">
        <f t="shared" si="6"/>
        <v>0</v>
      </c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</row>
    <row r="43" spans="1:32" ht="15" hidden="1" thickBot="1" x14ac:dyDescent="0.35">
      <c r="A43" s="279"/>
      <c r="B43" s="140"/>
      <c r="C43" s="140"/>
      <c r="D43" s="362"/>
      <c r="E43" s="363">
        <f t="shared" si="0"/>
        <v>0</v>
      </c>
      <c r="F43" s="363">
        <f t="shared" si="6"/>
        <v>0</v>
      </c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</row>
    <row r="44" spans="1:32" ht="15" hidden="1" thickBot="1" x14ac:dyDescent="0.35">
      <c r="A44" s="279"/>
      <c r="B44" s="140"/>
      <c r="C44" s="140"/>
      <c r="D44" s="362"/>
      <c r="E44" s="363">
        <f t="shared" si="0"/>
        <v>0</v>
      </c>
      <c r="F44" s="363">
        <f t="shared" si="6"/>
        <v>0</v>
      </c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</row>
    <row r="45" spans="1:32" ht="15" hidden="1" thickBot="1" x14ac:dyDescent="0.35">
      <c r="A45" s="279"/>
      <c r="B45" s="140"/>
      <c r="C45" s="140"/>
      <c r="D45" s="362"/>
      <c r="E45" s="363">
        <f t="shared" si="0"/>
        <v>0</v>
      </c>
      <c r="F45" s="363">
        <f t="shared" si="6"/>
        <v>0</v>
      </c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</row>
    <row r="46" spans="1:32" ht="15" hidden="1" thickBot="1" x14ac:dyDescent="0.35">
      <c r="A46" s="279"/>
      <c r="B46" s="140"/>
      <c r="C46" s="140"/>
      <c r="D46" s="362"/>
      <c r="E46" s="363">
        <f t="shared" si="0"/>
        <v>0</v>
      </c>
      <c r="F46" s="363">
        <f t="shared" si="6"/>
        <v>0</v>
      </c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</row>
    <row r="47" spans="1:32" ht="15" hidden="1" thickBot="1" x14ac:dyDescent="0.35">
      <c r="A47" s="279"/>
      <c r="B47" s="140"/>
      <c r="C47" s="140"/>
      <c r="D47" s="362"/>
      <c r="E47" s="363">
        <f t="shared" si="0"/>
        <v>0</v>
      </c>
      <c r="F47" s="363">
        <f t="shared" si="6"/>
        <v>0</v>
      </c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</row>
    <row r="48" spans="1:32" ht="15" hidden="1" thickBot="1" x14ac:dyDescent="0.35">
      <c r="A48" s="279"/>
      <c r="B48" s="140"/>
      <c r="C48" s="140"/>
      <c r="D48" s="362"/>
      <c r="E48" s="363">
        <f t="shared" si="0"/>
        <v>0</v>
      </c>
      <c r="F48" s="363">
        <f t="shared" si="6"/>
        <v>0</v>
      </c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</row>
    <row r="49" spans="1:32" ht="15" hidden="1" thickBot="1" x14ac:dyDescent="0.35">
      <c r="A49" s="279"/>
      <c r="B49" s="140"/>
      <c r="C49" s="140"/>
      <c r="D49" s="362"/>
      <c r="E49" s="363">
        <f t="shared" si="0"/>
        <v>0</v>
      </c>
      <c r="F49" s="363">
        <f t="shared" si="6"/>
        <v>0</v>
      </c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</row>
    <row r="50" spans="1:32" ht="15" hidden="1" thickBot="1" x14ac:dyDescent="0.35">
      <c r="A50" s="279"/>
      <c r="B50" s="140"/>
      <c r="C50" s="140"/>
      <c r="D50" s="362"/>
      <c r="E50" s="363">
        <f t="shared" si="0"/>
        <v>0</v>
      </c>
      <c r="F50" s="363">
        <f t="shared" si="6"/>
        <v>0</v>
      </c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</row>
    <row r="51" spans="1:32" ht="15" hidden="1" thickBot="1" x14ac:dyDescent="0.35">
      <c r="A51" s="279"/>
      <c r="B51" s="140"/>
      <c r="C51" s="140"/>
      <c r="D51" s="362"/>
      <c r="E51" s="363">
        <f t="shared" si="0"/>
        <v>0</v>
      </c>
      <c r="F51" s="363">
        <f t="shared" si="6"/>
        <v>0</v>
      </c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</row>
    <row r="52" spans="1:32" ht="15" hidden="1" thickBot="1" x14ac:dyDescent="0.35">
      <c r="A52" s="152"/>
      <c r="B52" s="152"/>
      <c r="C52" s="152"/>
      <c r="D52" s="364"/>
      <c r="E52" s="363">
        <f t="shared" si="0"/>
        <v>0</v>
      </c>
      <c r="F52" s="363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</row>
    <row r="53" spans="1:32" s="308" customFormat="1" ht="15" thickBot="1" x14ac:dyDescent="0.35">
      <c r="A53" s="152"/>
      <c r="B53" s="152"/>
      <c r="C53" s="152"/>
      <c r="D53" s="364"/>
      <c r="E53" s="364"/>
      <c r="F53" s="363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</row>
    <row r="54" spans="1:32" ht="15" thickBot="1" x14ac:dyDescent="0.35">
      <c r="A54" s="132" t="s">
        <v>939</v>
      </c>
      <c r="B54" s="132"/>
      <c r="C54" s="132"/>
      <c r="D54" s="365">
        <f t="shared" ref="D54:R54" si="7">SUM(D11:D52)</f>
        <v>1093808</v>
      </c>
      <c r="E54" s="365">
        <f t="shared" si="7"/>
        <v>735702</v>
      </c>
      <c r="F54" s="365">
        <f t="shared" si="7"/>
        <v>358106</v>
      </c>
      <c r="G54" s="365">
        <f t="shared" si="7"/>
        <v>0</v>
      </c>
      <c r="H54" s="365">
        <f t="shared" si="7"/>
        <v>0</v>
      </c>
      <c r="I54" s="365">
        <f t="shared" si="7"/>
        <v>18233</v>
      </c>
      <c r="J54" s="365">
        <f t="shared" si="7"/>
        <v>36664</v>
      </c>
      <c r="K54" s="365">
        <f t="shared" si="7"/>
        <v>28424</v>
      </c>
      <c r="L54" s="365">
        <f t="shared" si="7"/>
        <v>15537</v>
      </c>
      <c r="M54" s="365">
        <f t="shared" si="7"/>
        <v>14476</v>
      </c>
      <c r="N54" s="365">
        <f t="shared" si="7"/>
        <v>66069.45</v>
      </c>
      <c r="O54" s="365">
        <f t="shared" si="7"/>
        <v>96050.55</v>
      </c>
      <c r="P54" s="365">
        <f t="shared" si="7"/>
        <v>107821</v>
      </c>
      <c r="Q54" s="365">
        <f t="shared" si="7"/>
        <v>36453</v>
      </c>
      <c r="R54" s="365">
        <f t="shared" si="7"/>
        <v>51905</v>
      </c>
      <c r="S54" s="365">
        <f t="shared" ref="S54:X54" si="8">SUM(S11:S52)</f>
        <v>18979</v>
      </c>
      <c r="T54" s="365">
        <f t="shared" si="8"/>
        <v>35607</v>
      </c>
      <c r="U54" s="365">
        <f t="shared" si="8"/>
        <v>24695</v>
      </c>
      <c r="V54" s="365">
        <f t="shared" si="8"/>
        <v>26913</v>
      </c>
      <c r="W54" s="365">
        <f t="shared" si="8"/>
        <v>26483</v>
      </c>
      <c r="X54" s="365">
        <f t="shared" si="8"/>
        <v>0</v>
      </c>
      <c r="Y54" s="365">
        <f t="shared" ref="Y54:AA54" si="9">SUM(Y11:Y52)</f>
        <v>0</v>
      </c>
      <c r="Z54" s="365">
        <f t="shared" si="9"/>
        <v>0</v>
      </c>
      <c r="AA54" s="365">
        <f t="shared" si="9"/>
        <v>88005</v>
      </c>
      <c r="AB54" s="365">
        <f t="shared" ref="AB54:AE54" si="10">SUM(AB11:AB52)</f>
        <v>0</v>
      </c>
      <c r="AC54" s="365">
        <f t="shared" si="10"/>
        <v>0</v>
      </c>
      <c r="AD54" s="365">
        <f t="shared" si="10"/>
        <v>0</v>
      </c>
      <c r="AE54" s="365">
        <f t="shared" si="10"/>
        <v>43387</v>
      </c>
      <c r="AF54" s="365">
        <f t="shared" ref="AF54" si="11">SUM(AF11:AF52)</f>
        <v>5889</v>
      </c>
    </row>
    <row r="56" spans="1:32" x14ac:dyDescent="0.3">
      <c r="O56" s="150"/>
    </row>
    <row r="57" spans="1:32" x14ac:dyDescent="0.3">
      <c r="O57" s="322"/>
    </row>
  </sheetData>
  <sheetProtection password="EF32" sheet="1" objects="1" scenarios="1"/>
  <sortState ref="A11:R22">
    <sortCondition ref="A11:A22"/>
    <sortCondition ref="B11:B22"/>
    <sortCondition ref="C11:C22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>
    <tabColor rgb="FFCCFFCC"/>
  </sheetPr>
  <dimension ref="A1:S63"/>
  <sheetViews>
    <sheetView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A23" sqref="A23"/>
    </sheetView>
  </sheetViews>
  <sheetFormatPr defaultColWidth="9.109375" defaultRowHeight="14.4" x14ac:dyDescent="0.3"/>
  <cols>
    <col min="1" max="1" width="9.109375" style="4"/>
    <col min="2" max="2" width="32.109375" style="4" customWidth="1"/>
    <col min="3" max="3" width="29.5546875" style="4" customWidth="1"/>
    <col min="4" max="4" width="17.5546875" style="4" customWidth="1"/>
    <col min="5" max="5" width="14.5546875" style="4" customWidth="1"/>
    <col min="6" max="6" width="18" style="4" customWidth="1"/>
    <col min="7" max="18" width="15.6640625" style="4" customWidth="1"/>
    <col min="19" max="16384" width="9.109375" style="4"/>
  </cols>
  <sheetData>
    <row r="1" spans="1:18" ht="21" x14ac:dyDescent="0.35">
      <c r="A1" s="117" t="s">
        <v>0</v>
      </c>
      <c r="B1" s="123"/>
      <c r="C1" s="118" t="s">
        <v>733</v>
      </c>
      <c r="D1" s="118"/>
      <c r="E1" s="117"/>
      <c r="F1" s="119"/>
      <c r="G1" s="123"/>
      <c r="H1" s="118" t="str">
        <f>C1</f>
        <v>RELAY Leadership Program</v>
      </c>
      <c r="I1" s="123"/>
      <c r="J1" s="123"/>
      <c r="K1" s="123"/>
      <c r="L1" s="123"/>
      <c r="M1" s="123"/>
      <c r="N1" s="123"/>
      <c r="O1" s="118" t="str">
        <f>C1</f>
        <v>RELAY Leadership Program</v>
      </c>
      <c r="P1" s="123"/>
      <c r="Q1" s="123"/>
      <c r="R1" s="123"/>
    </row>
    <row r="2" spans="1:18" ht="18.75" x14ac:dyDescent="0.3">
      <c r="A2" s="120" t="s">
        <v>1</v>
      </c>
      <c r="B2" s="123"/>
      <c r="C2" s="303" t="s">
        <v>116</v>
      </c>
      <c r="D2" s="303"/>
      <c r="E2" s="120"/>
      <c r="F2" s="70"/>
      <c r="G2" s="123"/>
      <c r="H2" s="130" t="str">
        <f>"FY"&amp;C4</f>
        <v>FY2014-15</v>
      </c>
      <c r="I2" s="123"/>
      <c r="J2" s="123"/>
      <c r="K2" s="123"/>
      <c r="L2" s="123"/>
      <c r="M2" s="123"/>
      <c r="N2" s="123"/>
      <c r="O2" s="130" t="str">
        <f>"FY"&amp;C4</f>
        <v>FY2014-15</v>
      </c>
      <c r="P2" s="123"/>
      <c r="Q2" s="123"/>
      <c r="R2" s="123"/>
    </row>
    <row r="3" spans="1:18" ht="15.75" x14ac:dyDescent="0.25">
      <c r="A3" s="120" t="s">
        <v>2</v>
      </c>
      <c r="B3" s="123"/>
      <c r="C3" s="121">
        <v>5010</v>
      </c>
      <c r="D3" s="121"/>
      <c r="E3" s="120"/>
      <c r="F3" s="70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ht="15.75" x14ac:dyDescent="0.25">
      <c r="A4" s="120" t="s">
        <v>3</v>
      </c>
      <c r="B4" s="123"/>
      <c r="C4" s="121" t="s">
        <v>536</v>
      </c>
      <c r="D4" s="121"/>
      <c r="E4" s="120"/>
      <c r="F4" s="70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1:18" ht="15.75" x14ac:dyDescent="0.25">
      <c r="A5" s="120" t="s">
        <v>103</v>
      </c>
      <c r="B5" s="123"/>
      <c r="C5" s="121" t="s">
        <v>104</v>
      </c>
      <c r="D5" s="121"/>
      <c r="E5" s="70"/>
      <c r="F5" s="70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18" ht="15.75" x14ac:dyDescent="0.25">
      <c r="A6" s="120" t="s">
        <v>64</v>
      </c>
      <c r="B6" s="123"/>
      <c r="C6" s="120" t="s">
        <v>937</v>
      </c>
      <c r="D6" s="120"/>
      <c r="E6" s="70"/>
      <c r="F6" s="70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15.75" x14ac:dyDescent="0.25">
      <c r="A7" s="120" t="s">
        <v>66</v>
      </c>
      <c r="B7" s="123"/>
      <c r="C7" s="120" t="s">
        <v>938</v>
      </c>
      <c r="D7" s="120"/>
      <c r="E7" s="70"/>
      <c r="F7" s="70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</row>
    <row r="8" spans="1:18" s="26" customFormat="1" ht="21" x14ac:dyDescent="0.35">
      <c r="A8" s="117" t="s">
        <v>717</v>
      </c>
      <c r="B8" s="119"/>
      <c r="C8" s="118"/>
      <c r="D8" s="11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</row>
    <row r="9" spans="1:18" ht="15.75" thickBot="1" x14ac:dyDescent="0.3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spans="1:18" ht="30.75" thickBot="1" x14ac:dyDescent="0.3">
      <c r="A10" s="129" t="s">
        <v>4</v>
      </c>
      <c r="B10" s="129" t="s">
        <v>726</v>
      </c>
      <c r="C10" s="129" t="s">
        <v>725</v>
      </c>
      <c r="D10" s="129" t="s">
        <v>43</v>
      </c>
      <c r="E10" s="129" t="s">
        <v>44</v>
      </c>
      <c r="F10" s="114" t="s">
        <v>45</v>
      </c>
      <c r="G10" s="128" t="s">
        <v>546</v>
      </c>
      <c r="H10" s="129" t="s">
        <v>547</v>
      </c>
      <c r="I10" s="128" t="s">
        <v>548</v>
      </c>
      <c r="J10" s="129" t="s">
        <v>549</v>
      </c>
      <c r="K10" s="128" t="s">
        <v>550</v>
      </c>
      <c r="L10" s="129" t="s">
        <v>539</v>
      </c>
      <c r="M10" s="128" t="s">
        <v>540</v>
      </c>
      <c r="N10" s="129" t="s">
        <v>541</v>
      </c>
      <c r="O10" s="128" t="s">
        <v>542</v>
      </c>
      <c r="P10" s="129" t="s">
        <v>543</v>
      </c>
      <c r="Q10" s="128" t="s">
        <v>544</v>
      </c>
      <c r="R10" s="129" t="s">
        <v>545</v>
      </c>
    </row>
    <row r="11" spans="1:18" ht="15.75" thickBot="1" x14ac:dyDescent="0.3">
      <c r="A11" s="135" t="s">
        <v>437</v>
      </c>
      <c r="B11" s="135" t="s">
        <v>734</v>
      </c>
      <c r="C11" s="135" t="s">
        <v>735</v>
      </c>
      <c r="D11" s="152">
        <v>30000</v>
      </c>
      <c r="E11" s="325">
        <f t="shared" ref="E11:E21" si="0">SUM(G11:R11)</f>
        <v>30000</v>
      </c>
      <c r="F11" s="325">
        <f t="shared" ref="F11:F21" si="1">D11-E11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>
        <v>30000</v>
      </c>
      <c r="R11" s="147"/>
    </row>
    <row r="12" spans="1:18" ht="15.75" thickBot="1" x14ac:dyDescent="0.3">
      <c r="A12" s="135" t="s">
        <v>253</v>
      </c>
      <c r="B12" s="135" t="s">
        <v>736</v>
      </c>
      <c r="C12" s="135" t="s">
        <v>737</v>
      </c>
      <c r="D12" s="152">
        <v>30000</v>
      </c>
      <c r="E12" s="325">
        <f t="shared" si="0"/>
        <v>30000</v>
      </c>
      <c r="F12" s="325">
        <f t="shared" si="1"/>
        <v>0</v>
      </c>
      <c r="G12" s="147"/>
      <c r="H12" s="147"/>
      <c r="I12" s="147"/>
      <c r="J12" s="147"/>
      <c r="K12" s="147"/>
      <c r="L12" s="147">
        <f>1033+18043</f>
        <v>19076</v>
      </c>
      <c r="M12" s="147"/>
      <c r="N12" s="147"/>
      <c r="O12" s="147">
        <v>524</v>
      </c>
      <c r="P12" s="147"/>
      <c r="Q12" s="147"/>
      <c r="R12" s="147">
        <v>10400</v>
      </c>
    </row>
    <row r="13" spans="1:18" ht="15.75" thickBot="1" x14ac:dyDescent="0.3">
      <c r="A13" s="135" t="s">
        <v>259</v>
      </c>
      <c r="B13" s="135" t="s">
        <v>738</v>
      </c>
      <c r="C13" s="135" t="s">
        <v>224</v>
      </c>
      <c r="D13" s="152">
        <v>30000</v>
      </c>
      <c r="E13" s="325">
        <f t="shared" si="0"/>
        <v>19124</v>
      </c>
      <c r="F13" s="325">
        <f t="shared" si="1"/>
        <v>10876</v>
      </c>
      <c r="G13" s="147"/>
      <c r="H13" s="147">
        <v>15643</v>
      </c>
      <c r="I13" s="147"/>
      <c r="J13" s="147"/>
      <c r="K13" s="147"/>
      <c r="L13" s="147">
        <f>304+681</f>
        <v>985</v>
      </c>
      <c r="M13" s="147"/>
      <c r="N13" s="147"/>
      <c r="O13" s="147"/>
      <c r="P13" s="147"/>
      <c r="Q13" s="147"/>
      <c r="R13" s="147">
        <v>2496</v>
      </c>
    </row>
    <row r="14" spans="1:18" ht="15.75" hidden="1" thickBot="1" x14ac:dyDescent="0.3">
      <c r="A14" s="135"/>
      <c r="B14" s="135"/>
      <c r="C14" s="152"/>
      <c r="D14" s="151"/>
      <c r="E14" s="325">
        <f t="shared" si="0"/>
        <v>0</v>
      </c>
      <c r="F14" s="325">
        <f t="shared" si="1"/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</row>
    <row r="15" spans="1:18" ht="15.75" hidden="1" thickBot="1" x14ac:dyDescent="0.3">
      <c r="A15" s="135"/>
      <c r="B15" s="135"/>
      <c r="C15" s="152"/>
      <c r="D15" s="151"/>
      <c r="E15" s="325">
        <f t="shared" si="0"/>
        <v>0</v>
      </c>
      <c r="F15" s="325">
        <f t="shared" si="1"/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</row>
    <row r="16" spans="1:18" ht="15.75" hidden="1" thickBot="1" x14ac:dyDescent="0.3">
      <c r="A16" s="135"/>
      <c r="B16" s="135"/>
      <c r="C16" s="152"/>
      <c r="D16" s="151"/>
      <c r="E16" s="325">
        <f t="shared" si="0"/>
        <v>0</v>
      </c>
      <c r="F16" s="325">
        <f t="shared" si="1"/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</row>
    <row r="17" spans="1:19" ht="15.75" hidden="1" thickBot="1" x14ac:dyDescent="0.3">
      <c r="A17" s="135"/>
      <c r="B17" s="135"/>
      <c r="C17" s="152"/>
      <c r="D17" s="151"/>
      <c r="E17" s="325">
        <f t="shared" si="0"/>
        <v>0</v>
      </c>
      <c r="F17" s="325">
        <f t="shared" si="1"/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19" ht="15.75" hidden="1" thickBot="1" x14ac:dyDescent="0.3">
      <c r="A18" s="135"/>
      <c r="B18" s="135"/>
      <c r="C18" s="152"/>
      <c r="D18" s="151"/>
      <c r="E18" s="325">
        <f t="shared" si="0"/>
        <v>0</v>
      </c>
      <c r="F18" s="325">
        <f t="shared" si="1"/>
        <v>0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</row>
    <row r="19" spans="1:19" ht="15.75" hidden="1" thickBot="1" x14ac:dyDescent="0.3">
      <c r="A19" s="135"/>
      <c r="B19" s="135"/>
      <c r="C19" s="152"/>
      <c r="D19" s="151"/>
      <c r="E19" s="325">
        <f t="shared" si="0"/>
        <v>0</v>
      </c>
      <c r="F19" s="325">
        <f t="shared" si="1"/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</row>
    <row r="20" spans="1:19" ht="15.75" hidden="1" thickBot="1" x14ac:dyDescent="0.3">
      <c r="A20" s="135"/>
      <c r="B20" s="135"/>
      <c r="C20" s="152"/>
      <c r="D20" s="151"/>
      <c r="E20" s="325">
        <f t="shared" si="0"/>
        <v>0</v>
      </c>
      <c r="F20" s="325">
        <f t="shared" si="1"/>
        <v>0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</row>
    <row r="21" spans="1:19" ht="15.75" hidden="1" thickBot="1" x14ac:dyDescent="0.3">
      <c r="A21" s="135"/>
      <c r="B21" s="135"/>
      <c r="C21" s="152"/>
      <c r="D21" s="151"/>
      <c r="E21" s="325">
        <f t="shared" si="0"/>
        <v>0</v>
      </c>
      <c r="F21" s="325">
        <f t="shared" si="1"/>
        <v>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</row>
    <row r="22" spans="1:19" ht="15" thickBot="1" x14ac:dyDescent="0.35">
      <c r="A22" s="135"/>
      <c r="B22" s="135"/>
      <c r="C22" s="135"/>
      <c r="D22" s="152"/>
      <c r="E22" s="152"/>
      <c r="F22" s="152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</row>
    <row r="23" spans="1:19" s="113" customFormat="1" ht="15" thickBot="1" x14ac:dyDescent="0.35">
      <c r="A23" s="86" t="s">
        <v>939</v>
      </c>
      <c r="B23" s="79"/>
      <c r="C23" s="205"/>
      <c r="D23" s="326">
        <f t="shared" ref="D23:R23" si="2">SUM(D11:D21)</f>
        <v>90000</v>
      </c>
      <c r="E23" s="326">
        <f t="shared" si="2"/>
        <v>79124</v>
      </c>
      <c r="F23" s="326">
        <f t="shared" si="2"/>
        <v>10876</v>
      </c>
      <c r="G23" s="326">
        <f t="shared" si="2"/>
        <v>0</v>
      </c>
      <c r="H23" s="326">
        <f t="shared" si="2"/>
        <v>15643</v>
      </c>
      <c r="I23" s="326">
        <f t="shared" si="2"/>
        <v>0</v>
      </c>
      <c r="J23" s="326">
        <f t="shared" si="2"/>
        <v>0</v>
      </c>
      <c r="K23" s="326">
        <f t="shared" si="2"/>
        <v>0</v>
      </c>
      <c r="L23" s="326">
        <f t="shared" si="2"/>
        <v>20061</v>
      </c>
      <c r="M23" s="326">
        <f t="shared" si="2"/>
        <v>0</v>
      </c>
      <c r="N23" s="326">
        <f t="shared" si="2"/>
        <v>0</v>
      </c>
      <c r="O23" s="326">
        <f t="shared" si="2"/>
        <v>524</v>
      </c>
      <c r="P23" s="326">
        <f t="shared" si="2"/>
        <v>0</v>
      </c>
      <c r="Q23" s="326">
        <f t="shared" si="2"/>
        <v>30000</v>
      </c>
      <c r="R23" s="326">
        <f t="shared" si="2"/>
        <v>12896</v>
      </c>
      <c r="S23" s="60"/>
    </row>
    <row r="24" spans="1:19" x14ac:dyDescent="0.3">
      <c r="A24" s="32"/>
      <c r="B24" s="20"/>
      <c r="C24" s="116"/>
      <c r="D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1:19" x14ac:dyDescent="0.3">
      <c r="A25" s="32"/>
      <c r="B25" s="20"/>
      <c r="C25" s="116"/>
      <c r="D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</row>
    <row r="26" spans="1:19" x14ac:dyDescent="0.3">
      <c r="A26" s="32"/>
      <c r="B26" s="20"/>
      <c r="C26" s="116"/>
      <c r="D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</row>
    <row r="27" spans="1:19" x14ac:dyDescent="0.3">
      <c r="C27" s="116"/>
      <c r="D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</row>
    <row r="28" spans="1:19" x14ac:dyDescent="0.3">
      <c r="C28" s="116"/>
      <c r="D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</row>
    <row r="29" spans="1:19" x14ac:dyDescent="0.3">
      <c r="C29" s="116"/>
      <c r="D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</row>
    <row r="30" spans="1:19" x14ac:dyDescent="0.3">
      <c r="C30" s="116"/>
      <c r="D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</row>
    <row r="31" spans="1:19" x14ac:dyDescent="0.3">
      <c r="C31" s="116"/>
      <c r="D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</row>
    <row r="32" spans="1:19" x14ac:dyDescent="0.3">
      <c r="C32" s="116"/>
      <c r="D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</row>
    <row r="33" spans="3:18" x14ac:dyDescent="0.3">
      <c r="C33" s="116"/>
      <c r="D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</row>
    <row r="34" spans="3:18" x14ac:dyDescent="0.3">
      <c r="C34" s="116"/>
      <c r="D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</row>
    <row r="35" spans="3:18" x14ac:dyDescent="0.3">
      <c r="C35" s="116"/>
      <c r="D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3:18" x14ac:dyDescent="0.3">
      <c r="C36" s="116"/>
      <c r="D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</row>
    <row r="37" spans="3:18" x14ac:dyDescent="0.3">
      <c r="C37" s="116"/>
      <c r="D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</row>
    <row r="38" spans="3:18" x14ac:dyDescent="0.3">
      <c r="C38" s="116"/>
      <c r="D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</row>
    <row r="39" spans="3:18" x14ac:dyDescent="0.3">
      <c r="C39" s="116"/>
      <c r="D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</row>
    <row r="40" spans="3:18" x14ac:dyDescent="0.3">
      <c r="C40" s="116"/>
      <c r="D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</row>
    <row r="41" spans="3:18" x14ac:dyDescent="0.3">
      <c r="C41" s="116"/>
      <c r="D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</row>
    <row r="42" spans="3:18" x14ac:dyDescent="0.3">
      <c r="C42" s="116"/>
      <c r="D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</row>
    <row r="43" spans="3:18" x14ac:dyDescent="0.3">
      <c r="C43" s="116"/>
      <c r="D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</row>
    <row r="44" spans="3:18" x14ac:dyDescent="0.3">
      <c r="C44" s="116"/>
      <c r="D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</row>
    <row r="45" spans="3:18" x14ac:dyDescent="0.3">
      <c r="C45" s="116"/>
      <c r="D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</row>
    <row r="46" spans="3:18" x14ac:dyDescent="0.3"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</row>
    <row r="47" spans="3:18" x14ac:dyDescent="0.3"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</row>
    <row r="48" spans="3:18" x14ac:dyDescent="0.3"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</row>
    <row r="49" spans="7:18" x14ac:dyDescent="0.3"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7:18" x14ac:dyDescent="0.3"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</row>
    <row r="51" spans="7:18" x14ac:dyDescent="0.3"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</row>
    <row r="52" spans="7:18" x14ac:dyDescent="0.3"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</row>
    <row r="53" spans="7:18" x14ac:dyDescent="0.3"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</row>
    <row r="54" spans="7:18" x14ac:dyDescent="0.3"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</row>
    <row r="55" spans="7:18" x14ac:dyDescent="0.3"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</row>
    <row r="56" spans="7:18" x14ac:dyDescent="0.3"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</row>
    <row r="57" spans="7:18" x14ac:dyDescent="0.3"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</row>
    <row r="58" spans="7:18" x14ac:dyDescent="0.3"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</row>
    <row r="59" spans="7:18" x14ac:dyDescent="0.3"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</row>
    <row r="60" spans="7:18" x14ac:dyDescent="0.3"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</row>
    <row r="61" spans="7:18" x14ac:dyDescent="0.3"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</row>
    <row r="62" spans="7:18" x14ac:dyDescent="0.3"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</row>
    <row r="63" spans="7:18" x14ac:dyDescent="0.3"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</row>
  </sheetData>
  <sheetProtection password="EF32" sheet="1" objects="1" scenarios="1"/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CFFCC"/>
  </sheetPr>
  <dimension ref="A1:AG61"/>
  <sheetViews>
    <sheetView workbookViewId="0">
      <pane xSplit="6" ySplit="10" topLeftCell="G11" activePane="bottomRight" state="frozen"/>
      <selection activeCell="L12" sqref="L12"/>
      <selection pane="topRight" activeCell="L12" sqref="L12"/>
      <selection pane="bottomLeft" activeCell="L12" sqref="L12"/>
      <selection pane="bottomRight" activeCell="G11" sqref="G11"/>
    </sheetView>
  </sheetViews>
  <sheetFormatPr defaultColWidth="8.88671875" defaultRowHeight="14.4" x14ac:dyDescent="0.3"/>
  <cols>
    <col min="1" max="1" width="10" style="115" customWidth="1"/>
    <col min="2" max="2" width="33.33203125" style="115" customWidth="1"/>
    <col min="3" max="3" width="36" style="115" customWidth="1"/>
    <col min="4" max="4" width="14.6640625" style="115" customWidth="1"/>
    <col min="5" max="5" width="14.109375" style="115" customWidth="1"/>
    <col min="6" max="6" width="14.44140625" style="115" customWidth="1"/>
    <col min="7" max="23" width="15.6640625" style="150" customWidth="1"/>
    <col min="24" max="33" width="15.6640625" style="339" customWidth="1"/>
    <col min="34" max="16384" width="8.88671875" style="115"/>
  </cols>
  <sheetData>
    <row r="1" spans="1:33" ht="21" x14ac:dyDescent="0.4">
      <c r="A1" s="117" t="s">
        <v>0</v>
      </c>
      <c r="B1" s="123"/>
      <c r="C1" s="118" t="s">
        <v>223</v>
      </c>
      <c r="D1" s="125"/>
      <c r="E1" s="123"/>
      <c r="F1" s="123"/>
      <c r="G1" s="210"/>
      <c r="H1" s="210"/>
      <c r="I1" s="118" t="str">
        <f>C1</f>
        <v xml:space="preserve">School Improvement Support </v>
      </c>
      <c r="J1" s="118"/>
      <c r="K1" s="210"/>
      <c r="L1" s="210"/>
      <c r="M1" s="210"/>
      <c r="N1" s="210"/>
      <c r="O1" s="118" t="str">
        <f>C1</f>
        <v xml:space="preserve">School Improvement Support </v>
      </c>
      <c r="P1" s="210"/>
      <c r="Q1" s="210"/>
      <c r="R1" s="210"/>
      <c r="S1" s="210"/>
      <c r="T1" s="210"/>
      <c r="U1" s="210"/>
      <c r="V1" s="118" t="str">
        <f>C1</f>
        <v xml:space="preserve">School Improvement Support </v>
      </c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</row>
    <row r="2" spans="1:33" ht="15.6" x14ac:dyDescent="0.3">
      <c r="A2" s="120" t="s">
        <v>1</v>
      </c>
      <c r="B2" s="123"/>
      <c r="C2" s="136" t="s">
        <v>116</v>
      </c>
      <c r="D2" s="125"/>
      <c r="E2" s="123"/>
      <c r="F2" s="123"/>
      <c r="G2" s="210"/>
      <c r="H2" s="210"/>
      <c r="I2" s="121" t="str">
        <f>"FY"&amp;C4</f>
        <v>FY2014-15</v>
      </c>
      <c r="J2" s="210"/>
      <c r="K2" s="210"/>
      <c r="L2" s="210"/>
      <c r="M2" s="210"/>
      <c r="N2" s="210"/>
      <c r="O2" s="121" t="str">
        <f>"FY"&amp;C4</f>
        <v>FY2014-15</v>
      </c>
      <c r="P2" s="210"/>
      <c r="Q2" s="210"/>
      <c r="R2" s="210"/>
      <c r="S2" s="210"/>
      <c r="T2" s="210"/>
      <c r="U2" s="210"/>
      <c r="V2" s="121" t="str">
        <f>"FY"&amp;C4</f>
        <v>FY2014-15</v>
      </c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</row>
    <row r="3" spans="1:33" ht="15.6" x14ac:dyDescent="0.3">
      <c r="A3" s="120" t="s">
        <v>2</v>
      </c>
      <c r="B3" s="123"/>
      <c r="C3" s="121">
        <v>5010</v>
      </c>
      <c r="D3" s="125"/>
      <c r="E3" s="123"/>
      <c r="F3" s="123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</row>
    <row r="4" spans="1:33" ht="18" x14ac:dyDescent="0.35">
      <c r="A4" s="120" t="s">
        <v>3</v>
      </c>
      <c r="B4" s="123"/>
      <c r="C4" s="121" t="s">
        <v>536</v>
      </c>
      <c r="D4" s="130"/>
      <c r="E4" s="123"/>
      <c r="F4" s="123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</row>
    <row r="5" spans="1:33" ht="15.6" x14ac:dyDescent="0.3">
      <c r="A5" s="120" t="s">
        <v>103</v>
      </c>
      <c r="B5" s="123"/>
      <c r="C5" s="121" t="s">
        <v>104</v>
      </c>
      <c r="D5" s="125"/>
      <c r="E5" s="123"/>
      <c r="F5" s="123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</row>
    <row r="6" spans="1:33" ht="15.6" x14ac:dyDescent="0.3">
      <c r="A6" s="120" t="s">
        <v>64</v>
      </c>
      <c r="B6" s="123"/>
      <c r="C6" s="120" t="s">
        <v>937</v>
      </c>
      <c r="D6" s="122"/>
      <c r="E6" s="123"/>
      <c r="F6" s="123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</row>
    <row r="7" spans="1:33" ht="15.6" x14ac:dyDescent="0.3">
      <c r="A7" s="120" t="s">
        <v>66</v>
      </c>
      <c r="B7" s="123"/>
      <c r="C7" s="120" t="s">
        <v>870</v>
      </c>
      <c r="D7" s="122"/>
      <c r="E7" s="123"/>
      <c r="F7" s="123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</row>
    <row r="8" spans="1:33" ht="21" x14ac:dyDescent="0.4">
      <c r="A8" s="117" t="s">
        <v>717</v>
      </c>
      <c r="B8" s="119"/>
      <c r="C8" s="119"/>
      <c r="D8" s="118"/>
      <c r="E8" s="119"/>
      <c r="F8" s="119"/>
      <c r="G8" s="211"/>
      <c r="H8" s="211"/>
      <c r="I8" s="211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</row>
    <row r="9" spans="1:33" ht="15" thickBot="1" x14ac:dyDescent="0.35">
      <c r="A9" s="123"/>
      <c r="B9" s="123"/>
      <c r="C9" s="123"/>
      <c r="D9" s="123"/>
      <c r="E9" s="123"/>
      <c r="F9" s="123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</row>
    <row r="10" spans="1:33" ht="29.4" thickBot="1" x14ac:dyDescent="0.35">
      <c r="A10" s="129" t="s">
        <v>4</v>
      </c>
      <c r="B10" s="131" t="s">
        <v>112</v>
      </c>
      <c r="C10" s="131" t="s">
        <v>110</v>
      </c>
      <c r="D10" s="129" t="s">
        <v>767</v>
      </c>
      <c r="E10" s="129" t="s">
        <v>44</v>
      </c>
      <c r="F10" s="133" t="s">
        <v>45</v>
      </c>
      <c r="G10" s="212" t="s">
        <v>382</v>
      </c>
      <c r="H10" s="214" t="s">
        <v>546</v>
      </c>
      <c r="I10" s="214" t="s">
        <v>547</v>
      </c>
      <c r="J10" s="213" t="s">
        <v>548</v>
      </c>
      <c r="K10" s="212" t="s">
        <v>549</v>
      </c>
      <c r="L10" s="213" t="s">
        <v>550</v>
      </c>
      <c r="M10" s="212" t="s">
        <v>539</v>
      </c>
      <c r="N10" s="213" t="s">
        <v>540</v>
      </c>
      <c r="O10" s="212" t="s">
        <v>541</v>
      </c>
      <c r="P10" s="215" t="s">
        <v>542</v>
      </c>
      <c r="Q10" s="212" t="s">
        <v>543</v>
      </c>
      <c r="R10" s="213" t="s">
        <v>544</v>
      </c>
      <c r="S10" s="216" t="s">
        <v>545</v>
      </c>
      <c r="T10" s="216" t="s">
        <v>920</v>
      </c>
      <c r="U10" s="216" t="s">
        <v>923</v>
      </c>
      <c r="V10" s="216" t="s">
        <v>931</v>
      </c>
      <c r="W10" s="216" t="s">
        <v>932</v>
      </c>
      <c r="X10" s="216" t="s">
        <v>936</v>
      </c>
      <c r="Y10" s="216" t="s">
        <v>942</v>
      </c>
      <c r="Z10" s="216" t="s">
        <v>944</v>
      </c>
      <c r="AA10" s="216" t="s">
        <v>945</v>
      </c>
      <c r="AB10" s="216" t="s">
        <v>946</v>
      </c>
      <c r="AC10" s="216" t="s">
        <v>973</v>
      </c>
      <c r="AD10" s="216" t="s">
        <v>974</v>
      </c>
      <c r="AE10" s="216" t="s">
        <v>975</v>
      </c>
      <c r="AF10" s="216" t="s">
        <v>1023</v>
      </c>
      <c r="AG10" s="216" t="s">
        <v>1026</v>
      </c>
    </row>
    <row r="11" spans="1:33" s="302" customFormat="1" ht="15" thickBot="1" x14ac:dyDescent="0.35">
      <c r="A11" s="140" t="s">
        <v>96</v>
      </c>
      <c r="B11" s="140" t="s">
        <v>321</v>
      </c>
      <c r="C11" s="140" t="s">
        <v>758</v>
      </c>
      <c r="D11" s="362">
        <v>50000</v>
      </c>
      <c r="E11" s="363">
        <f>SUM(G11:AH11)</f>
        <v>50000</v>
      </c>
      <c r="F11" s="363">
        <f>SUM(D11-E11)</f>
        <v>0</v>
      </c>
      <c r="G11" s="367"/>
      <c r="H11" s="367"/>
      <c r="I11" s="367"/>
      <c r="J11" s="367"/>
      <c r="K11" s="367"/>
      <c r="L11" s="367"/>
      <c r="M11" s="338">
        <v>23289</v>
      </c>
      <c r="N11" s="367"/>
      <c r="O11" s="338">
        <v>11824</v>
      </c>
      <c r="P11" s="338">
        <v>2390</v>
      </c>
      <c r="Q11" s="367"/>
      <c r="R11" s="367"/>
      <c r="S11" s="368"/>
      <c r="T11" s="368"/>
      <c r="U11" s="368">
        <v>12497</v>
      </c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</row>
    <row r="12" spans="1:33" s="208" customFormat="1" ht="15" thickBot="1" x14ac:dyDescent="0.35">
      <c r="A12" s="140" t="s">
        <v>7</v>
      </c>
      <c r="B12" s="140" t="s">
        <v>340</v>
      </c>
      <c r="C12" s="140" t="s">
        <v>728</v>
      </c>
      <c r="D12" s="362">
        <v>50000</v>
      </c>
      <c r="E12" s="363">
        <f t="shared" ref="E12:E27" si="0">SUM(G12:AH12)</f>
        <v>50000</v>
      </c>
      <c r="F12" s="363">
        <f>SUM(D12-E12)</f>
        <v>0</v>
      </c>
      <c r="G12" s="338"/>
      <c r="H12" s="338"/>
      <c r="I12" s="338">
        <v>12553</v>
      </c>
      <c r="J12" s="338">
        <v>5054</v>
      </c>
      <c r="K12" s="338">
        <v>6475</v>
      </c>
      <c r="L12" s="338">
        <v>4736</v>
      </c>
      <c r="M12" s="338">
        <v>5379</v>
      </c>
      <c r="N12" s="338">
        <v>4385</v>
      </c>
      <c r="O12" s="338">
        <v>3850</v>
      </c>
      <c r="P12" s="338">
        <v>4312</v>
      </c>
      <c r="Q12" s="338">
        <v>3256</v>
      </c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</row>
    <row r="13" spans="1:33" s="208" customFormat="1" ht="15" thickBot="1" x14ac:dyDescent="0.35">
      <c r="A13" s="152" t="s">
        <v>7</v>
      </c>
      <c r="B13" s="152" t="s">
        <v>340</v>
      </c>
      <c r="C13" s="152" t="s">
        <v>729</v>
      </c>
      <c r="D13" s="362">
        <v>50000</v>
      </c>
      <c r="E13" s="363">
        <f t="shared" si="0"/>
        <v>46406</v>
      </c>
      <c r="F13" s="363">
        <f t="shared" ref="F13:F27" si="1">SUM(D13-E13)</f>
        <v>3594</v>
      </c>
      <c r="G13" s="338"/>
      <c r="H13" s="338"/>
      <c r="I13" s="338">
        <v>8586</v>
      </c>
      <c r="J13" s="338">
        <v>4193</v>
      </c>
      <c r="K13" s="338">
        <v>2951</v>
      </c>
      <c r="L13" s="338">
        <v>4175</v>
      </c>
      <c r="M13" s="338">
        <v>4614</v>
      </c>
      <c r="N13" s="338">
        <v>3749</v>
      </c>
      <c r="O13" s="338">
        <v>2750</v>
      </c>
      <c r="P13" s="338">
        <v>3657</v>
      </c>
      <c r="Q13" s="338">
        <v>11699</v>
      </c>
      <c r="R13" s="338"/>
      <c r="S13" s="338">
        <v>32</v>
      </c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</row>
    <row r="14" spans="1:33" s="304" customFormat="1" ht="15" thickBot="1" x14ac:dyDescent="0.35">
      <c r="A14" s="152" t="s">
        <v>74</v>
      </c>
      <c r="B14" s="152" t="s">
        <v>108</v>
      </c>
      <c r="C14" s="152" t="s">
        <v>759</v>
      </c>
      <c r="D14" s="362">
        <v>50000</v>
      </c>
      <c r="E14" s="363">
        <f t="shared" si="0"/>
        <v>50000</v>
      </c>
      <c r="F14" s="363">
        <f t="shared" si="1"/>
        <v>0</v>
      </c>
      <c r="G14" s="338"/>
      <c r="H14" s="338"/>
      <c r="I14" s="338"/>
      <c r="J14" s="338"/>
      <c r="K14" s="338"/>
      <c r="L14" s="338"/>
      <c r="M14" s="338"/>
      <c r="N14" s="338"/>
      <c r="O14" s="338"/>
      <c r="P14" s="338">
        <v>6679</v>
      </c>
      <c r="Q14" s="338"/>
      <c r="R14" s="338">
        <v>32339</v>
      </c>
      <c r="S14" s="338">
        <v>10982</v>
      </c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</row>
    <row r="15" spans="1:33" s="208" customFormat="1" ht="15" thickBot="1" x14ac:dyDescent="0.35">
      <c r="A15" s="152" t="s">
        <v>74</v>
      </c>
      <c r="B15" s="152" t="s">
        <v>108</v>
      </c>
      <c r="C15" s="152" t="s">
        <v>730</v>
      </c>
      <c r="D15" s="362">
        <v>50000</v>
      </c>
      <c r="E15" s="363">
        <f t="shared" si="0"/>
        <v>50000</v>
      </c>
      <c r="F15" s="363">
        <f t="shared" si="1"/>
        <v>0</v>
      </c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>
        <v>50000</v>
      </c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</row>
    <row r="16" spans="1:33" s="208" customFormat="1" ht="15" thickBot="1" x14ac:dyDescent="0.35">
      <c r="A16" s="152" t="s">
        <v>344</v>
      </c>
      <c r="B16" s="152" t="s">
        <v>108</v>
      </c>
      <c r="C16" s="152" t="s">
        <v>732</v>
      </c>
      <c r="D16" s="362">
        <v>50000</v>
      </c>
      <c r="E16" s="363">
        <f t="shared" si="0"/>
        <v>50000</v>
      </c>
      <c r="F16" s="363">
        <f t="shared" si="1"/>
        <v>0</v>
      </c>
      <c r="G16" s="338"/>
      <c r="H16" s="338"/>
      <c r="I16" s="338"/>
      <c r="J16" s="338"/>
      <c r="K16" s="338"/>
      <c r="L16" s="338"/>
      <c r="M16" s="338"/>
      <c r="N16" s="338">
        <v>15396</v>
      </c>
      <c r="O16" s="338"/>
      <c r="P16" s="338">
        <v>32611</v>
      </c>
      <c r="Q16" s="338"/>
      <c r="R16" s="338"/>
      <c r="S16" s="338">
        <v>1993</v>
      </c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</row>
    <row r="17" spans="1:33" s="208" customFormat="1" ht="15" thickBot="1" x14ac:dyDescent="0.35">
      <c r="A17" s="152" t="s">
        <v>74</v>
      </c>
      <c r="B17" s="152" t="s">
        <v>108</v>
      </c>
      <c r="C17" s="152" t="s">
        <v>731</v>
      </c>
      <c r="D17" s="362">
        <v>50000</v>
      </c>
      <c r="E17" s="363">
        <f t="shared" si="0"/>
        <v>49926</v>
      </c>
      <c r="F17" s="363">
        <f t="shared" si="1"/>
        <v>74</v>
      </c>
      <c r="G17" s="338"/>
      <c r="H17" s="338"/>
      <c r="I17" s="338"/>
      <c r="J17" s="338"/>
      <c r="K17" s="338"/>
      <c r="L17" s="338"/>
      <c r="M17" s="338"/>
      <c r="N17" s="338">
        <v>13893</v>
      </c>
      <c r="O17" s="338"/>
      <c r="P17" s="338">
        <v>23369</v>
      </c>
      <c r="Q17" s="338"/>
      <c r="R17" s="338"/>
      <c r="S17" s="338"/>
      <c r="T17" s="338">
        <v>4087</v>
      </c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>
        <v>8577</v>
      </c>
    </row>
    <row r="18" spans="1:33" s="306" customFormat="1" ht="15" thickBot="1" x14ac:dyDescent="0.35">
      <c r="A18" s="152" t="s">
        <v>74</v>
      </c>
      <c r="B18" s="152" t="s">
        <v>108</v>
      </c>
      <c r="C18" s="152" t="s">
        <v>760</v>
      </c>
      <c r="D18" s="362">
        <v>50000</v>
      </c>
      <c r="E18" s="363">
        <f t="shared" si="0"/>
        <v>50000</v>
      </c>
      <c r="F18" s="363">
        <f t="shared" si="1"/>
        <v>0</v>
      </c>
      <c r="G18" s="338"/>
      <c r="H18" s="338"/>
      <c r="I18" s="338"/>
      <c r="J18" s="338"/>
      <c r="K18" s="338"/>
      <c r="L18" s="338"/>
      <c r="M18" s="338"/>
      <c r="N18" s="338"/>
      <c r="O18" s="338"/>
      <c r="P18" s="338">
        <v>12419</v>
      </c>
      <c r="Q18" s="338"/>
      <c r="R18" s="338">
        <v>16154</v>
      </c>
      <c r="S18" s="338"/>
      <c r="T18" s="338"/>
      <c r="U18" s="338"/>
      <c r="V18" s="338"/>
      <c r="W18" s="338">
        <v>19674</v>
      </c>
      <c r="X18" s="338"/>
      <c r="Y18" s="338">
        <v>1753</v>
      </c>
      <c r="Z18" s="338"/>
      <c r="AA18" s="338"/>
      <c r="AB18" s="338"/>
      <c r="AC18" s="338"/>
      <c r="AD18" s="338"/>
      <c r="AE18" s="338"/>
      <c r="AF18" s="338"/>
      <c r="AG18" s="338"/>
    </row>
    <row r="19" spans="1:33" s="306" customFormat="1" ht="15" thickBot="1" x14ac:dyDescent="0.35">
      <c r="A19" s="152" t="s">
        <v>74</v>
      </c>
      <c r="B19" s="152" t="s">
        <v>108</v>
      </c>
      <c r="C19" s="152" t="s">
        <v>761</v>
      </c>
      <c r="D19" s="362">
        <v>50000</v>
      </c>
      <c r="E19" s="363">
        <f t="shared" si="0"/>
        <v>49999</v>
      </c>
      <c r="F19" s="363">
        <f t="shared" si="1"/>
        <v>1</v>
      </c>
      <c r="G19" s="338"/>
      <c r="H19" s="338"/>
      <c r="I19" s="338"/>
      <c r="J19" s="338"/>
      <c r="K19" s="338"/>
      <c r="L19" s="338"/>
      <c r="M19" s="338"/>
      <c r="N19" s="338"/>
      <c r="O19" s="338"/>
      <c r="P19" s="338">
        <v>27412</v>
      </c>
      <c r="Q19" s="338"/>
      <c r="R19" s="338"/>
      <c r="S19" s="338"/>
      <c r="T19" s="338">
        <v>4124</v>
      </c>
      <c r="U19" s="338"/>
      <c r="V19" s="338"/>
      <c r="W19" s="338"/>
      <c r="X19" s="338"/>
      <c r="Y19" s="338"/>
      <c r="Z19" s="338"/>
      <c r="AA19" s="338"/>
      <c r="AB19" s="338">
        <v>13888</v>
      </c>
      <c r="AC19" s="338"/>
      <c r="AD19" s="338"/>
      <c r="AE19" s="338"/>
      <c r="AF19" s="338"/>
      <c r="AG19" s="338">
        <v>4575</v>
      </c>
    </row>
    <row r="20" spans="1:33" s="306" customFormat="1" ht="15" thickBot="1" x14ac:dyDescent="0.35">
      <c r="A20" s="152" t="s">
        <v>74</v>
      </c>
      <c r="B20" s="152" t="s">
        <v>108</v>
      </c>
      <c r="C20" s="152" t="s">
        <v>762</v>
      </c>
      <c r="D20" s="362">
        <v>50000</v>
      </c>
      <c r="E20" s="363">
        <f t="shared" si="0"/>
        <v>50000</v>
      </c>
      <c r="F20" s="363">
        <f t="shared" si="1"/>
        <v>0</v>
      </c>
      <c r="G20" s="338"/>
      <c r="H20" s="338"/>
      <c r="I20" s="338"/>
      <c r="J20" s="338"/>
      <c r="K20" s="338"/>
      <c r="L20" s="338"/>
      <c r="M20" s="338"/>
      <c r="N20" s="338"/>
      <c r="O20" s="338"/>
      <c r="P20" s="338">
        <v>17561</v>
      </c>
      <c r="Q20" s="338">
        <v>11470</v>
      </c>
      <c r="R20" s="338"/>
      <c r="S20" s="338">
        <v>20969</v>
      </c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</row>
    <row r="21" spans="1:33" s="306" customFormat="1" ht="15" thickBot="1" x14ac:dyDescent="0.35">
      <c r="A21" s="152" t="s">
        <v>74</v>
      </c>
      <c r="B21" s="152" t="s">
        <v>108</v>
      </c>
      <c r="C21" s="152" t="s">
        <v>763</v>
      </c>
      <c r="D21" s="362">
        <v>50000</v>
      </c>
      <c r="E21" s="363">
        <f t="shared" si="0"/>
        <v>50000</v>
      </c>
      <c r="F21" s="363">
        <f t="shared" si="1"/>
        <v>0</v>
      </c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>
        <v>50000</v>
      </c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</row>
    <row r="22" spans="1:33" s="306" customFormat="1" ht="15" thickBot="1" x14ac:dyDescent="0.35">
      <c r="A22" s="152" t="s">
        <v>74</v>
      </c>
      <c r="B22" s="152" t="s">
        <v>108</v>
      </c>
      <c r="C22" s="152" t="s">
        <v>764</v>
      </c>
      <c r="D22" s="362">
        <v>50000</v>
      </c>
      <c r="E22" s="363">
        <f t="shared" si="0"/>
        <v>50000</v>
      </c>
      <c r="F22" s="363">
        <f t="shared" si="1"/>
        <v>0</v>
      </c>
      <c r="G22" s="338"/>
      <c r="H22" s="338"/>
      <c r="I22" s="338"/>
      <c r="J22" s="338"/>
      <c r="K22" s="338"/>
      <c r="L22" s="338"/>
      <c r="M22" s="338"/>
      <c r="N22" s="338"/>
      <c r="O22" s="338"/>
      <c r="P22" s="338">
        <v>9772</v>
      </c>
      <c r="Q22" s="338"/>
      <c r="R22" s="338">
        <v>28825</v>
      </c>
      <c r="S22" s="338"/>
      <c r="T22" s="338">
        <v>430</v>
      </c>
      <c r="U22" s="338"/>
      <c r="V22" s="338"/>
      <c r="W22" s="338"/>
      <c r="X22" s="338"/>
      <c r="Y22" s="338">
        <v>10973</v>
      </c>
      <c r="Z22" s="338"/>
      <c r="AA22" s="338"/>
      <c r="AB22" s="338"/>
      <c r="AC22" s="338"/>
      <c r="AD22" s="338"/>
      <c r="AE22" s="338"/>
      <c r="AF22" s="338"/>
      <c r="AG22" s="338"/>
    </row>
    <row r="23" spans="1:33" s="305" customFormat="1" ht="15" thickBot="1" x14ac:dyDescent="0.35">
      <c r="A23" s="152" t="s">
        <v>74</v>
      </c>
      <c r="B23" s="152" t="s">
        <v>108</v>
      </c>
      <c r="C23" s="152" t="s">
        <v>765</v>
      </c>
      <c r="D23" s="362">
        <v>50000</v>
      </c>
      <c r="E23" s="363">
        <f t="shared" si="0"/>
        <v>48903</v>
      </c>
      <c r="F23" s="363">
        <f t="shared" si="1"/>
        <v>1097</v>
      </c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>
        <v>48903</v>
      </c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</row>
    <row r="24" spans="1:33" s="253" customFormat="1" ht="15" thickBot="1" x14ac:dyDescent="0.35">
      <c r="A24" s="152" t="s">
        <v>345</v>
      </c>
      <c r="B24" s="152" t="s">
        <v>346</v>
      </c>
      <c r="C24" s="152" t="s">
        <v>768</v>
      </c>
      <c r="D24" s="362">
        <v>49852</v>
      </c>
      <c r="E24" s="363">
        <f t="shared" si="0"/>
        <v>49852</v>
      </c>
      <c r="F24" s="363">
        <f t="shared" si="1"/>
        <v>0</v>
      </c>
      <c r="G24" s="338">
        <v>32482</v>
      </c>
      <c r="H24" s="338"/>
      <c r="I24" s="338">
        <v>8452</v>
      </c>
      <c r="J24" s="338"/>
      <c r="K24" s="338"/>
      <c r="L24" s="338">
        <v>8918</v>
      </c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</row>
    <row r="25" spans="1:33" s="209" customFormat="1" ht="15" thickBot="1" x14ac:dyDescent="0.35">
      <c r="A25" s="152" t="s">
        <v>345</v>
      </c>
      <c r="B25" s="152" t="s">
        <v>346</v>
      </c>
      <c r="C25" s="152" t="s">
        <v>769</v>
      </c>
      <c r="D25" s="362">
        <v>36355</v>
      </c>
      <c r="E25" s="363">
        <f t="shared" si="0"/>
        <v>36350</v>
      </c>
      <c r="F25" s="363">
        <f t="shared" si="1"/>
        <v>5</v>
      </c>
      <c r="G25" s="338">
        <v>29808</v>
      </c>
      <c r="H25" s="338"/>
      <c r="I25" s="338"/>
      <c r="J25" s="338"/>
      <c r="K25" s="338"/>
      <c r="L25" s="338">
        <v>2311</v>
      </c>
      <c r="M25" s="338"/>
      <c r="N25" s="338"/>
      <c r="O25" s="338"/>
      <c r="P25" s="338"/>
      <c r="Q25" s="338"/>
      <c r="R25" s="338">
        <v>4231</v>
      </c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</row>
    <row r="26" spans="1:33" s="307" customFormat="1" ht="15" thickBot="1" x14ac:dyDescent="0.35">
      <c r="A26" s="152" t="s">
        <v>253</v>
      </c>
      <c r="B26" s="152" t="s">
        <v>333</v>
      </c>
      <c r="C26" s="152" t="s">
        <v>766</v>
      </c>
      <c r="D26" s="362">
        <v>47160</v>
      </c>
      <c r="E26" s="363">
        <f t="shared" si="0"/>
        <v>47160</v>
      </c>
      <c r="F26" s="363">
        <f t="shared" si="1"/>
        <v>0</v>
      </c>
      <c r="G26" s="338"/>
      <c r="H26" s="338"/>
      <c r="I26" s="338"/>
      <c r="J26" s="338"/>
      <c r="K26" s="338"/>
      <c r="L26" s="338">
        <v>4113</v>
      </c>
      <c r="M26" s="338">
        <v>23587</v>
      </c>
      <c r="N26" s="338"/>
      <c r="O26" s="338"/>
      <c r="P26" s="338">
        <v>11436</v>
      </c>
      <c r="Q26" s="338"/>
      <c r="R26" s="338"/>
      <c r="S26" s="338">
        <v>8024</v>
      </c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</row>
    <row r="27" spans="1:33" s="208" customFormat="1" ht="15" thickBot="1" x14ac:dyDescent="0.35">
      <c r="A27" s="152" t="s">
        <v>348</v>
      </c>
      <c r="B27" s="152" t="s">
        <v>349</v>
      </c>
      <c r="C27" s="152" t="s">
        <v>350</v>
      </c>
      <c r="D27" s="363">
        <v>50000</v>
      </c>
      <c r="E27" s="363">
        <f t="shared" si="0"/>
        <v>28623</v>
      </c>
      <c r="F27" s="363">
        <f t="shared" si="1"/>
        <v>21377</v>
      </c>
      <c r="G27" s="338"/>
      <c r="H27" s="338"/>
      <c r="I27" s="338"/>
      <c r="J27" s="338"/>
      <c r="K27" s="338">
        <v>6459</v>
      </c>
      <c r="L27" s="338"/>
      <c r="M27" s="338"/>
      <c r="N27" s="338">
        <v>2516</v>
      </c>
      <c r="O27" s="338"/>
      <c r="P27" s="338">
        <v>19648</v>
      </c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</row>
    <row r="28" spans="1:33" ht="15" thickBot="1" x14ac:dyDescent="0.35">
      <c r="A28" s="127"/>
      <c r="B28" s="127"/>
      <c r="C28" s="127"/>
      <c r="D28" s="364"/>
      <c r="E28" s="364"/>
      <c r="F28" s="363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</row>
    <row r="29" spans="1:33" ht="15" thickBot="1" x14ac:dyDescent="0.35">
      <c r="A29" s="132" t="s">
        <v>939</v>
      </c>
      <c r="B29" s="132"/>
      <c r="C29" s="132"/>
      <c r="D29" s="365">
        <f t="shared" ref="D29:Y29" si="2">SUM(D11:D28)</f>
        <v>833367</v>
      </c>
      <c r="E29" s="365">
        <f t="shared" si="2"/>
        <v>807219</v>
      </c>
      <c r="F29" s="365">
        <f t="shared" si="2"/>
        <v>26148</v>
      </c>
      <c r="G29" s="365">
        <f t="shared" si="2"/>
        <v>62290</v>
      </c>
      <c r="H29" s="365">
        <f t="shared" si="2"/>
        <v>0</v>
      </c>
      <c r="I29" s="365">
        <f t="shared" si="2"/>
        <v>29591</v>
      </c>
      <c r="J29" s="365">
        <f t="shared" si="2"/>
        <v>9247</v>
      </c>
      <c r="K29" s="365">
        <f t="shared" si="2"/>
        <v>15885</v>
      </c>
      <c r="L29" s="365">
        <f t="shared" si="2"/>
        <v>24253</v>
      </c>
      <c r="M29" s="365">
        <f t="shared" si="2"/>
        <v>56869</v>
      </c>
      <c r="N29" s="365">
        <f t="shared" si="2"/>
        <v>39939</v>
      </c>
      <c r="O29" s="365">
        <f t="shared" si="2"/>
        <v>18424</v>
      </c>
      <c r="P29" s="365">
        <f t="shared" si="2"/>
        <v>171266</v>
      </c>
      <c r="Q29" s="365">
        <f t="shared" si="2"/>
        <v>26425</v>
      </c>
      <c r="R29" s="365">
        <f t="shared" si="2"/>
        <v>81549</v>
      </c>
      <c r="S29" s="365">
        <f t="shared" si="2"/>
        <v>190903</v>
      </c>
      <c r="T29" s="365">
        <f t="shared" si="2"/>
        <v>8641</v>
      </c>
      <c r="U29" s="365">
        <f t="shared" si="2"/>
        <v>12497</v>
      </c>
      <c r="V29" s="365">
        <f t="shared" si="2"/>
        <v>0</v>
      </c>
      <c r="W29" s="365">
        <f t="shared" si="2"/>
        <v>19674</v>
      </c>
      <c r="X29" s="365">
        <f t="shared" si="2"/>
        <v>0</v>
      </c>
      <c r="Y29" s="365">
        <f t="shared" si="2"/>
        <v>12726</v>
      </c>
      <c r="Z29" s="365">
        <f t="shared" ref="Z29:AB29" si="3">SUM(Z11:Z28)</f>
        <v>0</v>
      </c>
      <c r="AA29" s="365">
        <f t="shared" si="3"/>
        <v>0</v>
      </c>
      <c r="AB29" s="365">
        <f t="shared" si="3"/>
        <v>13888</v>
      </c>
      <c r="AC29" s="365">
        <f t="shared" ref="AC29:AE29" si="4">SUM(AC11:AC28)</f>
        <v>0</v>
      </c>
      <c r="AD29" s="365">
        <f t="shared" si="4"/>
        <v>0</v>
      </c>
      <c r="AE29" s="365">
        <f t="shared" si="4"/>
        <v>0</v>
      </c>
      <c r="AF29" s="365">
        <f t="shared" ref="AF29:AG29" si="5">SUM(AF11:AF28)</f>
        <v>0</v>
      </c>
      <c r="AG29" s="365">
        <f t="shared" si="5"/>
        <v>13152</v>
      </c>
    </row>
    <row r="30" spans="1:33" x14ac:dyDescent="0.3">
      <c r="D30" s="116"/>
      <c r="G30" s="116"/>
    </row>
    <row r="31" spans="1:33" x14ac:dyDescent="0.3">
      <c r="D31" s="116"/>
      <c r="G31" s="116"/>
    </row>
    <row r="32" spans="1:33" x14ac:dyDescent="0.3">
      <c r="D32" s="116"/>
      <c r="G32" s="116"/>
    </row>
    <row r="33" spans="4:7" x14ac:dyDescent="0.3">
      <c r="D33" s="116"/>
      <c r="G33" s="116"/>
    </row>
    <row r="34" spans="4:7" x14ac:dyDescent="0.3">
      <c r="D34" s="116"/>
      <c r="G34" s="116"/>
    </row>
    <row r="35" spans="4:7" x14ac:dyDescent="0.3">
      <c r="D35" s="116"/>
      <c r="G35" s="116"/>
    </row>
    <row r="36" spans="4:7" x14ac:dyDescent="0.3">
      <c r="D36" s="116"/>
      <c r="G36" s="116"/>
    </row>
    <row r="37" spans="4:7" x14ac:dyDescent="0.3">
      <c r="D37" s="116"/>
      <c r="G37" s="116"/>
    </row>
    <row r="38" spans="4:7" x14ac:dyDescent="0.3">
      <c r="D38" s="116"/>
      <c r="G38" s="116"/>
    </row>
    <row r="39" spans="4:7" x14ac:dyDescent="0.3">
      <c r="D39" s="116"/>
      <c r="G39" s="116"/>
    </row>
    <row r="40" spans="4:7" x14ac:dyDescent="0.3">
      <c r="D40" s="116"/>
      <c r="G40" s="116"/>
    </row>
    <row r="41" spans="4:7" x14ac:dyDescent="0.3">
      <c r="D41" s="116"/>
      <c r="G41" s="116"/>
    </row>
    <row r="42" spans="4:7" x14ac:dyDescent="0.3">
      <c r="D42" s="116"/>
      <c r="G42" s="116"/>
    </row>
    <row r="43" spans="4:7" x14ac:dyDescent="0.3">
      <c r="D43" s="116"/>
      <c r="G43" s="116"/>
    </row>
    <row r="44" spans="4:7" x14ac:dyDescent="0.3">
      <c r="G44" s="116"/>
    </row>
    <row r="45" spans="4:7" x14ac:dyDescent="0.3">
      <c r="G45" s="116"/>
    </row>
    <row r="46" spans="4:7" x14ac:dyDescent="0.3">
      <c r="G46" s="116"/>
    </row>
    <row r="47" spans="4:7" x14ac:dyDescent="0.3">
      <c r="G47" s="116"/>
    </row>
    <row r="48" spans="4:7" x14ac:dyDescent="0.3">
      <c r="G48" s="116"/>
    </row>
    <row r="49" spans="7:7" x14ac:dyDescent="0.3">
      <c r="G49" s="116"/>
    </row>
    <row r="50" spans="7:7" x14ac:dyDescent="0.3">
      <c r="G50" s="116"/>
    </row>
    <row r="51" spans="7:7" x14ac:dyDescent="0.3">
      <c r="G51" s="116"/>
    </row>
    <row r="52" spans="7:7" x14ac:dyDescent="0.3">
      <c r="G52" s="116"/>
    </row>
    <row r="53" spans="7:7" x14ac:dyDescent="0.3">
      <c r="G53" s="116"/>
    </row>
    <row r="54" spans="7:7" x14ac:dyDescent="0.3">
      <c r="G54" s="116"/>
    </row>
    <row r="55" spans="7:7" x14ac:dyDescent="0.3">
      <c r="G55" s="116"/>
    </row>
    <row r="56" spans="7:7" x14ac:dyDescent="0.3">
      <c r="G56" s="116"/>
    </row>
    <row r="57" spans="7:7" x14ac:dyDescent="0.3">
      <c r="G57" s="116"/>
    </row>
    <row r="58" spans="7:7" x14ac:dyDescent="0.3">
      <c r="G58" s="116"/>
    </row>
    <row r="59" spans="7:7" x14ac:dyDescent="0.3">
      <c r="G59" s="116"/>
    </row>
    <row r="60" spans="7:7" x14ac:dyDescent="0.3">
      <c r="G60" s="116"/>
    </row>
    <row r="61" spans="7:7" x14ac:dyDescent="0.3">
      <c r="G61" s="116"/>
    </row>
  </sheetData>
  <sheetProtection password="EF32" sheet="1" objects="1" scenarios="1"/>
  <sortState ref="A11:S28">
    <sortCondition ref="A11:A28"/>
    <sortCondition ref="B11:B28"/>
    <sortCondition ref="C11:C28"/>
  </sortState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">
    <tabColor rgb="FFCCFFCC"/>
  </sheetPr>
  <dimension ref="A1:AD66"/>
  <sheetViews>
    <sheetView workbookViewId="0">
      <pane xSplit="6" ySplit="10" topLeftCell="G11" activePane="bottomRight" state="frozen"/>
      <selection activeCell="L12" sqref="L12"/>
      <selection pane="topRight" activeCell="L12" sqref="L12"/>
      <selection pane="bottomLeft" activeCell="L12" sqref="L12"/>
      <selection pane="bottomRight" activeCell="G11" sqref="G11"/>
    </sheetView>
  </sheetViews>
  <sheetFormatPr defaultColWidth="9.109375" defaultRowHeight="14.4" x14ac:dyDescent="0.3"/>
  <cols>
    <col min="1" max="1" width="9.109375" style="4"/>
    <col min="2" max="2" width="32.109375" style="4" customWidth="1"/>
    <col min="3" max="3" width="35.109375" style="4" customWidth="1"/>
    <col min="4" max="4" width="17.5546875" style="4" customWidth="1"/>
    <col min="5" max="5" width="14.5546875" style="4" customWidth="1"/>
    <col min="6" max="6" width="18" style="4" customWidth="1"/>
    <col min="7" max="30" width="15.6640625" style="4" customWidth="1"/>
    <col min="31" max="16384" width="9.109375" style="4"/>
  </cols>
  <sheetData>
    <row r="1" spans="1:30" ht="21" x14ac:dyDescent="0.4">
      <c r="A1" s="117" t="s">
        <v>0</v>
      </c>
      <c r="B1" s="123"/>
      <c r="C1" s="118" t="s">
        <v>739</v>
      </c>
      <c r="D1" s="118"/>
      <c r="E1" s="117"/>
      <c r="F1" s="119"/>
      <c r="G1" s="123"/>
      <c r="H1" s="118" t="str">
        <f>C1</f>
        <v xml:space="preserve">Turnaround Network Project </v>
      </c>
      <c r="I1" s="123"/>
      <c r="J1" s="123"/>
      <c r="K1" s="123"/>
      <c r="L1" s="123"/>
      <c r="M1" s="123"/>
      <c r="N1" s="123"/>
      <c r="O1" s="123"/>
      <c r="P1" s="118" t="str">
        <f>C1</f>
        <v xml:space="preserve">Turnaround Network Project </v>
      </c>
      <c r="Q1" s="123"/>
      <c r="R1" s="123"/>
      <c r="S1" s="123"/>
      <c r="T1" s="123"/>
      <c r="U1" s="118" t="str">
        <f>P1</f>
        <v xml:space="preserve">Turnaround Network Project </v>
      </c>
      <c r="V1" s="123"/>
      <c r="W1" s="123"/>
      <c r="X1" s="123"/>
      <c r="Y1" s="123"/>
      <c r="Z1" s="123"/>
      <c r="AA1" s="123"/>
      <c r="AB1" s="118" t="str">
        <f>P1</f>
        <v xml:space="preserve">Turnaround Network Project </v>
      </c>
      <c r="AC1" s="123"/>
      <c r="AD1" s="123"/>
    </row>
    <row r="2" spans="1:30" ht="18" x14ac:dyDescent="0.35">
      <c r="A2" s="120" t="s">
        <v>1</v>
      </c>
      <c r="B2" s="123"/>
      <c r="C2" s="303" t="s">
        <v>116</v>
      </c>
      <c r="D2" s="303"/>
      <c r="E2" s="120"/>
      <c r="F2" s="70"/>
      <c r="G2" s="123"/>
      <c r="H2" s="130" t="str">
        <f>"FY"&amp;C4</f>
        <v>FY2014-15</v>
      </c>
      <c r="I2" s="123"/>
      <c r="J2" s="123"/>
      <c r="K2" s="123"/>
      <c r="L2" s="123"/>
      <c r="M2" s="123"/>
      <c r="N2" s="123"/>
      <c r="O2" s="123"/>
      <c r="P2" s="130" t="str">
        <f>"FY"&amp;C4</f>
        <v>FY2014-15</v>
      </c>
      <c r="Q2" s="123"/>
      <c r="R2" s="123"/>
      <c r="S2" s="123"/>
      <c r="T2" s="123"/>
      <c r="U2" s="130" t="str">
        <f>"FY"&amp;C4</f>
        <v>FY2014-15</v>
      </c>
      <c r="V2" s="123"/>
      <c r="W2" s="123"/>
      <c r="X2" s="123"/>
      <c r="Y2" s="123"/>
      <c r="Z2" s="123"/>
      <c r="AA2" s="123"/>
      <c r="AB2" s="130" t="str">
        <f>"FY"&amp;C4</f>
        <v>FY2014-15</v>
      </c>
      <c r="AC2" s="123"/>
      <c r="AD2" s="123"/>
    </row>
    <row r="3" spans="1:30" ht="15.6" x14ac:dyDescent="0.3">
      <c r="A3" s="120" t="s">
        <v>2</v>
      </c>
      <c r="B3" s="123"/>
      <c r="C3" s="121">
        <v>5010</v>
      </c>
      <c r="D3" s="121"/>
      <c r="E3" s="120"/>
      <c r="F3" s="70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0" ht="15.6" x14ac:dyDescent="0.3">
      <c r="A4" s="120" t="s">
        <v>3</v>
      </c>
      <c r="B4" s="123"/>
      <c r="C4" s="121" t="s">
        <v>536</v>
      </c>
      <c r="D4" s="121"/>
      <c r="E4" s="120"/>
      <c r="F4" s="70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</row>
    <row r="5" spans="1:30" ht="15.6" x14ac:dyDescent="0.3">
      <c r="A5" s="120" t="s">
        <v>103</v>
      </c>
      <c r="B5" s="123"/>
      <c r="C5" s="121" t="s">
        <v>104</v>
      </c>
      <c r="D5" s="121"/>
      <c r="E5" s="70"/>
      <c r="F5" s="70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</row>
    <row r="6" spans="1:30" ht="15.6" x14ac:dyDescent="0.3">
      <c r="A6" s="120" t="s">
        <v>64</v>
      </c>
      <c r="B6" s="123"/>
      <c r="C6" s="120" t="s">
        <v>937</v>
      </c>
      <c r="D6" s="120"/>
      <c r="E6" s="70"/>
      <c r="F6" s="70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30" ht="15.6" x14ac:dyDescent="0.3">
      <c r="A7" s="120" t="s">
        <v>66</v>
      </c>
      <c r="B7" s="123"/>
      <c r="C7" s="120" t="s">
        <v>870</v>
      </c>
      <c r="D7" s="120"/>
      <c r="E7" s="70"/>
      <c r="F7" s="70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</row>
    <row r="8" spans="1:30" s="26" customFormat="1" ht="21" x14ac:dyDescent="0.4">
      <c r="A8" s="117" t="s">
        <v>717</v>
      </c>
      <c r="B8" s="119"/>
      <c r="C8" s="118"/>
      <c r="D8" s="11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1:30" ht="15" thickBot="1" x14ac:dyDescent="0.3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</row>
    <row r="10" spans="1:30" ht="29.4" thickBot="1" x14ac:dyDescent="0.35">
      <c r="A10" s="129" t="s">
        <v>4</v>
      </c>
      <c r="B10" s="129" t="s">
        <v>726</v>
      </c>
      <c r="C10" s="129" t="s">
        <v>725</v>
      </c>
      <c r="D10" s="129" t="s">
        <v>767</v>
      </c>
      <c r="E10" s="129" t="s">
        <v>44</v>
      </c>
      <c r="F10" s="114" t="s">
        <v>45</v>
      </c>
      <c r="G10" s="128" t="s">
        <v>546</v>
      </c>
      <c r="H10" s="129" t="s">
        <v>547</v>
      </c>
      <c r="I10" s="128" t="s">
        <v>548</v>
      </c>
      <c r="J10" s="129" t="s">
        <v>549</v>
      </c>
      <c r="K10" s="128" t="s">
        <v>550</v>
      </c>
      <c r="L10" s="129" t="s">
        <v>539</v>
      </c>
      <c r="M10" s="128" t="s">
        <v>540</v>
      </c>
      <c r="N10" s="129" t="s">
        <v>541</v>
      </c>
      <c r="O10" s="128" t="s">
        <v>542</v>
      </c>
      <c r="P10" s="129" t="s">
        <v>543</v>
      </c>
      <c r="Q10" s="128" t="s">
        <v>544</v>
      </c>
      <c r="R10" s="129" t="s">
        <v>545</v>
      </c>
      <c r="S10" s="128" t="s">
        <v>920</v>
      </c>
      <c r="T10" s="129" t="s">
        <v>923</v>
      </c>
      <c r="U10" s="128" t="s">
        <v>929</v>
      </c>
      <c r="V10" s="129" t="s">
        <v>934</v>
      </c>
      <c r="W10" s="128" t="s">
        <v>935</v>
      </c>
      <c r="X10" s="129" t="s">
        <v>968</v>
      </c>
      <c r="Y10" s="128" t="s">
        <v>965</v>
      </c>
      <c r="Z10" s="129" t="s">
        <v>966</v>
      </c>
      <c r="AA10" s="128" t="s">
        <v>967</v>
      </c>
      <c r="AB10" s="129" t="s">
        <v>969</v>
      </c>
      <c r="AC10" s="128" t="s">
        <v>970</v>
      </c>
      <c r="AD10" s="129" t="s">
        <v>971</v>
      </c>
    </row>
    <row r="11" spans="1:30" ht="15" thickBot="1" x14ac:dyDescent="0.35">
      <c r="A11" s="135" t="s">
        <v>72</v>
      </c>
      <c r="B11" s="135" t="s">
        <v>743</v>
      </c>
      <c r="C11" s="135" t="s">
        <v>740</v>
      </c>
      <c r="D11" s="364">
        <v>15000</v>
      </c>
      <c r="E11" s="369">
        <f>SUM(G11:AD11)</f>
        <v>15000</v>
      </c>
      <c r="F11" s="369">
        <f t="shared" ref="F11:F21" si="0">D11-E11</f>
        <v>0</v>
      </c>
      <c r="G11" s="147"/>
      <c r="H11" s="147">
        <v>4440</v>
      </c>
      <c r="I11" s="147"/>
      <c r="J11" s="147"/>
      <c r="K11" s="147"/>
      <c r="L11" s="147">
        <v>60</v>
      </c>
      <c r="M11" s="147">
        <v>2171</v>
      </c>
      <c r="N11" s="147"/>
      <c r="O11" s="147"/>
      <c r="P11" s="147"/>
      <c r="Q11" s="147"/>
      <c r="R11" s="147">
        <v>7402</v>
      </c>
      <c r="S11" s="147"/>
      <c r="T11" s="147">
        <v>927</v>
      </c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</row>
    <row r="12" spans="1:30" ht="15" thickBot="1" x14ac:dyDescent="0.35">
      <c r="A12" s="112" t="s">
        <v>72</v>
      </c>
      <c r="B12" s="135" t="s">
        <v>743</v>
      </c>
      <c r="C12" s="135" t="s">
        <v>873</v>
      </c>
      <c r="D12" s="364">
        <v>27452</v>
      </c>
      <c r="E12" s="369">
        <f t="shared" ref="E12:E24" si="1">SUM(G12:AD12)</f>
        <v>27452</v>
      </c>
      <c r="F12" s="369">
        <f t="shared" ref="F12:F13" si="2">D12-E12</f>
        <v>0</v>
      </c>
      <c r="G12" s="147"/>
      <c r="H12" s="147"/>
      <c r="I12" s="147"/>
      <c r="J12" s="147"/>
      <c r="K12" s="147"/>
      <c r="L12" s="147"/>
      <c r="M12" s="147"/>
      <c r="N12" s="147"/>
      <c r="O12" s="147">
        <v>20000</v>
      </c>
      <c r="P12" s="147"/>
      <c r="Q12" s="147"/>
      <c r="R12" s="147">
        <v>7452</v>
      </c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ht="15" thickBot="1" x14ac:dyDescent="0.35">
      <c r="A13" s="112" t="s">
        <v>72</v>
      </c>
      <c r="B13" s="135" t="s">
        <v>743</v>
      </c>
      <c r="C13" s="135" t="s">
        <v>874</v>
      </c>
      <c r="D13" s="364">
        <v>27452</v>
      </c>
      <c r="E13" s="369">
        <f t="shared" si="1"/>
        <v>27371</v>
      </c>
      <c r="F13" s="369">
        <f t="shared" si="2"/>
        <v>81</v>
      </c>
      <c r="G13" s="147"/>
      <c r="H13" s="147"/>
      <c r="I13" s="147"/>
      <c r="J13" s="147"/>
      <c r="K13" s="147"/>
      <c r="L13" s="147"/>
      <c r="M13" s="147"/>
      <c r="N13" s="147"/>
      <c r="O13" s="147">
        <v>20000</v>
      </c>
      <c r="P13" s="147">
        <v>694</v>
      </c>
      <c r="Q13" s="147"/>
      <c r="R13" s="147">
        <v>6677</v>
      </c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ht="15" thickBot="1" x14ac:dyDescent="0.35">
      <c r="A14" s="112" t="s">
        <v>6</v>
      </c>
      <c r="B14" s="135" t="s">
        <v>98</v>
      </c>
      <c r="C14" s="135" t="s">
        <v>962</v>
      </c>
      <c r="D14" s="364">
        <v>12000</v>
      </c>
      <c r="E14" s="369">
        <f t="shared" si="1"/>
        <v>0</v>
      </c>
      <c r="F14" s="369">
        <f t="shared" ref="F14:F15" si="3">D14-E14</f>
        <v>12000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</row>
    <row r="15" spans="1:30" ht="15" thickBot="1" x14ac:dyDescent="0.35">
      <c r="A15" s="112" t="s">
        <v>7</v>
      </c>
      <c r="B15" s="152" t="s">
        <v>340</v>
      </c>
      <c r="C15" s="135" t="s">
        <v>729</v>
      </c>
      <c r="D15" s="364">
        <v>28431</v>
      </c>
      <c r="E15" s="369">
        <f t="shared" si="1"/>
        <v>26776</v>
      </c>
      <c r="F15" s="369">
        <f t="shared" si="3"/>
        <v>1655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>
        <v>21200</v>
      </c>
      <c r="R15" s="147">
        <v>5576</v>
      </c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ht="15" thickBot="1" x14ac:dyDescent="0.35">
      <c r="A16" s="112" t="s">
        <v>345</v>
      </c>
      <c r="B16" s="152" t="s">
        <v>631</v>
      </c>
      <c r="C16" s="135" t="s">
        <v>899</v>
      </c>
      <c r="D16" s="364">
        <v>30414</v>
      </c>
      <c r="E16" s="369">
        <f t="shared" si="1"/>
        <v>27155</v>
      </c>
      <c r="F16" s="369">
        <f t="shared" ref="F16" si="4">D16-E16</f>
        <v>3259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>
        <v>25000</v>
      </c>
      <c r="R16" s="147">
        <v>2155</v>
      </c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</row>
    <row r="17" spans="1:30" ht="15" thickBot="1" x14ac:dyDescent="0.35">
      <c r="A17" s="135" t="s">
        <v>437</v>
      </c>
      <c r="B17" s="135" t="s">
        <v>744</v>
      </c>
      <c r="C17" s="135" t="s">
        <v>735</v>
      </c>
      <c r="D17" s="364">
        <v>15000</v>
      </c>
      <c r="E17" s="369">
        <f t="shared" si="1"/>
        <v>15000</v>
      </c>
      <c r="F17" s="369">
        <f t="shared" si="0"/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>
        <v>15000</v>
      </c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</row>
    <row r="18" spans="1:30" ht="15" thickBot="1" x14ac:dyDescent="0.35">
      <c r="A18" s="135" t="s">
        <v>745</v>
      </c>
      <c r="B18" s="135" t="s">
        <v>746</v>
      </c>
      <c r="C18" s="135" t="s">
        <v>741</v>
      </c>
      <c r="D18" s="369">
        <v>15000</v>
      </c>
      <c r="E18" s="369">
        <f t="shared" si="1"/>
        <v>14922</v>
      </c>
      <c r="F18" s="369">
        <f t="shared" si="0"/>
        <v>78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>
        <v>11022</v>
      </c>
      <c r="Q18" s="147"/>
      <c r="R18" s="147">
        <v>3900</v>
      </c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</row>
    <row r="19" spans="1:30" ht="15" thickBot="1" x14ac:dyDescent="0.35">
      <c r="A19" s="135" t="s">
        <v>253</v>
      </c>
      <c r="B19" s="135" t="s">
        <v>736</v>
      </c>
      <c r="C19" s="135" t="s">
        <v>742</v>
      </c>
      <c r="D19" s="369">
        <v>15000</v>
      </c>
      <c r="E19" s="369">
        <f t="shared" si="1"/>
        <v>15000</v>
      </c>
      <c r="F19" s="369">
        <f t="shared" si="0"/>
        <v>0</v>
      </c>
      <c r="G19" s="147"/>
      <c r="H19" s="147"/>
      <c r="I19" s="147"/>
      <c r="J19" s="147"/>
      <c r="K19" s="147"/>
      <c r="L19" s="147">
        <v>7384</v>
      </c>
      <c r="M19" s="147"/>
      <c r="N19" s="147"/>
      <c r="O19" s="147">
        <v>7074</v>
      </c>
      <c r="P19" s="147"/>
      <c r="Q19" s="147"/>
      <c r="R19" s="147">
        <v>542</v>
      </c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</row>
    <row r="20" spans="1:30" ht="15" thickBot="1" x14ac:dyDescent="0.35">
      <c r="A20" s="301">
        <v>2690</v>
      </c>
      <c r="B20" s="135" t="s">
        <v>133</v>
      </c>
      <c r="C20" s="135" t="s">
        <v>512</v>
      </c>
      <c r="D20" s="369">
        <v>15000</v>
      </c>
      <c r="E20" s="369">
        <f t="shared" si="1"/>
        <v>8317</v>
      </c>
      <c r="F20" s="369">
        <f t="shared" si="0"/>
        <v>6683</v>
      </c>
      <c r="G20" s="147"/>
      <c r="H20" s="147"/>
      <c r="I20" s="147"/>
      <c r="J20" s="147"/>
      <c r="K20" s="147"/>
      <c r="L20" s="147">
        <f>706+92</f>
        <v>798</v>
      </c>
      <c r="M20" s="147">
        <v>7423</v>
      </c>
      <c r="N20" s="147"/>
      <c r="O20" s="147">
        <v>96</v>
      </c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</row>
    <row r="21" spans="1:30" ht="15" thickBot="1" x14ac:dyDescent="0.35">
      <c r="A21" s="301">
        <v>2690</v>
      </c>
      <c r="B21" s="135" t="s">
        <v>133</v>
      </c>
      <c r="C21" s="135" t="s">
        <v>224</v>
      </c>
      <c r="D21" s="369">
        <v>15000</v>
      </c>
      <c r="E21" s="369">
        <f t="shared" si="1"/>
        <v>14653</v>
      </c>
      <c r="F21" s="369">
        <f t="shared" si="0"/>
        <v>347</v>
      </c>
      <c r="G21" s="147"/>
      <c r="H21" s="147">
        <v>492</v>
      </c>
      <c r="I21" s="147"/>
      <c r="J21" s="147"/>
      <c r="K21" s="147"/>
      <c r="L21" s="147">
        <f>6980+332</f>
        <v>7312</v>
      </c>
      <c r="M21" s="147">
        <v>2797</v>
      </c>
      <c r="N21" s="147">
        <v>2285</v>
      </c>
      <c r="O21" s="147">
        <v>1767</v>
      </c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</row>
    <row r="22" spans="1:30" ht="15" thickBot="1" x14ac:dyDescent="0.35">
      <c r="A22" s="301">
        <v>2690</v>
      </c>
      <c r="B22" s="135" t="s">
        <v>133</v>
      </c>
      <c r="C22" s="135" t="s">
        <v>912</v>
      </c>
      <c r="D22" s="369">
        <v>26088</v>
      </c>
      <c r="E22" s="369">
        <f t="shared" si="1"/>
        <v>26088</v>
      </c>
      <c r="F22" s="369">
        <f t="shared" ref="F22:F24" si="5">D22-E22</f>
        <v>0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>
        <v>22521</v>
      </c>
      <c r="S22" s="147"/>
      <c r="T22" s="147"/>
      <c r="U22" s="147"/>
      <c r="V22" s="147"/>
      <c r="W22" s="147"/>
      <c r="X22" s="147"/>
      <c r="Y22" s="147"/>
      <c r="Z22" s="147">
        <v>1018</v>
      </c>
      <c r="AA22" s="147"/>
      <c r="AB22" s="147">
        <v>2549</v>
      </c>
      <c r="AC22" s="147"/>
      <c r="AD22" s="147"/>
    </row>
    <row r="23" spans="1:30" ht="15" thickBot="1" x14ac:dyDescent="0.35">
      <c r="A23" s="301">
        <v>2690</v>
      </c>
      <c r="B23" s="135" t="s">
        <v>133</v>
      </c>
      <c r="C23" s="135" t="s">
        <v>914</v>
      </c>
      <c r="D23" s="369">
        <v>26088</v>
      </c>
      <c r="E23" s="369">
        <f t="shared" si="1"/>
        <v>26088</v>
      </c>
      <c r="F23" s="369">
        <f t="shared" si="5"/>
        <v>0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>
        <v>22615</v>
      </c>
      <c r="S23" s="147"/>
      <c r="T23" s="147"/>
      <c r="U23" s="147"/>
      <c r="V23" s="147"/>
      <c r="W23" s="147"/>
      <c r="X23" s="147"/>
      <c r="Y23" s="147"/>
      <c r="Z23" s="147">
        <v>679</v>
      </c>
      <c r="AA23" s="147"/>
      <c r="AB23" s="147">
        <v>2794</v>
      </c>
      <c r="AC23" s="147"/>
      <c r="AD23" s="147"/>
    </row>
    <row r="24" spans="1:30" ht="15" thickBot="1" x14ac:dyDescent="0.35">
      <c r="A24" s="301">
        <v>2690</v>
      </c>
      <c r="B24" s="135" t="s">
        <v>133</v>
      </c>
      <c r="C24" s="135" t="s">
        <v>913</v>
      </c>
      <c r="D24" s="369">
        <v>26088</v>
      </c>
      <c r="E24" s="369">
        <f t="shared" si="1"/>
        <v>26088</v>
      </c>
      <c r="F24" s="369">
        <f t="shared" si="5"/>
        <v>0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>
        <v>22830</v>
      </c>
      <c r="S24" s="147"/>
      <c r="T24" s="147"/>
      <c r="U24" s="147"/>
      <c r="V24" s="147"/>
      <c r="W24" s="147"/>
      <c r="X24" s="147"/>
      <c r="Y24" s="147"/>
      <c r="Z24" s="147">
        <v>1782</v>
      </c>
      <c r="AA24" s="147"/>
      <c r="AB24" s="147">
        <v>1476</v>
      </c>
      <c r="AC24" s="147"/>
      <c r="AD24" s="147"/>
    </row>
    <row r="25" spans="1:30" ht="15" thickBot="1" x14ac:dyDescent="0.35">
      <c r="A25" s="206"/>
      <c r="B25" s="206"/>
      <c r="C25" s="206"/>
      <c r="D25" s="369"/>
      <c r="E25" s="369"/>
      <c r="F25" s="369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</row>
    <row r="26" spans="1:30" s="113" customFormat="1" ht="15" thickBot="1" x14ac:dyDescent="0.35">
      <c r="A26" s="79" t="s">
        <v>939</v>
      </c>
      <c r="B26" s="206"/>
      <c r="C26" s="205"/>
      <c r="D26" s="370">
        <f>SUM(D11:D25)</f>
        <v>294013</v>
      </c>
      <c r="E26" s="370">
        <f t="shared" ref="E26:F26" si="6">SUM(E11:E25)</f>
        <v>269910</v>
      </c>
      <c r="F26" s="370">
        <f t="shared" si="6"/>
        <v>24103</v>
      </c>
      <c r="G26" s="370">
        <f>SUM(G11:G25)</f>
        <v>0</v>
      </c>
      <c r="H26" s="370">
        <f t="shared" ref="H26:AD26" si="7">SUM(H11:H25)</f>
        <v>4932</v>
      </c>
      <c r="I26" s="370">
        <f t="shared" si="7"/>
        <v>0</v>
      </c>
      <c r="J26" s="370">
        <f t="shared" si="7"/>
        <v>0</v>
      </c>
      <c r="K26" s="370">
        <f t="shared" si="7"/>
        <v>0</v>
      </c>
      <c r="L26" s="370">
        <f t="shared" si="7"/>
        <v>15554</v>
      </c>
      <c r="M26" s="370">
        <f t="shared" si="7"/>
        <v>12391</v>
      </c>
      <c r="N26" s="370">
        <f t="shared" si="7"/>
        <v>2285</v>
      </c>
      <c r="O26" s="370">
        <f t="shared" si="7"/>
        <v>48937</v>
      </c>
      <c r="P26" s="370">
        <f t="shared" si="7"/>
        <v>11716</v>
      </c>
      <c r="Q26" s="370">
        <f t="shared" si="7"/>
        <v>61200</v>
      </c>
      <c r="R26" s="370">
        <f t="shared" si="7"/>
        <v>101670</v>
      </c>
      <c r="S26" s="370">
        <f t="shared" si="7"/>
        <v>0</v>
      </c>
      <c r="T26" s="370">
        <f t="shared" si="7"/>
        <v>927</v>
      </c>
      <c r="U26" s="370">
        <f t="shared" si="7"/>
        <v>0</v>
      </c>
      <c r="V26" s="370">
        <f t="shared" si="7"/>
        <v>0</v>
      </c>
      <c r="W26" s="370">
        <f t="shared" si="7"/>
        <v>0</v>
      </c>
      <c r="X26" s="370">
        <f t="shared" si="7"/>
        <v>0</v>
      </c>
      <c r="Y26" s="370">
        <f t="shared" si="7"/>
        <v>0</v>
      </c>
      <c r="Z26" s="370">
        <f t="shared" si="7"/>
        <v>3479</v>
      </c>
      <c r="AA26" s="370">
        <f t="shared" si="7"/>
        <v>0</v>
      </c>
      <c r="AB26" s="370">
        <f t="shared" si="7"/>
        <v>6819</v>
      </c>
      <c r="AC26" s="370">
        <f t="shared" si="7"/>
        <v>0</v>
      </c>
      <c r="AD26" s="370">
        <f t="shared" si="7"/>
        <v>0</v>
      </c>
    </row>
    <row r="27" spans="1:30" x14ac:dyDescent="0.3">
      <c r="A27" s="32"/>
      <c r="B27" s="20"/>
      <c r="C27" s="116"/>
      <c r="D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</row>
    <row r="28" spans="1:30" x14ac:dyDescent="0.3">
      <c r="A28" s="32"/>
      <c r="B28" s="20"/>
      <c r="C28" s="116"/>
      <c r="D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</row>
    <row r="29" spans="1:30" x14ac:dyDescent="0.3">
      <c r="A29" s="32"/>
      <c r="B29" s="20"/>
      <c r="C29" s="116"/>
      <c r="D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</row>
    <row r="30" spans="1:30" x14ac:dyDescent="0.3">
      <c r="C30" s="116"/>
      <c r="D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</row>
    <row r="31" spans="1:30" x14ac:dyDescent="0.3">
      <c r="C31" s="116"/>
      <c r="D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</row>
    <row r="32" spans="1:30" x14ac:dyDescent="0.3">
      <c r="C32" s="116"/>
      <c r="D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</row>
    <row r="33" spans="3:30" x14ac:dyDescent="0.3">
      <c r="C33" s="116"/>
      <c r="D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</row>
    <row r="34" spans="3:30" x14ac:dyDescent="0.3">
      <c r="C34" s="116"/>
      <c r="D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</row>
    <row r="35" spans="3:30" x14ac:dyDescent="0.3">
      <c r="C35" s="116"/>
      <c r="D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</row>
    <row r="36" spans="3:30" x14ac:dyDescent="0.3">
      <c r="C36" s="116"/>
      <c r="D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</row>
    <row r="37" spans="3:30" x14ac:dyDescent="0.3">
      <c r="C37" s="116"/>
      <c r="D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</row>
    <row r="38" spans="3:30" x14ac:dyDescent="0.3">
      <c r="C38" s="116"/>
      <c r="D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</row>
    <row r="39" spans="3:30" x14ac:dyDescent="0.3">
      <c r="C39" s="116"/>
      <c r="D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</row>
    <row r="40" spans="3:30" x14ac:dyDescent="0.3">
      <c r="C40" s="116"/>
      <c r="D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</row>
    <row r="41" spans="3:30" x14ac:dyDescent="0.3">
      <c r="C41" s="116"/>
      <c r="D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</row>
    <row r="42" spans="3:30" x14ac:dyDescent="0.3">
      <c r="C42" s="116"/>
      <c r="D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spans="3:30" x14ac:dyDescent="0.3">
      <c r="C43" s="116"/>
      <c r="D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3:30" x14ac:dyDescent="0.3">
      <c r="C44" s="116"/>
      <c r="D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3:30" x14ac:dyDescent="0.3">
      <c r="C45" s="116"/>
      <c r="D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3:30" x14ac:dyDescent="0.3">
      <c r="C46" s="116"/>
      <c r="D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3:30" x14ac:dyDescent="0.3">
      <c r="C47" s="116"/>
      <c r="D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3:30" x14ac:dyDescent="0.3">
      <c r="C48" s="116"/>
      <c r="D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7:30" x14ac:dyDescent="0.3"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7:30" x14ac:dyDescent="0.3"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7:30" x14ac:dyDescent="0.3"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7:30" x14ac:dyDescent="0.3"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7:30" x14ac:dyDescent="0.3"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7:30" x14ac:dyDescent="0.3"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7:30" x14ac:dyDescent="0.3"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7:30" x14ac:dyDescent="0.3"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7:30" x14ac:dyDescent="0.3"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7:30" x14ac:dyDescent="0.3"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7:30" x14ac:dyDescent="0.3"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7:30" x14ac:dyDescent="0.3"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7:30" x14ac:dyDescent="0.3"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7:30" x14ac:dyDescent="0.3"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7:30" x14ac:dyDescent="0.3"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7:30" x14ac:dyDescent="0.3"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7:30" x14ac:dyDescent="0.3"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7:30" x14ac:dyDescent="0.3"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</sheetData>
  <sheetProtection password="EF32" sheet="1" objects="1" scenarios="1"/>
  <sortState ref="A11:R17">
    <sortCondition ref="A11:A17"/>
    <sortCondition ref="B11:B17"/>
    <sortCondition ref="C11:C17"/>
  </sortState>
  <pageMargins left="0.7" right="0.7" top="0.75" bottom="0.75" header="0.3" footer="0.3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>
    <tabColor rgb="FFCCFFCC"/>
  </sheetPr>
  <dimension ref="A1:Q16"/>
  <sheetViews>
    <sheetView workbookViewId="0">
      <pane xSplit="6" ySplit="10" topLeftCell="M11" activePane="bottomRight" state="frozen"/>
      <selection activeCell="L12" sqref="L12"/>
      <selection pane="topRight" activeCell="L12" sqref="L12"/>
      <selection pane="bottomLeft" activeCell="L12" sqref="L12"/>
      <selection pane="bottomRight" activeCell="Q13" sqref="Q13"/>
    </sheetView>
  </sheetViews>
  <sheetFormatPr defaultRowHeight="14.4" x14ac:dyDescent="0.3"/>
  <cols>
    <col min="2" max="2" width="30.33203125" customWidth="1"/>
    <col min="3" max="3" width="27.44140625" customWidth="1"/>
    <col min="4" max="4" width="15" customWidth="1"/>
    <col min="5" max="5" width="14.44140625" customWidth="1"/>
    <col min="6" max="6" width="15.33203125" customWidth="1"/>
    <col min="7" max="7" width="11.88671875" customWidth="1"/>
    <col min="8" max="8" width="13" customWidth="1"/>
    <col min="9" max="9" width="13.33203125" customWidth="1"/>
    <col min="10" max="10" width="12.109375" customWidth="1"/>
    <col min="11" max="11" width="13.109375" customWidth="1"/>
    <col min="12" max="12" width="12.44140625" customWidth="1"/>
    <col min="13" max="13" width="13.88671875" customWidth="1"/>
    <col min="14" max="14" width="12.6640625" customWidth="1"/>
    <col min="15" max="15" width="13" customWidth="1"/>
    <col min="16" max="17" width="13" style="308" customWidth="1"/>
  </cols>
  <sheetData>
    <row r="1" spans="1:17" ht="21" x14ac:dyDescent="0.4">
      <c r="A1" s="117" t="s">
        <v>0</v>
      </c>
      <c r="B1" s="123"/>
      <c r="C1" s="118" t="s">
        <v>804</v>
      </c>
      <c r="D1" s="118"/>
      <c r="E1" s="117"/>
      <c r="F1" s="119"/>
      <c r="G1" s="123"/>
      <c r="H1" s="123"/>
      <c r="I1" s="123"/>
      <c r="J1" s="123"/>
      <c r="K1" s="118" t="str">
        <f>C1</f>
        <v>Turnaround Network Implementation Grant</v>
      </c>
      <c r="L1" s="123"/>
      <c r="M1" s="123"/>
      <c r="N1" s="123"/>
      <c r="O1" s="123"/>
      <c r="P1" s="123"/>
      <c r="Q1" s="123"/>
    </row>
    <row r="2" spans="1:17" ht="18" x14ac:dyDescent="0.35">
      <c r="A2" s="120" t="s">
        <v>1</v>
      </c>
      <c r="B2" s="123"/>
      <c r="C2" s="303" t="s">
        <v>116</v>
      </c>
      <c r="D2" s="303"/>
      <c r="E2" s="120"/>
      <c r="F2" s="70"/>
      <c r="G2" s="123"/>
      <c r="H2" s="123"/>
      <c r="I2" s="123"/>
      <c r="J2" s="123"/>
      <c r="K2" s="130" t="str">
        <f>"FY"&amp;C4</f>
        <v>FY2014-15</v>
      </c>
      <c r="L2" s="123"/>
      <c r="M2" s="123"/>
      <c r="N2" s="123"/>
      <c r="O2" s="123"/>
      <c r="P2" s="123"/>
      <c r="Q2" s="123"/>
    </row>
    <row r="3" spans="1:17" ht="15.6" x14ac:dyDescent="0.3">
      <c r="A3" s="120" t="s">
        <v>2</v>
      </c>
      <c r="B3" s="123"/>
      <c r="C3" s="121">
        <v>5010</v>
      </c>
      <c r="D3" s="121"/>
      <c r="E3" s="120"/>
      <c r="F3" s="70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15.75" x14ac:dyDescent="0.25">
      <c r="A4" s="120" t="s">
        <v>3</v>
      </c>
      <c r="B4" s="123"/>
      <c r="C4" s="121" t="s">
        <v>536</v>
      </c>
      <c r="D4" s="121"/>
      <c r="E4" s="120"/>
      <c r="F4" s="70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 ht="15.75" x14ac:dyDescent="0.25">
      <c r="A5" s="120" t="s">
        <v>103</v>
      </c>
      <c r="B5" s="123"/>
      <c r="C5" s="121" t="s">
        <v>104</v>
      </c>
      <c r="D5" s="121"/>
      <c r="E5" s="70"/>
      <c r="F5" s="70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 ht="15.75" x14ac:dyDescent="0.25">
      <c r="A6" s="120" t="s">
        <v>64</v>
      </c>
      <c r="B6" s="123"/>
      <c r="C6" s="120" t="s">
        <v>937</v>
      </c>
      <c r="D6" s="120"/>
      <c r="E6" s="70"/>
      <c r="F6" s="70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15.75" x14ac:dyDescent="0.25">
      <c r="A7" s="120" t="s">
        <v>66</v>
      </c>
      <c r="B7" s="123"/>
      <c r="C7" s="120" t="s">
        <v>870</v>
      </c>
      <c r="D7" s="120"/>
      <c r="E7" s="70"/>
      <c r="F7" s="70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7" ht="21" x14ac:dyDescent="0.35">
      <c r="A8" s="117" t="s">
        <v>717</v>
      </c>
      <c r="B8" s="119"/>
      <c r="C8" s="118"/>
      <c r="D8" s="11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spans="1:17" ht="15.75" thickBot="1" x14ac:dyDescent="0.3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30.75" thickBot="1" x14ac:dyDescent="0.3">
      <c r="A10" s="129" t="s">
        <v>4</v>
      </c>
      <c r="B10" s="129" t="s">
        <v>726</v>
      </c>
      <c r="C10" s="129" t="s">
        <v>725</v>
      </c>
      <c r="D10" s="129" t="s">
        <v>767</v>
      </c>
      <c r="E10" s="129" t="s">
        <v>44</v>
      </c>
      <c r="F10" s="114" t="s">
        <v>45</v>
      </c>
      <c r="G10" s="129" t="s">
        <v>549</v>
      </c>
      <c r="H10" s="128" t="s">
        <v>550</v>
      </c>
      <c r="I10" s="129" t="s">
        <v>539</v>
      </c>
      <c r="J10" s="128" t="s">
        <v>540</v>
      </c>
      <c r="K10" s="129" t="s">
        <v>541</v>
      </c>
      <c r="L10" s="128" t="s">
        <v>542</v>
      </c>
      <c r="M10" s="129" t="s">
        <v>543</v>
      </c>
      <c r="N10" s="128" t="s">
        <v>544</v>
      </c>
      <c r="O10" s="129" t="s">
        <v>545</v>
      </c>
      <c r="P10" s="129" t="s">
        <v>918</v>
      </c>
      <c r="Q10" s="129" t="s">
        <v>923</v>
      </c>
    </row>
    <row r="11" spans="1:17" s="308" customFormat="1" ht="15.75" thickBot="1" x14ac:dyDescent="0.3">
      <c r="A11" s="112" t="s">
        <v>72</v>
      </c>
      <c r="B11" s="135" t="s">
        <v>845</v>
      </c>
      <c r="C11" s="252" t="s">
        <v>846</v>
      </c>
      <c r="D11" s="364">
        <v>28103</v>
      </c>
      <c r="E11" s="369">
        <f>SUM(G11:R11)</f>
        <v>28103</v>
      </c>
      <c r="F11" s="369">
        <f>D11-E11</f>
        <v>0</v>
      </c>
      <c r="G11" s="147"/>
      <c r="H11" s="147"/>
      <c r="I11" s="147"/>
      <c r="J11" s="147">
        <v>20829</v>
      </c>
      <c r="K11" s="147"/>
      <c r="L11" s="147"/>
      <c r="M11" s="147"/>
      <c r="N11" s="147"/>
      <c r="O11" s="147">
        <v>5400</v>
      </c>
      <c r="P11" s="147"/>
      <c r="Q11" s="147">
        <v>1874</v>
      </c>
    </row>
    <row r="12" spans="1:17" ht="15.75" thickBot="1" x14ac:dyDescent="0.3">
      <c r="A12" s="112" t="s">
        <v>745</v>
      </c>
      <c r="B12" s="135" t="s">
        <v>805</v>
      </c>
      <c r="C12" s="252" t="s">
        <v>806</v>
      </c>
      <c r="D12" s="364">
        <v>59180</v>
      </c>
      <c r="E12" s="369">
        <f>SUM(G12:R12)</f>
        <v>58864</v>
      </c>
      <c r="F12" s="369">
        <f>D12-E12</f>
        <v>316</v>
      </c>
      <c r="G12" s="147"/>
      <c r="H12" s="147"/>
      <c r="I12" s="147">
        <v>25569</v>
      </c>
      <c r="J12" s="147"/>
      <c r="K12" s="147"/>
      <c r="L12" s="147"/>
      <c r="M12" s="147">
        <v>26195</v>
      </c>
      <c r="N12" s="147"/>
      <c r="O12" s="147">
        <v>7100</v>
      </c>
      <c r="P12" s="147"/>
      <c r="Q12" s="147"/>
    </row>
    <row r="13" spans="1:17" s="308" customFormat="1" ht="30.75" thickBot="1" x14ac:dyDescent="0.3">
      <c r="A13" s="112" t="s">
        <v>259</v>
      </c>
      <c r="B13" s="135" t="s">
        <v>133</v>
      </c>
      <c r="C13" s="252" t="s">
        <v>512</v>
      </c>
      <c r="D13" s="364">
        <v>29809</v>
      </c>
      <c r="E13" s="369">
        <f t="shared" ref="E13:E14" si="0">SUM(G13:R13)</f>
        <v>16878</v>
      </c>
      <c r="F13" s="369">
        <f t="shared" ref="F13:F14" si="1">D13-E13</f>
        <v>12931</v>
      </c>
      <c r="G13" s="147"/>
      <c r="H13" s="147"/>
      <c r="I13" s="147"/>
      <c r="J13" s="147"/>
      <c r="K13" s="147"/>
      <c r="L13" s="147"/>
      <c r="M13" s="147"/>
      <c r="N13" s="147"/>
      <c r="O13" s="147">
        <v>7180</v>
      </c>
      <c r="P13" s="147">
        <v>9698</v>
      </c>
      <c r="Q13" s="147">
        <f>1874-1874</f>
        <v>0</v>
      </c>
    </row>
    <row r="14" spans="1:17" s="308" customFormat="1" ht="15" thickBot="1" x14ac:dyDescent="0.35">
      <c r="A14" s="112" t="s">
        <v>259</v>
      </c>
      <c r="B14" s="135" t="s">
        <v>133</v>
      </c>
      <c r="C14" s="252" t="s">
        <v>224</v>
      </c>
      <c r="D14" s="364">
        <v>29809</v>
      </c>
      <c r="E14" s="369">
        <f t="shared" si="0"/>
        <v>0</v>
      </c>
      <c r="F14" s="369">
        <f t="shared" si="1"/>
        <v>29809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17" ht="15" thickBot="1" x14ac:dyDescent="0.35">
      <c r="A15" s="135"/>
      <c r="B15" s="135"/>
      <c r="C15" s="135"/>
      <c r="D15" s="364"/>
      <c r="E15" s="369"/>
      <c r="F15" s="369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</row>
    <row r="16" spans="1:17" ht="15" thickBot="1" x14ac:dyDescent="0.35">
      <c r="A16" s="86" t="s">
        <v>940</v>
      </c>
      <c r="B16" s="79"/>
      <c r="C16" s="205"/>
      <c r="D16" s="370">
        <f>SUM(D11:D15)</f>
        <v>146901</v>
      </c>
      <c r="E16" s="370">
        <f t="shared" ref="E16:F16" si="2">SUM(E11:E15)</f>
        <v>103845</v>
      </c>
      <c r="F16" s="370">
        <f t="shared" si="2"/>
        <v>43056</v>
      </c>
      <c r="G16" s="370">
        <f t="shared" ref="G16:O16" si="3">SUM(G11:G15)</f>
        <v>0</v>
      </c>
      <c r="H16" s="370">
        <f t="shared" si="3"/>
        <v>0</v>
      </c>
      <c r="I16" s="370">
        <f t="shared" si="3"/>
        <v>25569</v>
      </c>
      <c r="J16" s="370">
        <f t="shared" si="3"/>
        <v>20829</v>
      </c>
      <c r="K16" s="370">
        <f t="shared" si="3"/>
        <v>0</v>
      </c>
      <c r="L16" s="370">
        <f t="shared" si="3"/>
        <v>0</v>
      </c>
      <c r="M16" s="370">
        <f t="shared" si="3"/>
        <v>26195</v>
      </c>
      <c r="N16" s="370">
        <f t="shared" si="3"/>
        <v>0</v>
      </c>
      <c r="O16" s="370">
        <f t="shared" si="3"/>
        <v>19680</v>
      </c>
      <c r="P16" s="370">
        <f t="shared" ref="P16:Q16" si="4">SUM(P11:P15)</f>
        <v>9698</v>
      </c>
      <c r="Q16" s="370">
        <f t="shared" si="4"/>
        <v>1874</v>
      </c>
    </row>
  </sheetData>
  <sheetProtection password="EF32" sheet="1" objects="1" scenario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CFFCC"/>
  </sheetPr>
  <dimension ref="A1:O26"/>
  <sheetViews>
    <sheetView workbookViewId="0">
      <pane xSplit="5" ySplit="11" topLeftCell="F12" activePane="bottomRight" state="frozen"/>
      <selection activeCell="L12" sqref="L12"/>
      <selection pane="topRight" activeCell="L12" sqref="L12"/>
      <selection pane="bottomLeft" activeCell="L12" sqref="L12"/>
      <selection pane="bottomRight" activeCell="A26" sqref="A26"/>
    </sheetView>
  </sheetViews>
  <sheetFormatPr defaultRowHeight="14.4" x14ac:dyDescent="0.3"/>
  <cols>
    <col min="1" max="1" width="18.6640625" customWidth="1"/>
    <col min="2" max="2" width="36.5546875" customWidth="1"/>
    <col min="3" max="4" width="18.33203125" customWidth="1"/>
    <col min="5" max="5" width="17.6640625" customWidth="1"/>
    <col min="6" max="6" width="12.88671875" customWidth="1"/>
    <col min="7" max="7" width="13.33203125" customWidth="1"/>
    <col min="8" max="9" width="13.88671875" customWidth="1"/>
    <col min="10" max="10" width="13.5546875" customWidth="1"/>
    <col min="11" max="11" width="14.5546875" customWidth="1"/>
    <col min="12" max="12" width="13.88671875" customWidth="1"/>
    <col min="13" max="13" width="13.5546875" customWidth="1"/>
    <col min="14" max="14" width="14.33203125" customWidth="1"/>
    <col min="15" max="15" width="14.33203125" style="308" customWidth="1"/>
  </cols>
  <sheetData>
    <row r="1" spans="1:15" ht="21" x14ac:dyDescent="0.4">
      <c r="A1" s="117" t="s">
        <v>0</v>
      </c>
      <c r="B1" s="123"/>
      <c r="C1" s="118" t="s">
        <v>800</v>
      </c>
      <c r="D1" s="117"/>
      <c r="E1" s="119"/>
      <c r="F1" s="117"/>
      <c r="G1" s="119"/>
      <c r="H1" s="117" t="s">
        <v>800</v>
      </c>
      <c r="I1" s="125"/>
      <c r="J1" s="125"/>
      <c r="K1" s="118"/>
      <c r="L1" s="118"/>
      <c r="M1" s="117"/>
      <c r="N1" s="117"/>
      <c r="O1" s="117"/>
    </row>
    <row r="2" spans="1:15" ht="15.6" x14ac:dyDescent="0.3">
      <c r="A2" s="120" t="s">
        <v>1</v>
      </c>
      <c r="B2" s="123"/>
      <c r="C2" s="121">
        <v>84.001999999999995</v>
      </c>
      <c r="D2" s="120"/>
      <c r="E2" s="70"/>
      <c r="F2" s="121"/>
      <c r="G2" s="70"/>
      <c r="H2" s="120" t="s">
        <v>574</v>
      </c>
      <c r="I2" s="70"/>
      <c r="J2" s="70"/>
      <c r="K2" s="120"/>
      <c r="L2" s="120"/>
      <c r="M2" s="121"/>
      <c r="N2" s="121"/>
      <c r="O2" s="121"/>
    </row>
    <row r="3" spans="1:15" ht="15.6" x14ac:dyDescent="0.3">
      <c r="A3" s="120" t="s">
        <v>2</v>
      </c>
      <c r="B3" s="123"/>
      <c r="C3" s="121">
        <v>5002</v>
      </c>
      <c r="D3" s="120"/>
      <c r="E3" s="70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ht="15.75" x14ac:dyDescent="0.25">
      <c r="A4" s="120" t="s">
        <v>3</v>
      </c>
      <c r="B4" s="123"/>
      <c r="C4" s="121" t="s">
        <v>536</v>
      </c>
      <c r="D4" s="70"/>
      <c r="E4" s="70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5.75" x14ac:dyDescent="0.25">
      <c r="A5" s="120" t="s">
        <v>103</v>
      </c>
      <c r="B5" s="120"/>
      <c r="C5" s="121" t="s">
        <v>104</v>
      </c>
      <c r="D5" s="120"/>
      <c r="E5" s="40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ht="15.75" x14ac:dyDescent="0.25">
      <c r="A6" s="120" t="s">
        <v>64</v>
      </c>
      <c r="B6" s="120"/>
      <c r="C6" s="120" t="s">
        <v>937</v>
      </c>
      <c r="D6" s="120"/>
      <c r="E6" s="40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5" ht="15.75" x14ac:dyDescent="0.25">
      <c r="A7" s="120" t="s">
        <v>66</v>
      </c>
      <c r="B7" s="120"/>
      <c r="C7" s="120" t="s">
        <v>69</v>
      </c>
      <c r="D7" s="120"/>
      <c r="E7" s="40"/>
      <c r="F7" s="122"/>
      <c r="G7" s="122"/>
      <c r="H7" s="122"/>
      <c r="I7" s="122"/>
      <c r="J7" s="122"/>
      <c r="K7" s="122"/>
      <c r="L7" s="122"/>
      <c r="M7" s="122"/>
      <c r="N7" s="122"/>
      <c r="O7" s="122"/>
    </row>
    <row r="8" spans="1:15" ht="15.75" x14ac:dyDescent="0.25">
      <c r="A8" s="120" t="s">
        <v>197</v>
      </c>
      <c r="B8" s="120"/>
      <c r="C8" s="120" t="s">
        <v>225</v>
      </c>
      <c r="D8" s="120"/>
      <c r="E8" s="40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 ht="21" x14ac:dyDescent="0.35">
      <c r="A9" s="117" t="s">
        <v>523</v>
      </c>
      <c r="B9" s="120"/>
      <c r="C9" s="123"/>
      <c r="D9" s="120"/>
      <c r="E9" s="40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ht="16.5" thickBot="1" x14ac:dyDescent="0.3">
      <c r="A10" s="33"/>
      <c r="B10" s="120"/>
      <c r="C10" s="70"/>
      <c r="D10" s="70"/>
      <c r="E10" s="122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ht="30.75" thickBot="1" x14ac:dyDescent="0.3">
      <c r="A11" s="55" t="s">
        <v>4</v>
      </c>
      <c r="B11" s="53" t="s">
        <v>5</v>
      </c>
      <c r="C11" s="54" t="s">
        <v>43</v>
      </c>
      <c r="D11" s="53" t="s">
        <v>44</v>
      </c>
      <c r="E11" s="133" t="s">
        <v>45</v>
      </c>
      <c r="F11" s="251" t="s">
        <v>524</v>
      </c>
      <c r="G11" s="251" t="s">
        <v>525</v>
      </c>
      <c r="H11" s="251" t="s">
        <v>526</v>
      </c>
      <c r="I11" s="251" t="s">
        <v>527</v>
      </c>
      <c r="J11" s="251" t="s">
        <v>528</v>
      </c>
      <c r="K11" s="251" t="s">
        <v>529</v>
      </c>
      <c r="L11" s="251" t="s">
        <v>530</v>
      </c>
      <c r="M11" s="251" t="s">
        <v>531</v>
      </c>
      <c r="N11" s="251" t="s">
        <v>532</v>
      </c>
      <c r="O11" s="251" t="s">
        <v>916</v>
      </c>
    </row>
    <row r="12" spans="1:15" ht="15.75" thickBot="1" x14ac:dyDescent="0.3">
      <c r="A12" s="160" t="s">
        <v>9</v>
      </c>
      <c r="B12" s="161" t="s">
        <v>808</v>
      </c>
      <c r="C12" s="185">
        <v>6000</v>
      </c>
      <c r="D12" s="170">
        <f>SUM(F12:O12)</f>
        <v>6000</v>
      </c>
      <c r="E12" s="174">
        <f>C12-D12</f>
        <v>0</v>
      </c>
      <c r="F12" s="217"/>
      <c r="G12" s="217"/>
      <c r="H12" s="217">
        <v>3021</v>
      </c>
      <c r="I12" s="217">
        <v>544</v>
      </c>
      <c r="J12" s="217"/>
      <c r="K12" s="217">
        <v>2435</v>
      </c>
      <c r="L12" s="217"/>
      <c r="M12" s="217"/>
      <c r="N12" s="217"/>
      <c r="O12" s="217"/>
    </row>
    <row r="13" spans="1:15" ht="15.75" thickBot="1" x14ac:dyDescent="0.3">
      <c r="A13" s="165">
        <v>1010</v>
      </c>
      <c r="B13" s="161" t="s">
        <v>71</v>
      </c>
      <c r="C13" s="185">
        <v>8000</v>
      </c>
      <c r="D13" s="170">
        <f t="shared" ref="D13:D24" si="0">SUM(F13:O13)</f>
        <v>7995</v>
      </c>
      <c r="E13" s="174">
        <f t="shared" ref="E13:E24" si="1">C13-D13</f>
        <v>5</v>
      </c>
      <c r="F13" s="217"/>
      <c r="G13" s="217"/>
      <c r="H13" s="217">
        <v>5185</v>
      </c>
      <c r="I13" s="217">
        <v>353</v>
      </c>
      <c r="J13" s="217">
        <v>1147</v>
      </c>
      <c r="K13" s="217"/>
      <c r="L13" s="217">
        <v>432</v>
      </c>
      <c r="M13" s="217">
        <v>878</v>
      </c>
      <c r="N13" s="217"/>
      <c r="O13" s="217"/>
    </row>
    <row r="14" spans="1:15" ht="15.75" thickBot="1" x14ac:dyDescent="0.3">
      <c r="A14" s="165">
        <v>9060</v>
      </c>
      <c r="B14" s="161" t="s">
        <v>809</v>
      </c>
      <c r="C14" s="185">
        <v>4000</v>
      </c>
      <c r="D14" s="170">
        <f t="shared" si="0"/>
        <v>3546</v>
      </c>
      <c r="E14" s="174">
        <f t="shared" si="1"/>
        <v>454</v>
      </c>
      <c r="F14" s="217"/>
      <c r="G14" s="217"/>
      <c r="H14" s="217"/>
      <c r="I14" s="217"/>
      <c r="J14" s="217"/>
      <c r="K14" s="217"/>
      <c r="L14" s="217"/>
      <c r="M14" s="217"/>
      <c r="N14" s="217">
        <v>3546</v>
      </c>
      <c r="O14" s="217"/>
    </row>
    <row r="15" spans="1:15" s="308" customFormat="1" ht="15" thickBot="1" x14ac:dyDescent="0.35">
      <c r="A15" s="165" t="s">
        <v>14</v>
      </c>
      <c r="B15" s="161" t="s">
        <v>812</v>
      </c>
      <c r="C15" s="185">
        <v>2000</v>
      </c>
      <c r="D15" s="170">
        <f t="shared" si="0"/>
        <v>2000</v>
      </c>
      <c r="E15" s="174">
        <f t="shared" si="1"/>
        <v>0</v>
      </c>
      <c r="F15" s="217"/>
      <c r="G15" s="217">
        <v>2000</v>
      </c>
      <c r="H15" s="217"/>
      <c r="I15" s="217"/>
      <c r="J15" s="217"/>
      <c r="K15" s="217"/>
      <c r="L15" s="217"/>
      <c r="M15" s="217"/>
      <c r="N15" s="217"/>
      <c r="O15" s="217"/>
    </row>
    <row r="16" spans="1:15" s="308" customFormat="1" ht="15" thickBot="1" x14ac:dyDescent="0.35">
      <c r="A16" s="165" t="s">
        <v>195</v>
      </c>
      <c r="B16" s="164" t="s">
        <v>814</v>
      </c>
      <c r="C16" s="185">
        <v>10000</v>
      </c>
      <c r="D16" s="170">
        <f t="shared" si="0"/>
        <v>10000</v>
      </c>
      <c r="E16" s="174">
        <f t="shared" ref="E16" si="2">C16-D16</f>
        <v>0</v>
      </c>
      <c r="F16" s="217"/>
      <c r="G16" s="217">
        <v>4867</v>
      </c>
      <c r="H16" s="217"/>
      <c r="I16" s="217">
        <v>5133</v>
      </c>
      <c r="J16" s="217"/>
      <c r="K16" s="217"/>
      <c r="L16" s="217"/>
      <c r="M16" s="217"/>
      <c r="N16" s="217"/>
      <c r="O16" s="217"/>
    </row>
    <row r="17" spans="1:15" ht="15" thickBot="1" x14ac:dyDescent="0.35">
      <c r="A17" s="165" t="s">
        <v>194</v>
      </c>
      <c r="B17" s="164" t="s">
        <v>284</v>
      </c>
      <c r="C17" s="185">
        <v>4000</v>
      </c>
      <c r="D17" s="170">
        <f t="shared" si="0"/>
        <v>3139</v>
      </c>
      <c r="E17" s="174">
        <f t="shared" si="1"/>
        <v>861</v>
      </c>
      <c r="F17" s="217"/>
      <c r="G17" s="217"/>
      <c r="H17" s="217"/>
      <c r="I17" s="217"/>
      <c r="J17" s="217"/>
      <c r="K17" s="217"/>
      <c r="L17" s="217"/>
      <c r="M17" s="217">
        <v>3139</v>
      </c>
      <c r="N17" s="217"/>
      <c r="O17" s="217"/>
    </row>
    <row r="18" spans="1:15" ht="15" thickBot="1" x14ac:dyDescent="0.35">
      <c r="A18" s="165" t="s">
        <v>19</v>
      </c>
      <c r="B18" s="161" t="s">
        <v>20</v>
      </c>
      <c r="C18" s="185">
        <v>4000</v>
      </c>
      <c r="D18" s="170">
        <f t="shared" si="0"/>
        <v>4000</v>
      </c>
      <c r="E18" s="174">
        <f t="shared" si="1"/>
        <v>0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>
        <v>4000</v>
      </c>
    </row>
    <row r="19" spans="1:15" ht="15" thickBot="1" x14ac:dyDescent="0.35">
      <c r="A19" s="166" t="s">
        <v>24</v>
      </c>
      <c r="B19" s="167" t="s">
        <v>810</v>
      </c>
      <c r="C19" s="186">
        <v>6000</v>
      </c>
      <c r="D19" s="170">
        <f t="shared" si="0"/>
        <v>0</v>
      </c>
      <c r="E19" s="174">
        <f t="shared" si="1"/>
        <v>6000</v>
      </c>
      <c r="F19" s="217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5" thickBot="1" x14ac:dyDescent="0.35">
      <c r="A20" s="165" t="s">
        <v>26</v>
      </c>
      <c r="B20" s="161" t="s">
        <v>305</v>
      </c>
      <c r="C20" s="185">
        <v>10000</v>
      </c>
      <c r="D20" s="170">
        <f t="shared" si="0"/>
        <v>1047</v>
      </c>
      <c r="E20" s="174">
        <f t="shared" si="1"/>
        <v>8953</v>
      </c>
      <c r="F20" s="217"/>
      <c r="G20" s="217">
        <v>1047</v>
      </c>
      <c r="H20" s="217"/>
      <c r="I20" s="217"/>
      <c r="J20" s="217"/>
      <c r="K20" s="217"/>
      <c r="L20" s="217"/>
      <c r="M20" s="217"/>
      <c r="N20" s="217"/>
      <c r="O20" s="217"/>
    </row>
    <row r="21" spans="1:15" ht="15" thickBot="1" x14ac:dyDescent="0.35">
      <c r="A21" s="166" t="s">
        <v>27</v>
      </c>
      <c r="B21" s="167" t="s">
        <v>28</v>
      </c>
      <c r="C21" s="186">
        <v>4000</v>
      </c>
      <c r="D21" s="170">
        <f t="shared" si="0"/>
        <v>3036</v>
      </c>
      <c r="E21" s="174">
        <f t="shared" si="1"/>
        <v>964</v>
      </c>
      <c r="F21" s="217"/>
      <c r="G21" s="217"/>
      <c r="H21" s="217"/>
      <c r="I21" s="217"/>
      <c r="J21" s="217">
        <v>3036</v>
      </c>
      <c r="K21" s="217"/>
      <c r="L21" s="217"/>
      <c r="M21" s="217"/>
      <c r="N21" s="217"/>
      <c r="O21" s="217"/>
    </row>
    <row r="22" spans="1:15" ht="15" thickBot="1" x14ac:dyDescent="0.35">
      <c r="A22" s="165" t="s">
        <v>32</v>
      </c>
      <c r="B22" s="161" t="s">
        <v>212</v>
      </c>
      <c r="C22" s="185">
        <v>6000</v>
      </c>
      <c r="D22" s="170">
        <f t="shared" si="0"/>
        <v>2691</v>
      </c>
      <c r="E22" s="174">
        <f t="shared" si="1"/>
        <v>3309</v>
      </c>
      <c r="F22" s="217"/>
      <c r="G22" s="217"/>
      <c r="H22" s="217"/>
      <c r="I22" s="217"/>
      <c r="J22" s="217">
        <v>2220</v>
      </c>
      <c r="K22" s="217"/>
      <c r="L22" s="217">
        <v>471</v>
      </c>
      <c r="M22" s="217"/>
      <c r="N22" s="217"/>
      <c r="O22" s="217"/>
    </row>
    <row r="23" spans="1:15" ht="15" thickBot="1" x14ac:dyDescent="0.35">
      <c r="A23" s="165" t="s">
        <v>37</v>
      </c>
      <c r="B23" s="161" t="s">
        <v>811</v>
      </c>
      <c r="C23" s="185">
        <v>4000</v>
      </c>
      <c r="D23" s="170">
        <f t="shared" si="0"/>
        <v>4000</v>
      </c>
      <c r="E23" s="174">
        <f t="shared" si="1"/>
        <v>0</v>
      </c>
      <c r="F23" s="217">
        <v>2000</v>
      </c>
      <c r="G23" s="217"/>
      <c r="H23" s="217"/>
      <c r="I23" s="217">
        <v>2000</v>
      </c>
      <c r="J23" s="217"/>
      <c r="K23" s="217"/>
      <c r="L23" s="217"/>
      <c r="M23" s="217"/>
      <c r="N23" s="217"/>
      <c r="O23" s="217"/>
    </row>
    <row r="24" spans="1:15" ht="15" thickBot="1" x14ac:dyDescent="0.35">
      <c r="A24" s="166" t="s">
        <v>40</v>
      </c>
      <c r="B24" s="167" t="s">
        <v>90</v>
      </c>
      <c r="C24" s="186">
        <v>6000</v>
      </c>
      <c r="D24" s="170">
        <f t="shared" si="0"/>
        <v>5268</v>
      </c>
      <c r="E24" s="174">
        <f t="shared" si="1"/>
        <v>732</v>
      </c>
      <c r="F24" s="190"/>
      <c r="G24" s="190"/>
      <c r="H24" s="190"/>
      <c r="I24" s="190"/>
      <c r="J24" s="190"/>
      <c r="K24" s="190"/>
      <c r="L24" s="190"/>
      <c r="M24" s="190"/>
      <c r="N24" s="190">
        <v>5268</v>
      </c>
      <c r="O24" s="190"/>
    </row>
    <row r="25" spans="1:15" ht="15" thickBot="1" x14ac:dyDescent="0.35">
      <c r="A25" s="165"/>
      <c r="B25" s="161"/>
      <c r="C25" s="185"/>
      <c r="D25" s="170"/>
      <c r="E25" s="174"/>
      <c r="F25" s="190"/>
      <c r="G25" s="190"/>
      <c r="H25" s="190"/>
      <c r="I25" s="190"/>
      <c r="J25" s="190"/>
      <c r="K25" s="190"/>
      <c r="L25" s="190"/>
      <c r="M25" s="190"/>
      <c r="N25" s="190"/>
      <c r="O25" s="190"/>
    </row>
    <row r="26" spans="1:15" s="61" customFormat="1" x14ac:dyDescent="0.3">
      <c r="A26" s="346" t="s">
        <v>940</v>
      </c>
      <c r="B26" s="347"/>
      <c r="C26" s="348">
        <f t="shared" ref="C26:N26" si="3">SUM(C12:C25)</f>
        <v>74000</v>
      </c>
      <c r="D26" s="348">
        <f t="shared" si="3"/>
        <v>52722</v>
      </c>
      <c r="E26" s="348">
        <f t="shared" si="3"/>
        <v>21278</v>
      </c>
      <c r="F26" s="348">
        <f t="shared" si="3"/>
        <v>2000</v>
      </c>
      <c r="G26" s="348">
        <f t="shared" si="3"/>
        <v>7914</v>
      </c>
      <c r="H26" s="348">
        <f t="shared" si="3"/>
        <v>8206</v>
      </c>
      <c r="I26" s="348">
        <f t="shared" si="3"/>
        <v>8030</v>
      </c>
      <c r="J26" s="348">
        <f t="shared" si="3"/>
        <v>6403</v>
      </c>
      <c r="K26" s="348">
        <f t="shared" si="3"/>
        <v>2435</v>
      </c>
      <c r="L26" s="348">
        <f t="shared" si="3"/>
        <v>903</v>
      </c>
      <c r="M26" s="348">
        <f t="shared" si="3"/>
        <v>4017</v>
      </c>
      <c r="N26" s="348">
        <f t="shared" si="3"/>
        <v>8814</v>
      </c>
      <c r="O26" s="348">
        <f t="shared" ref="O26" si="4">SUM(O12:O25)</f>
        <v>4000</v>
      </c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CCFFCC"/>
  </sheetPr>
  <dimension ref="A1:Q45"/>
  <sheetViews>
    <sheetView workbookViewId="0">
      <pane xSplit="5" ySplit="16" topLeftCell="F17" activePane="bottomRight" state="frozen"/>
      <selection activeCell="L12" sqref="L12"/>
      <selection pane="topRight" activeCell="L12" sqref="L12"/>
      <selection pane="bottomLeft" activeCell="L12" sqref="L12"/>
      <selection pane="bottomRight" activeCell="A13" sqref="A13"/>
    </sheetView>
  </sheetViews>
  <sheetFormatPr defaultColWidth="9.109375" defaultRowHeight="14.4" x14ac:dyDescent="0.3"/>
  <cols>
    <col min="1" max="1" width="9.109375" style="4"/>
    <col min="2" max="2" width="35.109375" style="4" bestFit="1" customWidth="1"/>
    <col min="3" max="3" width="15.88671875" style="4" customWidth="1"/>
    <col min="4" max="4" width="11.44140625" style="4" customWidth="1"/>
    <col min="5" max="5" width="22.6640625" style="4" customWidth="1"/>
    <col min="6" max="17" width="15.6640625" style="4" customWidth="1"/>
    <col min="18" max="16384" width="9.109375" style="4"/>
  </cols>
  <sheetData>
    <row r="1" spans="1:17" ht="21" x14ac:dyDescent="0.35">
      <c r="A1" s="117" t="s">
        <v>0</v>
      </c>
      <c r="B1" s="123"/>
      <c r="C1" s="118" t="s">
        <v>218</v>
      </c>
      <c r="D1" s="125"/>
      <c r="E1" s="123"/>
      <c r="F1" s="123"/>
      <c r="G1" s="123"/>
      <c r="H1" s="123"/>
      <c r="I1" s="118"/>
      <c r="J1" s="118" t="s">
        <v>218</v>
      </c>
      <c r="K1" s="123"/>
      <c r="L1" s="123"/>
      <c r="M1" s="123"/>
      <c r="N1" s="123"/>
      <c r="O1" s="123"/>
      <c r="P1" s="123"/>
      <c r="Q1" s="123"/>
    </row>
    <row r="2" spans="1:17" ht="18" x14ac:dyDescent="0.35">
      <c r="A2" s="120" t="s">
        <v>1</v>
      </c>
      <c r="B2" s="123"/>
      <c r="C2" s="136" t="s">
        <v>116</v>
      </c>
      <c r="D2" s="125"/>
      <c r="E2" s="123"/>
      <c r="F2" s="123"/>
      <c r="G2" s="123"/>
      <c r="H2" s="123"/>
      <c r="I2" s="130"/>
      <c r="J2" s="121" t="str">
        <f>"FY"&amp;C4</f>
        <v>FY2014-15</v>
      </c>
      <c r="K2" s="123"/>
      <c r="L2" s="123"/>
      <c r="M2" s="123"/>
      <c r="N2" s="123"/>
      <c r="O2" s="123"/>
      <c r="P2" s="123"/>
      <c r="Q2" s="123"/>
    </row>
    <row r="3" spans="1:17" ht="15.75" x14ac:dyDescent="0.25">
      <c r="A3" s="120" t="s">
        <v>2</v>
      </c>
      <c r="B3" s="123"/>
      <c r="C3" s="121">
        <v>5010</v>
      </c>
      <c r="D3" s="12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15.75" x14ac:dyDescent="0.25">
      <c r="A4" s="120" t="s">
        <v>3</v>
      </c>
      <c r="B4" s="123"/>
      <c r="C4" s="121" t="s">
        <v>536</v>
      </c>
      <c r="D4" s="120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 ht="15.75" x14ac:dyDescent="0.25">
      <c r="A5" s="120" t="s">
        <v>103</v>
      </c>
      <c r="B5" s="123"/>
      <c r="C5" s="121" t="s">
        <v>718</v>
      </c>
      <c r="D5" s="125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 ht="15.75" x14ac:dyDescent="0.25">
      <c r="A6" s="120" t="s">
        <v>64</v>
      </c>
      <c r="B6" s="123"/>
      <c r="C6" s="120" t="s">
        <v>937</v>
      </c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15.75" x14ac:dyDescent="0.25">
      <c r="A7" s="120" t="s">
        <v>66</v>
      </c>
      <c r="B7" s="123"/>
      <c r="C7" s="120" t="s">
        <v>870</v>
      </c>
      <c r="D7" s="12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7" s="26" customFormat="1" ht="21" x14ac:dyDescent="0.35">
      <c r="A8" s="117" t="s">
        <v>717</v>
      </c>
      <c r="B8" s="119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23"/>
      <c r="N8" s="123"/>
      <c r="O8" s="123"/>
      <c r="P8" s="123"/>
      <c r="Q8" s="123"/>
    </row>
    <row r="9" spans="1:17" ht="15.75" thickBot="1" x14ac:dyDescent="0.3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30.75" thickBot="1" x14ac:dyDescent="0.3">
      <c r="A10" s="129" t="s">
        <v>4</v>
      </c>
      <c r="B10" s="131" t="s">
        <v>112</v>
      </c>
      <c r="C10" s="129" t="s">
        <v>43</v>
      </c>
      <c r="D10" s="129" t="s">
        <v>44</v>
      </c>
      <c r="E10" s="114" t="s">
        <v>45</v>
      </c>
      <c r="F10" s="128" t="s">
        <v>546</v>
      </c>
      <c r="G10" s="129" t="s">
        <v>547</v>
      </c>
      <c r="H10" s="128" t="s">
        <v>548</v>
      </c>
      <c r="I10" s="129" t="s">
        <v>549</v>
      </c>
      <c r="J10" s="128" t="s">
        <v>550</v>
      </c>
      <c r="K10" s="129" t="s">
        <v>539</v>
      </c>
      <c r="L10" s="124" t="s">
        <v>540</v>
      </c>
      <c r="M10" s="129" t="s">
        <v>541</v>
      </c>
      <c r="N10" s="124" t="s">
        <v>542</v>
      </c>
      <c r="O10" s="129" t="s">
        <v>543</v>
      </c>
      <c r="P10" s="128" t="s">
        <v>544</v>
      </c>
      <c r="Q10" s="126" t="s">
        <v>545</v>
      </c>
    </row>
    <row r="11" spans="1:17" ht="15.75" thickBot="1" x14ac:dyDescent="0.3">
      <c r="A11" s="207" t="s">
        <v>833</v>
      </c>
      <c r="B11" s="152" t="s">
        <v>834</v>
      </c>
      <c r="C11" s="364">
        <v>49173</v>
      </c>
      <c r="D11" s="364">
        <f>SUM(F11:Q11)</f>
        <v>49173</v>
      </c>
      <c r="E11" s="364">
        <f>C11-D11</f>
        <v>0</v>
      </c>
      <c r="F11" s="147"/>
      <c r="G11" s="147"/>
      <c r="H11" s="147"/>
      <c r="I11" s="147"/>
      <c r="J11" s="147"/>
      <c r="K11" s="147">
        <v>20000</v>
      </c>
      <c r="L11" s="147"/>
      <c r="M11" s="147"/>
      <c r="N11" s="147">
        <v>29173</v>
      </c>
      <c r="O11" s="147"/>
      <c r="P11" s="147"/>
      <c r="Q11" s="147"/>
    </row>
    <row r="12" spans="1:17" ht="16.5" customHeight="1" thickBot="1" x14ac:dyDescent="0.3">
      <c r="A12" s="152"/>
      <c r="B12" s="152"/>
      <c r="C12" s="364"/>
      <c r="D12" s="364"/>
      <c r="E12" s="364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</row>
    <row r="13" spans="1:17" s="113" customFormat="1" ht="15.75" thickBot="1" x14ac:dyDescent="0.3">
      <c r="A13" s="132" t="s">
        <v>939</v>
      </c>
      <c r="B13" s="132"/>
      <c r="C13" s="365">
        <f>SUM(C11:C12)</f>
        <v>49173</v>
      </c>
      <c r="D13" s="365">
        <f>SUM(D11:D12)</f>
        <v>49173</v>
      </c>
      <c r="E13" s="365">
        <f>SUM(E11:E12)</f>
        <v>0</v>
      </c>
      <c r="F13" s="365">
        <f t="shared" ref="F13:Q13" si="0">SUM(F11:F11)</f>
        <v>0</v>
      </c>
      <c r="G13" s="365">
        <f t="shared" si="0"/>
        <v>0</v>
      </c>
      <c r="H13" s="365">
        <f t="shared" si="0"/>
        <v>0</v>
      </c>
      <c r="I13" s="365">
        <f t="shared" si="0"/>
        <v>0</v>
      </c>
      <c r="J13" s="365">
        <f t="shared" si="0"/>
        <v>0</v>
      </c>
      <c r="K13" s="365">
        <f t="shared" si="0"/>
        <v>20000</v>
      </c>
      <c r="L13" s="365">
        <f t="shared" si="0"/>
        <v>0</v>
      </c>
      <c r="M13" s="365">
        <f t="shared" si="0"/>
        <v>0</v>
      </c>
      <c r="N13" s="365">
        <f t="shared" si="0"/>
        <v>29173</v>
      </c>
      <c r="O13" s="365">
        <f t="shared" si="0"/>
        <v>0</v>
      </c>
      <c r="P13" s="365">
        <f t="shared" si="0"/>
        <v>0</v>
      </c>
      <c r="Q13" s="365">
        <f t="shared" si="0"/>
        <v>0</v>
      </c>
    </row>
    <row r="14" spans="1:17" ht="15" x14ac:dyDescent="0.25">
      <c r="C14" s="116"/>
      <c r="F14" s="116"/>
      <c r="G14" s="116"/>
      <c r="H14" s="116"/>
      <c r="I14" s="116"/>
      <c r="J14" s="116"/>
      <c r="K14" s="116"/>
      <c r="L14" s="116"/>
    </row>
    <row r="15" spans="1:17" ht="15" x14ac:dyDescent="0.25">
      <c r="C15" s="116"/>
      <c r="F15" s="116"/>
      <c r="G15" s="116"/>
      <c r="H15" s="116"/>
      <c r="I15" s="116"/>
      <c r="J15" s="116"/>
      <c r="K15" s="116"/>
      <c r="L15" s="116"/>
    </row>
    <row r="16" spans="1:17" ht="15" x14ac:dyDescent="0.25">
      <c r="C16" s="116"/>
      <c r="F16" s="116"/>
      <c r="G16" s="116"/>
      <c r="H16" s="116"/>
      <c r="I16" s="116"/>
      <c r="J16" s="116"/>
      <c r="K16" s="116"/>
      <c r="L16" s="116"/>
    </row>
    <row r="17" spans="3:12" ht="15" x14ac:dyDescent="0.25">
      <c r="C17" s="116"/>
      <c r="F17" s="116"/>
      <c r="G17" s="116"/>
      <c r="H17" s="116"/>
      <c r="I17" s="116"/>
      <c r="J17" s="116"/>
      <c r="K17" s="116"/>
      <c r="L17" s="116"/>
    </row>
    <row r="18" spans="3:12" ht="15" x14ac:dyDescent="0.25">
      <c r="C18" s="116"/>
      <c r="F18" s="116"/>
      <c r="G18" s="116"/>
      <c r="H18" s="116"/>
      <c r="I18" s="116"/>
      <c r="J18" s="116"/>
      <c r="K18" s="116"/>
      <c r="L18" s="116"/>
    </row>
    <row r="19" spans="3:12" ht="15" x14ac:dyDescent="0.25">
      <c r="C19" s="116"/>
      <c r="F19" s="116"/>
      <c r="G19" s="116"/>
      <c r="H19" s="116"/>
      <c r="I19" s="116"/>
      <c r="J19" s="116"/>
      <c r="K19" s="116"/>
      <c r="L19" s="116"/>
    </row>
    <row r="20" spans="3:12" x14ac:dyDescent="0.3">
      <c r="C20" s="116"/>
      <c r="F20" s="116"/>
      <c r="G20" s="116"/>
      <c r="H20" s="116"/>
      <c r="I20" s="116"/>
      <c r="J20" s="116"/>
      <c r="K20" s="116"/>
      <c r="L20" s="116"/>
    </row>
    <row r="21" spans="3:12" x14ac:dyDescent="0.3">
      <c r="C21" s="116"/>
      <c r="F21" s="116"/>
      <c r="G21" s="116"/>
      <c r="H21" s="116"/>
      <c r="I21" s="116"/>
      <c r="J21" s="116"/>
      <c r="K21" s="116"/>
      <c r="L21" s="116"/>
    </row>
    <row r="22" spans="3:12" x14ac:dyDescent="0.3">
      <c r="C22" s="116"/>
      <c r="F22" s="116"/>
      <c r="G22" s="116"/>
      <c r="H22" s="116"/>
      <c r="I22" s="116"/>
      <c r="J22" s="116"/>
      <c r="K22" s="116"/>
      <c r="L22" s="116"/>
    </row>
    <row r="23" spans="3:12" x14ac:dyDescent="0.3">
      <c r="C23" s="116"/>
      <c r="F23" s="116"/>
      <c r="G23" s="116"/>
      <c r="H23" s="116"/>
      <c r="I23" s="116"/>
      <c r="J23" s="116"/>
      <c r="K23" s="116"/>
      <c r="L23" s="116"/>
    </row>
    <row r="24" spans="3:12" x14ac:dyDescent="0.3">
      <c r="C24" s="116"/>
      <c r="F24" s="116"/>
      <c r="G24" s="116"/>
      <c r="H24" s="116"/>
      <c r="I24" s="116"/>
      <c r="J24" s="116"/>
      <c r="K24" s="116"/>
      <c r="L24" s="116"/>
    </row>
    <row r="25" spans="3:12" x14ac:dyDescent="0.3">
      <c r="C25" s="116"/>
      <c r="F25" s="116"/>
      <c r="G25" s="116"/>
      <c r="H25" s="116"/>
      <c r="I25" s="116"/>
      <c r="J25" s="116"/>
      <c r="K25" s="116"/>
      <c r="L25" s="116"/>
    </row>
    <row r="26" spans="3:12" x14ac:dyDescent="0.3">
      <c r="C26" s="116"/>
      <c r="F26" s="116"/>
      <c r="G26" s="116"/>
      <c r="H26" s="116"/>
      <c r="I26" s="116"/>
      <c r="J26" s="116"/>
      <c r="K26" s="116"/>
      <c r="L26" s="116"/>
    </row>
    <row r="27" spans="3:12" x14ac:dyDescent="0.3">
      <c r="C27" s="116"/>
      <c r="F27" s="116"/>
      <c r="G27" s="116"/>
      <c r="H27" s="116"/>
      <c r="I27" s="116"/>
      <c r="J27" s="116"/>
      <c r="K27" s="116"/>
      <c r="L27" s="116"/>
    </row>
    <row r="28" spans="3:12" x14ac:dyDescent="0.3">
      <c r="F28" s="116"/>
      <c r="G28" s="116"/>
      <c r="H28" s="116"/>
      <c r="I28" s="116"/>
      <c r="J28" s="116"/>
      <c r="K28" s="116"/>
      <c r="L28" s="116"/>
    </row>
    <row r="29" spans="3:12" x14ac:dyDescent="0.3">
      <c r="F29" s="116"/>
      <c r="G29" s="116"/>
      <c r="H29" s="116"/>
      <c r="I29" s="116"/>
      <c r="J29" s="116"/>
      <c r="K29" s="116"/>
      <c r="L29" s="116"/>
    </row>
    <row r="30" spans="3:12" x14ac:dyDescent="0.3">
      <c r="F30" s="116"/>
      <c r="G30" s="116"/>
      <c r="H30" s="116"/>
      <c r="I30" s="116"/>
      <c r="J30" s="116"/>
      <c r="K30" s="116"/>
      <c r="L30" s="116"/>
    </row>
    <row r="31" spans="3:12" x14ac:dyDescent="0.3">
      <c r="F31" s="116"/>
      <c r="G31" s="116"/>
      <c r="H31" s="116"/>
      <c r="I31" s="116"/>
      <c r="J31" s="116"/>
      <c r="K31" s="116"/>
      <c r="L31" s="116"/>
    </row>
    <row r="32" spans="3:12" x14ac:dyDescent="0.3">
      <c r="F32" s="116"/>
      <c r="G32" s="116"/>
      <c r="H32" s="116"/>
      <c r="I32" s="116"/>
      <c r="J32" s="116"/>
      <c r="K32" s="116"/>
      <c r="L32" s="116"/>
    </row>
    <row r="33" spans="6:12" x14ac:dyDescent="0.3">
      <c r="F33" s="116"/>
      <c r="G33" s="116"/>
      <c r="H33" s="116"/>
      <c r="I33" s="116"/>
      <c r="J33" s="116"/>
      <c r="K33" s="116"/>
      <c r="L33" s="116"/>
    </row>
    <row r="34" spans="6:12" x14ac:dyDescent="0.3">
      <c r="F34" s="116"/>
      <c r="G34" s="116"/>
      <c r="H34" s="116"/>
      <c r="I34" s="116"/>
      <c r="J34" s="116"/>
      <c r="K34" s="116"/>
      <c r="L34" s="116"/>
    </row>
    <row r="35" spans="6:12" x14ac:dyDescent="0.3">
      <c r="F35" s="116"/>
      <c r="G35" s="116"/>
      <c r="H35" s="116"/>
      <c r="I35" s="116"/>
      <c r="J35" s="116"/>
      <c r="K35" s="116"/>
      <c r="L35" s="116"/>
    </row>
    <row r="36" spans="6:12" x14ac:dyDescent="0.3">
      <c r="F36" s="116"/>
      <c r="G36" s="116"/>
      <c r="H36" s="116"/>
      <c r="I36" s="116"/>
      <c r="J36" s="116"/>
      <c r="K36" s="116"/>
      <c r="L36" s="116"/>
    </row>
    <row r="37" spans="6:12" x14ac:dyDescent="0.3">
      <c r="F37" s="116"/>
      <c r="G37" s="116"/>
      <c r="H37" s="116"/>
      <c r="I37" s="116"/>
      <c r="J37" s="116"/>
      <c r="K37" s="116"/>
      <c r="L37" s="116"/>
    </row>
    <row r="38" spans="6:12" x14ac:dyDescent="0.3">
      <c r="F38" s="116"/>
      <c r="G38" s="116"/>
      <c r="H38" s="116"/>
      <c r="I38" s="116"/>
      <c r="J38" s="116"/>
      <c r="K38" s="116"/>
      <c r="L38" s="116"/>
    </row>
    <row r="39" spans="6:12" x14ac:dyDescent="0.3">
      <c r="F39" s="116"/>
      <c r="G39" s="116"/>
      <c r="H39" s="116"/>
      <c r="I39" s="116"/>
      <c r="J39" s="116"/>
      <c r="K39" s="116"/>
      <c r="L39" s="116"/>
    </row>
    <row r="40" spans="6:12" x14ac:dyDescent="0.3">
      <c r="F40" s="116"/>
      <c r="G40" s="116"/>
      <c r="H40" s="116"/>
      <c r="I40" s="116"/>
      <c r="J40" s="116"/>
      <c r="K40" s="116"/>
      <c r="L40" s="116"/>
    </row>
    <row r="41" spans="6:12" x14ac:dyDescent="0.3">
      <c r="F41" s="116"/>
      <c r="G41" s="116"/>
      <c r="H41" s="116"/>
      <c r="I41" s="116"/>
      <c r="J41" s="116"/>
      <c r="K41" s="116"/>
      <c r="L41" s="116"/>
    </row>
    <row r="42" spans="6:12" x14ac:dyDescent="0.3">
      <c r="F42" s="116"/>
      <c r="G42" s="116"/>
      <c r="H42" s="116"/>
      <c r="I42" s="116"/>
      <c r="J42" s="116"/>
      <c r="K42" s="116"/>
      <c r="L42" s="116"/>
    </row>
    <row r="43" spans="6:12" x14ac:dyDescent="0.3">
      <c r="F43" s="116"/>
      <c r="G43" s="116"/>
      <c r="H43" s="116"/>
      <c r="I43" s="116"/>
      <c r="J43" s="116"/>
      <c r="K43" s="116"/>
      <c r="L43" s="116"/>
    </row>
    <row r="44" spans="6:12" x14ac:dyDescent="0.3">
      <c r="F44" s="116"/>
      <c r="G44" s="116"/>
      <c r="H44" s="116"/>
      <c r="I44" s="116"/>
      <c r="J44" s="116"/>
      <c r="K44" s="116"/>
      <c r="L44" s="116"/>
    </row>
    <row r="45" spans="6:12" x14ac:dyDescent="0.3">
      <c r="F45" s="116"/>
      <c r="G45" s="116"/>
      <c r="H45" s="116"/>
      <c r="I45" s="116"/>
      <c r="J45" s="116"/>
      <c r="K45" s="116"/>
      <c r="L45" s="116"/>
    </row>
  </sheetData>
  <sheetProtection password="EF32" sheet="1" objects="1" scenarios="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CCFFCC"/>
  </sheetPr>
  <dimension ref="A1:Q45"/>
  <sheetViews>
    <sheetView workbookViewId="0">
      <pane xSplit="5" ySplit="16" topLeftCell="F17" activePane="bottomRight" state="frozen"/>
      <selection activeCell="L12" sqref="L12"/>
      <selection pane="topRight" activeCell="L12" sqref="L12"/>
      <selection pane="bottomLeft" activeCell="L12" sqref="L12"/>
      <selection pane="bottomRight" activeCell="A13" sqref="A13"/>
    </sheetView>
  </sheetViews>
  <sheetFormatPr defaultColWidth="9.109375" defaultRowHeight="14.4" x14ac:dyDescent="0.3"/>
  <cols>
    <col min="1" max="1" width="9.109375" style="4"/>
    <col min="2" max="2" width="35.109375" style="4" bestFit="1" customWidth="1"/>
    <col min="3" max="3" width="15.88671875" style="4" customWidth="1"/>
    <col min="4" max="4" width="11.44140625" style="4" customWidth="1"/>
    <col min="5" max="5" width="22.6640625" style="4" customWidth="1"/>
    <col min="6" max="17" width="15.6640625" style="4" customWidth="1"/>
    <col min="18" max="16384" width="9.109375" style="4"/>
  </cols>
  <sheetData>
    <row r="1" spans="1:17" ht="21" x14ac:dyDescent="0.35">
      <c r="A1" s="76" t="s">
        <v>0</v>
      </c>
      <c r="B1" s="72"/>
      <c r="C1" s="118" t="s">
        <v>218</v>
      </c>
      <c r="D1" s="73"/>
      <c r="E1" s="72"/>
      <c r="F1" s="72"/>
      <c r="G1" s="72"/>
      <c r="H1" s="72"/>
      <c r="I1" s="68"/>
      <c r="J1" s="118" t="s">
        <v>218</v>
      </c>
      <c r="K1" s="72"/>
      <c r="L1" s="72"/>
      <c r="M1" s="123"/>
      <c r="N1" s="123"/>
      <c r="O1" s="123"/>
      <c r="P1" s="123"/>
      <c r="Q1" s="123"/>
    </row>
    <row r="2" spans="1:17" ht="18" x14ac:dyDescent="0.35">
      <c r="A2" s="77" t="s">
        <v>1</v>
      </c>
      <c r="B2" s="72"/>
      <c r="C2" s="88" t="s">
        <v>116</v>
      </c>
      <c r="D2" s="73"/>
      <c r="E2" s="72"/>
      <c r="F2" s="72"/>
      <c r="G2" s="72"/>
      <c r="H2" s="72"/>
      <c r="I2" s="59"/>
      <c r="J2" s="121" t="str">
        <f>"FY"&amp;C4</f>
        <v>FY2014-15</v>
      </c>
      <c r="K2" s="72"/>
      <c r="L2" s="72"/>
      <c r="M2" s="123"/>
      <c r="N2" s="123"/>
      <c r="O2" s="123"/>
      <c r="P2" s="123"/>
      <c r="Q2" s="123"/>
    </row>
    <row r="3" spans="1:17" ht="15.75" x14ac:dyDescent="0.25">
      <c r="A3" s="77" t="s">
        <v>2</v>
      </c>
      <c r="B3" s="72"/>
      <c r="C3" s="75">
        <v>5010</v>
      </c>
      <c r="D3" s="73"/>
      <c r="E3" s="72"/>
      <c r="F3" s="72"/>
      <c r="G3" s="72"/>
      <c r="H3" s="72"/>
      <c r="I3" s="72"/>
      <c r="J3" s="72"/>
      <c r="K3" s="72"/>
      <c r="L3" s="72"/>
      <c r="M3" s="123"/>
      <c r="N3" s="123"/>
      <c r="O3" s="123"/>
      <c r="P3" s="123"/>
      <c r="Q3" s="123"/>
    </row>
    <row r="4" spans="1:17" ht="15.75" x14ac:dyDescent="0.25">
      <c r="A4" s="77" t="s">
        <v>3</v>
      </c>
      <c r="B4" s="72"/>
      <c r="C4" s="121" t="s">
        <v>536</v>
      </c>
      <c r="D4" s="77"/>
      <c r="E4" s="72"/>
      <c r="F4" s="72"/>
      <c r="G4" s="72"/>
      <c r="H4" s="72"/>
      <c r="I4" s="72"/>
      <c r="J4" s="72"/>
      <c r="K4" s="72"/>
      <c r="L4" s="72"/>
      <c r="M4" s="123"/>
      <c r="N4" s="123"/>
      <c r="O4" s="123"/>
      <c r="P4" s="123"/>
      <c r="Q4" s="123"/>
    </row>
    <row r="5" spans="1:17" ht="15.75" x14ac:dyDescent="0.25">
      <c r="A5" s="77" t="s">
        <v>103</v>
      </c>
      <c r="B5" s="72"/>
      <c r="C5" s="75" t="s">
        <v>718</v>
      </c>
      <c r="D5" s="73"/>
      <c r="E5" s="72"/>
      <c r="F5" s="72"/>
      <c r="G5" s="72"/>
      <c r="H5" s="72"/>
      <c r="I5" s="72"/>
      <c r="J5" s="72"/>
      <c r="K5" s="72"/>
      <c r="L5" s="72"/>
      <c r="M5" s="123"/>
      <c r="N5" s="123"/>
      <c r="O5" s="123"/>
      <c r="P5" s="123"/>
      <c r="Q5" s="123"/>
    </row>
    <row r="6" spans="1:17" ht="15.75" x14ac:dyDescent="0.25">
      <c r="A6" s="77" t="s">
        <v>64</v>
      </c>
      <c r="B6" s="72"/>
      <c r="C6" s="120" t="s">
        <v>937</v>
      </c>
      <c r="D6" s="71"/>
      <c r="E6" s="72"/>
      <c r="F6" s="72"/>
      <c r="G6" s="72"/>
      <c r="H6" s="72"/>
      <c r="I6" s="72"/>
      <c r="J6" s="72"/>
      <c r="K6" s="72"/>
      <c r="L6" s="72"/>
      <c r="M6" s="123"/>
      <c r="N6" s="123"/>
      <c r="O6" s="123"/>
      <c r="P6" s="123"/>
      <c r="Q6" s="123"/>
    </row>
    <row r="7" spans="1:17" ht="15.75" x14ac:dyDescent="0.25">
      <c r="A7" s="77" t="s">
        <v>66</v>
      </c>
      <c r="B7" s="72"/>
      <c r="C7" s="120" t="s">
        <v>870</v>
      </c>
      <c r="D7" s="71"/>
      <c r="E7" s="72"/>
      <c r="F7" s="72"/>
      <c r="G7" s="72"/>
      <c r="H7" s="72"/>
      <c r="I7" s="72"/>
      <c r="J7" s="72"/>
      <c r="K7" s="72"/>
      <c r="L7" s="72"/>
      <c r="M7" s="123"/>
      <c r="N7" s="123"/>
      <c r="O7" s="123"/>
      <c r="P7" s="123"/>
      <c r="Q7" s="123"/>
    </row>
    <row r="8" spans="1:17" s="26" customFormat="1" ht="21" x14ac:dyDescent="0.35">
      <c r="A8" s="117" t="s">
        <v>717</v>
      </c>
      <c r="B8" s="69"/>
      <c r="C8" s="68"/>
      <c r="D8" s="69"/>
      <c r="E8" s="69"/>
      <c r="F8" s="69"/>
      <c r="G8" s="69"/>
      <c r="H8" s="69"/>
      <c r="I8" s="69"/>
      <c r="J8" s="69"/>
      <c r="K8" s="69"/>
      <c r="L8" s="69"/>
      <c r="M8" s="123"/>
      <c r="N8" s="123"/>
      <c r="O8" s="123"/>
      <c r="P8" s="123"/>
      <c r="Q8" s="123"/>
    </row>
    <row r="9" spans="1:17" ht="15.75" thickBot="1" x14ac:dyDescent="0.3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123"/>
      <c r="N9" s="123"/>
      <c r="O9" s="123"/>
      <c r="P9" s="123"/>
      <c r="Q9" s="123"/>
    </row>
    <row r="10" spans="1:17" ht="30.75" thickBot="1" x14ac:dyDescent="0.3">
      <c r="A10" s="51" t="s">
        <v>4</v>
      </c>
      <c r="B10" s="74" t="s">
        <v>112</v>
      </c>
      <c r="C10" s="51" t="s">
        <v>43</v>
      </c>
      <c r="D10" s="51" t="s">
        <v>44</v>
      </c>
      <c r="E10" s="83" t="s">
        <v>45</v>
      </c>
      <c r="F10" s="128" t="s">
        <v>546</v>
      </c>
      <c r="G10" s="129" t="s">
        <v>547</v>
      </c>
      <c r="H10" s="128" t="s">
        <v>548</v>
      </c>
      <c r="I10" s="129" t="s">
        <v>549</v>
      </c>
      <c r="J10" s="128" t="s">
        <v>550</v>
      </c>
      <c r="K10" s="129" t="s">
        <v>539</v>
      </c>
      <c r="L10" s="124" t="s">
        <v>540</v>
      </c>
      <c r="M10" s="129" t="s">
        <v>541</v>
      </c>
      <c r="N10" s="124" t="s">
        <v>542</v>
      </c>
      <c r="O10" s="129" t="s">
        <v>543</v>
      </c>
      <c r="P10" s="128" t="s">
        <v>544</v>
      </c>
      <c r="Q10" s="126" t="s">
        <v>545</v>
      </c>
    </row>
    <row r="11" spans="1:17" ht="15.75" thickBot="1" x14ac:dyDescent="0.3">
      <c r="A11" s="46" t="s">
        <v>332</v>
      </c>
      <c r="B11" s="46" t="s">
        <v>333</v>
      </c>
      <c r="C11" s="364">
        <v>100038</v>
      </c>
      <c r="D11" s="364">
        <f>SUM(F11:Q11)</f>
        <v>83630</v>
      </c>
      <c r="E11" s="364">
        <f>C11-D11</f>
        <v>16408</v>
      </c>
      <c r="F11" s="147"/>
      <c r="G11" s="147"/>
      <c r="H11" s="147"/>
      <c r="I11" s="147"/>
      <c r="J11" s="147">
        <v>83630</v>
      </c>
      <c r="K11" s="147"/>
      <c r="L11" s="147"/>
      <c r="M11" s="147"/>
      <c r="N11" s="147"/>
      <c r="O11" s="147"/>
      <c r="P11" s="147"/>
      <c r="Q11" s="147"/>
    </row>
    <row r="12" spans="1:17" ht="16.5" customHeight="1" thickBot="1" x14ac:dyDescent="0.3">
      <c r="A12" s="152"/>
      <c r="B12" s="152"/>
      <c r="C12" s="364"/>
      <c r="D12" s="364"/>
      <c r="E12" s="364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</row>
    <row r="13" spans="1:17" s="62" customFormat="1" ht="15.75" thickBot="1" x14ac:dyDescent="0.3">
      <c r="A13" s="78" t="s">
        <v>939</v>
      </c>
      <c r="B13" s="78"/>
      <c r="C13" s="365">
        <f>SUM(C11:C12)</f>
        <v>100038</v>
      </c>
      <c r="D13" s="365">
        <f>SUM(D11:D12)</f>
        <v>83630</v>
      </c>
      <c r="E13" s="365">
        <f>SUM(E11:E12)</f>
        <v>16408</v>
      </c>
      <c r="F13" s="365">
        <f t="shared" ref="F13:Q13" si="0">SUM(F11:F11)</f>
        <v>0</v>
      </c>
      <c r="G13" s="365">
        <f t="shared" si="0"/>
        <v>0</v>
      </c>
      <c r="H13" s="365">
        <f t="shared" si="0"/>
        <v>0</v>
      </c>
      <c r="I13" s="365">
        <f t="shared" si="0"/>
        <v>0</v>
      </c>
      <c r="J13" s="365">
        <f t="shared" si="0"/>
        <v>83630</v>
      </c>
      <c r="K13" s="365">
        <f t="shared" si="0"/>
        <v>0</v>
      </c>
      <c r="L13" s="365">
        <f t="shared" si="0"/>
        <v>0</v>
      </c>
      <c r="M13" s="365">
        <f t="shared" si="0"/>
        <v>0</v>
      </c>
      <c r="N13" s="365">
        <f t="shared" si="0"/>
        <v>0</v>
      </c>
      <c r="O13" s="365">
        <f t="shared" si="0"/>
        <v>0</v>
      </c>
      <c r="P13" s="365">
        <f t="shared" si="0"/>
        <v>0</v>
      </c>
      <c r="Q13" s="365">
        <f t="shared" si="0"/>
        <v>0</v>
      </c>
    </row>
    <row r="14" spans="1:17" ht="15" x14ac:dyDescent="0.25">
      <c r="C14" s="24"/>
      <c r="F14" s="24"/>
      <c r="G14" s="24"/>
      <c r="H14" s="24"/>
      <c r="I14" s="24"/>
      <c r="J14" s="24"/>
      <c r="K14" s="24"/>
      <c r="L14" s="24"/>
    </row>
    <row r="15" spans="1:17" ht="15" x14ac:dyDescent="0.25">
      <c r="C15" s="24"/>
      <c r="F15" s="24"/>
      <c r="G15" s="24"/>
      <c r="H15" s="24"/>
      <c r="I15" s="24"/>
      <c r="J15" s="24"/>
      <c r="K15" s="24"/>
      <c r="L15" s="24"/>
    </row>
    <row r="16" spans="1:17" ht="15" x14ac:dyDescent="0.25">
      <c r="C16" s="24"/>
      <c r="F16" s="24"/>
      <c r="G16" s="24"/>
      <c r="H16" s="24"/>
      <c r="I16" s="24"/>
      <c r="J16" s="24"/>
      <c r="K16" s="24"/>
      <c r="L16" s="24"/>
    </row>
    <row r="17" spans="3:12" ht="15" x14ac:dyDescent="0.25">
      <c r="C17" s="24"/>
      <c r="F17" s="24"/>
      <c r="G17" s="24"/>
      <c r="H17" s="24"/>
      <c r="I17" s="24"/>
      <c r="J17" s="24"/>
      <c r="K17" s="24"/>
      <c r="L17" s="24"/>
    </row>
    <row r="18" spans="3:12" ht="15" x14ac:dyDescent="0.25">
      <c r="C18" s="24"/>
      <c r="F18" s="24"/>
      <c r="G18" s="24"/>
      <c r="H18" s="24"/>
      <c r="I18" s="24"/>
      <c r="J18" s="24"/>
      <c r="K18" s="24"/>
      <c r="L18" s="24"/>
    </row>
    <row r="19" spans="3:12" ht="15" x14ac:dyDescent="0.25">
      <c r="C19" s="24"/>
      <c r="F19" s="24"/>
      <c r="G19" s="24"/>
      <c r="H19" s="24"/>
      <c r="I19" s="24"/>
      <c r="J19" s="24"/>
      <c r="K19" s="24"/>
      <c r="L19" s="24"/>
    </row>
    <row r="20" spans="3:12" x14ac:dyDescent="0.3">
      <c r="C20" s="24"/>
      <c r="F20" s="24"/>
      <c r="G20" s="24"/>
      <c r="H20" s="24"/>
      <c r="I20" s="24"/>
      <c r="J20" s="24"/>
      <c r="K20" s="24"/>
      <c r="L20" s="24"/>
    </row>
    <row r="21" spans="3:12" x14ac:dyDescent="0.3">
      <c r="C21" s="24"/>
      <c r="F21" s="24"/>
      <c r="G21" s="24"/>
      <c r="H21" s="24"/>
      <c r="I21" s="24"/>
      <c r="J21" s="24"/>
      <c r="K21" s="24"/>
      <c r="L21" s="24"/>
    </row>
    <row r="22" spans="3:12" x14ac:dyDescent="0.3">
      <c r="C22" s="24"/>
      <c r="F22" s="24"/>
      <c r="G22" s="24"/>
      <c r="H22" s="24"/>
      <c r="I22" s="24"/>
      <c r="J22" s="24"/>
      <c r="K22" s="24"/>
      <c r="L22" s="24"/>
    </row>
    <row r="23" spans="3:12" x14ac:dyDescent="0.3">
      <c r="C23" s="24"/>
      <c r="F23" s="24"/>
      <c r="G23" s="24"/>
      <c r="H23" s="24"/>
      <c r="I23" s="24"/>
      <c r="J23" s="24"/>
      <c r="K23" s="24"/>
      <c r="L23" s="24"/>
    </row>
    <row r="24" spans="3:12" x14ac:dyDescent="0.3">
      <c r="C24" s="24"/>
      <c r="F24" s="24"/>
      <c r="G24" s="24"/>
      <c r="H24" s="24"/>
      <c r="I24" s="24"/>
      <c r="J24" s="24"/>
      <c r="K24" s="24"/>
      <c r="L24" s="24"/>
    </row>
    <row r="25" spans="3:12" x14ac:dyDescent="0.3">
      <c r="C25" s="24"/>
      <c r="F25" s="24"/>
      <c r="G25" s="24"/>
      <c r="H25" s="24"/>
      <c r="I25" s="24"/>
      <c r="J25" s="24"/>
      <c r="K25" s="24"/>
      <c r="L25" s="24"/>
    </row>
    <row r="26" spans="3:12" x14ac:dyDescent="0.3">
      <c r="C26" s="24"/>
      <c r="F26" s="24"/>
      <c r="G26" s="24"/>
      <c r="H26" s="24"/>
      <c r="I26" s="24"/>
      <c r="J26" s="24"/>
      <c r="K26" s="24"/>
      <c r="L26" s="24"/>
    </row>
    <row r="27" spans="3:12" x14ac:dyDescent="0.3">
      <c r="C27" s="24"/>
      <c r="F27" s="24"/>
      <c r="G27" s="24"/>
      <c r="H27" s="24"/>
      <c r="I27" s="24"/>
      <c r="J27" s="24"/>
      <c r="K27" s="24"/>
      <c r="L27" s="24"/>
    </row>
    <row r="28" spans="3:12" x14ac:dyDescent="0.3">
      <c r="F28" s="24"/>
      <c r="G28" s="24"/>
      <c r="H28" s="24"/>
      <c r="I28" s="24"/>
      <c r="J28" s="24"/>
      <c r="K28" s="24"/>
      <c r="L28" s="24"/>
    </row>
    <row r="29" spans="3:12" x14ac:dyDescent="0.3">
      <c r="F29" s="24"/>
      <c r="G29" s="24"/>
      <c r="H29" s="24"/>
      <c r="I29" s="24"/>
      <c r="J29" s="24"/>
      <c r="K29" s="24"/>
      <c r="L29" s="24"/>
    </row>
    <row r="30" spans="3:12" x14ac:dyDescent="0.3">
      <c r="F30" s="24"/>
      <c r="G30" s="24"/>
      <c r="H30" s="24"/>
      <c r="I30" s="24"/>
      <c r="J30" s="24"/>
      <c r="K30" s="24"/>
      <c r="L30" s="24"/>
    </row>
    <row r="31" spans="3:12" x14ac:dyDescent="0.3">
      <c r="F31" s="24"/>
      <c r="G31" s="24"/>
      <c r="H31" s="24"/>
      <c r="I31" s="24"/>
      <c r="J31" s="24"/>
      <c r="K31" s="24"/>
      <c r="L31" s="24"/>
    </row>
    <row r="32" spans="3:12" x14ac:dyDescent="0.3">
      <c r="F32" s="24"/>
      <c r="G32" s="24"/>
      <c r="H32" s="24"/>
      <c r="I32" s="24"/>
      <c r="J32" s="24"/>
      <c r="K32" s="24"/>
      <c r="L32" s="24"/>
    </row>
    <row r="33" spans="6:12" x14ac:dyDescent="0.3">
      <c r="F33" s="24"/>
      <c r="G33" s="24"/>
      <c r="H33" s="24"/>
      <c r="I33" s="24"/>
      <c r="J33" s="24"/>
      <c r="K33" s="24"/>
      <c r="L33" s="24"/>
    </row>
    <row r="34" spans="6:12" x14ac:dyDescent="0.3">
      <c r="F34" s="24"/>
      <c r="G34" s="24"/>
      <c r="H34" s="24"/>
      <c r="I34" s="24"/>
      <c r="J34" s="24"/>
      <c r="K34" s="24"/>
      <c r="L34" s="24"/>
    </row>
    <row r="35" spans="6:12" x14ac:dyDescent="0.3">
      <c r="F35" s="24"/>
      <c r="G35" s="24"/>
      <c r="H35" s="24"/>
      <c r="I35" s="24"/>
      <c r="J35" s="24"/>
      <c r="K35" s="24"/>
      <c r="L35" s="24"/>
    </row>
    <row r="36" spans="6:12" x14ac:dyDescent="0.3">
      <c r="F36" s="24"/>
      <c r="G36" s="24"/>
      <c r="H36" s="24"/>
      <c r="I36" s="24"/>
      <c r="J36" s="24"/>
      <c r="K36" s="24"/>
      <c r="L36" s="24"/>
    </row>
    <row r="37" spans="6:12" x14ac:dyDescent="0.3">
      <c r="F37" s="24"/>
      <c r="G37" s="24"/>
      <c r="H37" s="24"/>
      <c r="I37" s="24"/>
      <c r="J37" s="24"/>
      <c r="K37" s="24"/>
      <c r="L37" s="24"/>
    </row>
    <row r="38" spans="6:12" x14ac:dyDescent="0.3">
      <c r="F38" s="24"/>
      <c r="G38" s="24"/>
      <c r="H38" s="24"/>
      <c r="I38" s="24"/>
      <c r="J38" s="24"/>
      <c r="K38" s="24"/>
      <c r="L38" s="24"/>
    </row>
    <row r="39" spans="6:12" x14ac:dyDescent="0.3">
      <c r="F39" s="24"/>
      <c r="G39" s="24"/>
      <c r="H39" s="24"/>
      <c r="I39" s="24"/>
      <c r="J39" s="24"/>
      <c r="K39" s="24"/>
      <c r="L39" s="24"/>
    </row>
    <row r="40" spans="6:12" x14ac:dyDescent="0.3">
      <c r="F40" s="24"/>
      <c r="G40" s="24"/>
      <c r="H40" s="24"/>
      <c r="I40" s="24"/>
      <c r="J40" s="24"/>
      <c r="K40" s="24"/>
      <c r="L40" s="24"/>
    </row>
    <row r="41" spans="6:12" x14ac:dyDescent="0.3">
      <c r="F41" s="24"/>
      <c r="G41" s="24"/>
      <c r="H41" s="24"/>
      <c r="I41" s="24"/>
      <c r="J41" s="24"/>
      <c r="K41" s="24"/>
      <c r="L41" s="24"/>
    </row>
    <row r="42" spans="6:12" x14ac:dyDescent="0.3">
      <c r="F42" s="24"/>
      <c r="G42" s="24"/>
      <c r="H42" s="24"/>
      <c r="I42" s="24"/>
      <c r="J42" s="24"/>
      <c r="K42" s="24"/>
      <c r="L42" s="24"/>
    </row>
    <row r="43" spans="6:12" x14ac:dyDescent="0.3">
      <c r="F43" s="24"/>
      <c r="G43" s="24"/>
      <c r="H43" s="24"/>
      <c r="I43" s="24"/>
      <c r="J43" s="24"/>
      <c r="K43" s="24"/>
      <c r="L43" s="24"/>
    </row>
    <row r="44" spans="6:12" x14ac:dyDescent="0.3">
      <c r="F44" s="24"/>
      <c r="G44" s="24"/>
      <c r="H44" s="24"/>
      <c r="I44" s="24"/>
      <c r="J44" s="24"/>
      <c r="K44" s="24"/>
      <c r="L44" s="24"/>
    </row>
    <row r="45" spans="6:12" x14ac:dyDescent="0.3">
      <c r="F45" s="24"/>
      <c r="G45" s="24"/>
      <c r="H45" s="24"/>
      <c r="I45" s="24"/>
      <c r="J45" s="24"/>
      <c r="K45" s="24"/>
      <c r="L45" s="24"/>
    </row>
  </sheetData>
  <sheetProtection password="EF32" sheet="1" objects="1" scenarios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CFFCC"/>
  </sheetPr>
  <dimension ref="A1:Q45"/>
  <sheetViews>
    <sheetView workbookViewId="0">
      <pane xSplit="5" ySplit="13" topLeftCell="F14" activePane="bottomRight" state="frozen"/>
      <selection activeCell="L12" sqref="L12"/>
      <selection pane="topRight" activeCell="L12" sqref="L12"/>
      <selection pane="bottomLeft" activeCell="L12" sqref="L12"/>
      <selection pane="bottomRight" activeCell="A13" sqref="A13"/>
    </sheetView>
  </sheetViews>
  <sheetFormatPr defaultColWidth="9.109375" defaultRowHeight="14.4" x14ac:dyDescent="0.3"/>
  <cols>
    <col min="1" max="1" width="9.109375" style="4"/>
    <col min="2" max="2" width="35.109375" style="4" bestFit="1" customWidth="1"/>
    <col min="3" max="3" width="15.88671875" style="4" customWidth="1"/>
    <col min="4" max="4" width="14.109375" style="4" customWidth="1"/>
    <col min="5" max="5" width="22.6640625" style="4" customWidth="1"/>
    <col min="6" max="17" width="15.6640625" style="4" customWidth="1"/>
    <col min="18" max="16384" width="9.109375" style="4"/>
  </cols>
  <sheetData>
    <row r="1" spans="1:17" ht="21" x14ac:dyDescent="0.35">
      <c r="A1" s="117" t="s">
        <v>0</v>
      </c>
      <c r="B1" s="123"/>
      <c r="C1" s="118" t="s">
        <v>232</v>
      </c>
      <c r="D1" s="125"/>
      <c r="E1" s="123"/>
      <c r="F1" s="123"/>
      <c r="G1" s="123"/>
      <c r="H1" s="123"/>
      <c r="I1" s="118"/>
      <c r="J1" s="123"/>
      <c r="K1" s="118" t="s">
        <v>232</v>
      </c>
      <c r="L1" s="123"/>
      <c r="M1" s="130"/>
      <c r="N1" s="130"/>
      <c r="O1" s="130"/>
      <c r="P1" s="130"/>
      <c r="Q1" s="130"/>
    </row>
    <row r="2" spans="1:17" ht="18" x14ac:dyDescent="0.35">
      <c r="A2" s="120" t="s">
        <v>1</v>
      </c>
      <c r="B2" s="123"/>
      <c r="C2" s="136" t="s">
        <v>116</v>
      </c>
      <c r="D2" s="125"/>
      <c r="E2" s="123"/>
      <c r="F2" s="123"/>
      <c r="G2" s="123"/>
      <c r="H2" s="123"/>
      <c r="I2" s="130"/>
      <c r="J2" s="123"/>
      <c r="K2" s="121" t="str">
        <f>"FY"&amp;C4</f>
        <v>FY2014-15</v>
      </c>
      <c r="L2" s="123"/>
      <c r="M2" s="130"/>
      <c r="N2" s="130"/>
      <c r="O2" s="130"/>
      <c r="P2" s="130"/>
      <c r="Q2" s="130"/>
    </row>
    <row r="3" spans="1:17" ht="18.75" x14ac:dyDescent="0.3">
      <c r="A3" s="120" t="s">
        <v>2</v>
      </c>
      <c r="B3" s="123"/>
      <c r="C3" s="121">
        <v>5010</v>
      </c>
      <c r="D3" s="125"/>
      <c r="E3" s="123"/>
      <c r="F3" s="123"/>
      <c r="G3" s="123"/>
      <c r="H3" s="123"/>
      <c r="I3" s="123"/>
      <c r="J3" s="123"/>
      <c r="K3" s="123"/>
      <c r="L3" s="123"/>
      <c r="M3" s="130"/>
      <c r="N3" s="130"/>
      <c r="O3" s="130"/>
      <c r="P3" s="130"/>
      <c r="Q3" s="130"/>
    </row>
    <row r="4" spans="1:17" ht="18.75" x14ac:dyDescent="0.3">
      <c r="A4" s="120" t="s">
        <v>3</v>
      </c>
      <c r="B4" s="123"/>
      <c r="C4" s="121" t="s">
        <v>536</v>
      </c>
      <c r="D4" s="120"/>
      <c r="E4" s="123"/>
      <c r="F4" s="123"/>
      <c r="G4" s="123"/>
      <c r="H4" s="123"/>
      <c r="I4" s="123"/>
      <c r="J4" s="123"/>
      <c r="K4" s="123"/>
      <c r="L4" s="123"/>
      <c r="M4" s="130"/>
      <c r="N4" s="130"/>
      <c r="O4" s="130"/>
      <c r="P4" s="130"/>
      <c r="Q4" s="130"/>
    </row>
    <row r="5" spans="1:17" ht="18.75" x14ac:dyDescent="0.3">
      <c r="A5" s="120" t="s">
        <v>103</v>
      </c>
      <c r="B5" s="123"/>
      <c r="C5" s="121" t="s">
        <v>718</v>
      </c>
      <c r="D5" s="125"/>
      <c r="E5" s="123"/>
      <c r="F5" s="123"/>
      <c r="G5" s="123"/>
      <c r="H5" s="123"/>
      <c r="I5" s="123"/>
      <c r="J5" s="123"/>
      <c r="K5" s="123"/>
      <c r="L5" s="123"/>
      <c r="M5" s="130"/>
      <c r="N5" s="130"/>
      <c r="O5" s="130"/>
      <c r="P5" s="130"/>
      <c r="Q5" s="130"/>
    </row>
    <row r="6" spans="1:17" ht="18.75" x14ac:dyDescent="0.3">
      <c r="A6" s="120" t="s">
        <v>64</v>
      </c>
      <c r="B6" s="123"/>
      <c r="C6" s="120" t="s">
        <v>937</v>
      </c>
      <c r="D6" s="122"/>
      <c r="E6" s="123"/>
      <c r="F6" s="123"/>
      <c r="G6" s="123"/>
      <c r="H6" s="123"/>
      <c r="I6" s="123"/>
      <c r="J6" s="123"/>
      <c r="K6" s="123"/>
      <c r="L6" s="123"/>
      <c r="M6" s="130"/>
      <c r="N6" s="130"/>
      <c r="O6" s="130"/>
      <c r="P6" s="130"/>
      <c r="Q6" s="130"/>
    </row>
    <row r="7" spans="1:17" ht="18.75" x14ac:dyDescent="0.3">
      <c r="A7" s="120" t="s">
        <v>66</v>
      </c>
      <c r="B7" s="123"/>
      <c r="C7" s="120" t="s">
        <v>870</v>
      </c>
      <c r="D7" s="122"/>
      <c r="E7" s="123"/>
      <c r="F7" s="123"/>
      <c r="G7" s="123"/>
      <c r="H7" s="123"/>
      <c r="I7" s="123"/>
      <c r="J7" s="123"/>
      <c r="K7" s="123"/>
      <c r="L7" s="123"/>
      <c r="M7" s="130"/>
      <c r="N7" s="130"/>
      <c r="O7" s="130"/>
      <c r="P7" s="130"/>
      <c r="Q7" s="130"/>
    </row>
    <row r="8" spans="1:17" s="26" customFormat="1" ht="21" x14ac:dyDescent="0.35">
      <c r="A8" s="117" t="s">
        <v>717</v>
      </c>
      <c r="B8" s="119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30"/>
      <c r="N8" s="130"/>
      <c r="O8" s="130"/>
      <c r="P8" s="130"/>
      <c r="Q8" s="130"/>
    </row>
    <row r="9" spans="1:17" ht="19.5" thickBot="1" x14ac:dyDescent="0.3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30"/>
      <c r="N9" s="130"/>
      <c r="O9" s="130"/>
      <c r="P9" s="130"/>
      <c r="Q9" s="130"/>
    </row>
    <row r="10" spans="1:17" ht="30.75" thickBot="1" x14ac:dyDescent="0.3">
      <c r="A10" s="129" t="s">
        <v>4</v>
      </c>
      <c r="B10" s="131" t="s">
        <v>112</v>
      </c>
      <c r="C10" s="129" t="s">
        <v>43</v>
      </c>
      <c r="D10" s="129" t="s">
        <v>44</v>
      </c>
      <c r="E10" s="114" t="s">
        <v>45</v>
      </c>
      <c r="F10" s="128" t="s">
        <v>546</v>
      </c>
      <c r="G10" s="129" t="s">
        <v>547</v>
      </c>
      <c r="H10" s="128" t="s">
        <v>548</v>
      </c>
      <c r="I10" s="129" t="s">
        <v>549</v>
      </c>
      <c r="J10" s="129" t="s">
        <v>550</v>
      </c>
      <c r="K10" s="129" t="s">
        <v>539</v>
      </c>
      <c r="L10" s="129" t="s">
        <v>540</v>
      </c>
      <c r="M10" s="129" t="s">
        <v>541</v>
      </c>
      <c r="N10" s="129" t="s">
        <v>542</v>
      </c>
      <c r="O10" s="129" t="s">
        <v>543</v>
      </c>
      <c r="P10" s="128" t="s">
        <v>544</v>
      </c>
      <c r="Q10" s="126" t="s">
        <v>545</v>
      </c>
    </row>
    <row r="11" spans="1:17" ht="15.75" thickBot="1" x14ac:dyDescent="0.3">
      <c r="A11" s="152" t="s">
        <v>334</v>
      </c>
      <c r="B11" s="152" t="s">
        <v>335</v>
      </c>
      <c r="C11" s="364">
        <v>64816</v>
      </c>
      <c r="D11" s="364">
        <f>SUM(F11:Q11)</f>
        <v>64816</v>
      </c>
      <c r="E11" s="364">
        <f>C11-D11</f>
        <v>0</v>
      </c>
      <c r="F11" s="147"/>
      <c r="G11" s="147"/>
      <c r="H11" s="147"/>
      <c r="I11" s="147">
        <v>30851</v>
      </c>
      <c r="J11" s="147"/>
      <c r="K11" s="147"/>
      <c r="L11" s="147">
        <v>30424</v>
      </c>
      <c r="M11" s="147"/>
      <c r="N11" s="147">
        <v>3541</v>
      </c>
      <c r="O11" s="147"/>
      <c r="P11" s="147"/>
      <c r="Q11" s="147"/>
    </row>
    <row r="12" spans="1:17" ht="15.75" thickBot="1" x14ac:dyDescent="0.3">
      <c r="A12" s="132"/>
      <c r="B12" s="132"/>
      <c r="C12" s="365"/>
      <c r="D12" s="364"/>
      <c r="E12" s="364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</row>
    <row r="13" spans="1:17" s="113" customFormat="1" ht="15.75" thickBot="1" x14ac:dyDescent="0.3">
      <c r="A13" s="132" t="s">
        <v>939</v>
      </c>
      <c r="B13" s="132"/>
      <c r="C13" s="365">
        <f t="shared" ref="C13:Q13" si="0">SUM(C11:C11)</f>
        <v>64816</v>
      </c>
      <c r="D13" s="365">
        <f t="shared" si="0"/>
        <v>64816</v>
      </c>
      <c r="E13" s="365">
        <f t="shared" si="0"/>
        <v>0</v>
      </c>
      <c r="F13" s="365">
        <f t="shared" si="0"/>
        <v>0</v>
      </c>
      <c r="G13" s="365">
        <f t="shared" si="0"/>
        <v>0</v>
      </c>
      <c r="H13" s="365">
        <f t="shared" si="0"/>
        <v>0</v>
      </c>
      <c r="I13" s="365">
        <f t="shared" si="0"/>
        <v>30851</v>
      </c>
      <c r="J13" s="365">
        <f t="shared" si="0"/>
        <v>0</v>
      </c>
      <c r="K13" s="365">
        <f t="shared" si="0"/>
        <v>0</v>
      </c>
      <c r="L13" s="365">
        <f t="shared" si="0"/>
        <v>30424</v>
      </c>
      <c r="M13" s="365">
        <f t="shared" si="0"/>
        <v>0</v>
      </c>
      <c r="N13" s="365">
        <f t="shared" si="0"/>
        <v>3541</v>
      </c>
      <c r="O13" s="365">
        <f t="shared" si="0"/>
        <v>0</v>
      </c>
      <c r="P13" s="365">
        <f t="shared" si="0"/>
        <v>0</v>
      </c>
      <c r="Q13" s="365">
        <f t="shared" si="0"/>
        <v>0</v>
      </c>
    </row>
    <row r="14" spans="1:17" ht="15" x14ac:dyDescent="0.25">
      <c r="C14" s="116"/>
      <c r="F14" s="116"/>
      <c r="G14" s="116"/>
      <c r="H14" s="116"/>
      <c r="I14" s="116"/>
      <c r="J14" s="116"/>
      <c r="K14" s="116"/>
      <c r="L14" s="116"/>
    </row>
    <row r="15" spans="1:17" ht="15" x14ac:dyDescent="0.25">
      <c r="C15" s="116"/>
      <c r="F15" s="116"/>
      <c r="G15" s="116"/>
      <c r="H15" s="116"/>
      <c r="I15" s="116"/>
      <c r="J15" s="116"/>
      <c r="K15" s="116"/>
      <c r="L15" s="116"/>
    </row>
    <row r="16" spans="1:17" ht="15" x14ac:dyDescent="0.25">
      <c r="C16" s="116"/>
      <c r="F16" s="116"/>
      <c r="G16" s="116"/>
      <c r="H16" s="116"/>
      <c r="I16" s="116"/>
      <c r="J16" s="116"/>
      <c r="K16" s="116"/>
      <c r="L16" s="116"/>
    </row>
    <row r="17" spans="3:12" x14ac:dyDescent="0.3">
      <c r="C17" s="116"/>
      <c r="F17" s="116"/>
      <c r="G17" s="116"/>
      <c r="H17" s="116"/>
      <c r="I17" s="116"/>
      <c r="J17" s="116"/>
      <c r="K17" s="116"/>
      <c r="L17" s="116"/>
    </row>
    <row r="18" spans="3:12" x14ac:dyDescent="0.3">
      <c r="C18" s="116"/>
      <c r="F18" s="116"/>
      <c r="G18" s="116"/>
      <c r="H18" s="116"/>
      <c r="I18" s="116"/>
      <c r="J18" s="116"/>
      <c r="K18" s="116"/>
      <c r="L18" s="116"/>
    </row>
    <row r="19" spans="3:12" x14ac:dyDescent="0.3">
      <c r="C19" s="116"/>
      <c r="F19" s="116"/>
      <c r="G19" s="116"/>
      <c r="H19" s="116"/>
      <c r="I19" s="116"/>
      <c r="J19" s="116"/>
      <c r="K19" s="116"/>
      <c r="L19" s="116"/>
    </row>
    <row r="20" spans="3:12" x14ac:dyDescent="0.3">
      <c r="C20" s="116"/>
      <c r="F20" s="116"/>
      <c r="G20" s="116"/>
      <c r="H20" s="116"/>
      <c r="I20" s="116"/>
      <c r="J20" s="116"/>
      <c r="K20" s="116"/>
      <c r="L20" s="116"/>
    </row>
    <row r="21" spans="3:12" x14ac:dyDescent="0.3">
      <c r="C21" s="116"/>
      <c r="F21" s="116"/>
      <c r="G21" s="116"/>
      <c r="H21" s="116"/>
      <c r="I21" s="116"/>
      <c r="J21" s="116"/>
      <c r="K21" s="116"/>
      <c r="L21" s="116"/>
    </row>
    <row r="22" spans="3:12" x14ac:dyDescent="0.3">
      <c r="C22" s="116"/>
      <c r="F22" s="116"/>
      <c r="G22" s="116"/>
      <c r="H22" s="116"/>
      <c r="I22" s="116"/>
      <c r="J22" s="116"/>
      <c r="K22" s="116"/>
      <c r="L22" s="116"/>
    </row>
    <row r="23" spans="3:12" x14ac:dyDescent="0.3">
      <c r="C23" s="116"/>
      <c r="F23" s="116"/>
      <c r="G23" s="116"/>
      <c r="H23" s="116"/>
      <c r="I23" s="116"/>
      <c r="J23" s="116"/>
      <c r="K23" s="116"/>
      <c r="L23" s="116"/>
    </row>
    <row r="24" spans="3:12" x14ac:dyDescent="0.3">
      <c r="C24" s="116"/>
      <c r="F24" s="116"/>
      <c r="G24" s="116"/>
      <c r="H24" s="116"/>
      <c r="I24" s="116"/>
      <c r="J24" s="116"/>
      <c r="K24" s="116"/>
      <c r="L24" s="116"/>
    </row>
    <row r="25" spans="3:12" x14ac:dyDescent="0.3">
      <c r="C25" s="116"/>
      <c r="F25" s="116"/>
      <c r="G25" s="116"/>
      <c r="H25" s="116"/>
      <c r="I25" s="116"/>
      <c r="J25" s="116"/>
      <c r="K25" s="116"/>
      <c r="L25" s="116"/>
    </row>
    <row r="26" spans="3:12" x14ac:dyDescent="0.3">
      <c r="C26" s="116"/>
      <c r="F26" s="116"/>
      <c r="G26" s="116"/>
      <c r="H26" s="116"/>
      <c r="I26" s="116"/>
      <c r="J26" s="116"/>
      <c r="K26" s="116"/>
      <c r="L26" s="116"/>
    </row>
    <row r="27" spans="3:12" x14ac:dyDescent="0.3">
      <c r="C27" s="116"/>
      <c r="F27" s="116"/>
      <c r="G27" s="116"/>
      <c r="H27" s="116"/>
      <c r="I27" s="116"/>
      <c r="J27" s="116"/>
      <c r="K27" s="116"/>
      <c r="L27" s="116"/>
    </row>
    <row r="28" spans="3:12" x14ac:dyDescent="0.3">
      <c r="F28" s="116"/>
      <c r="G28" s="116"/>
      <c r="H28" s="116"/>
      <c r="I28" s="116"/>
      <c r="J28" s="116"/>
      <c r="K28" s="116"/>
      <c r="L28" s="116"/>
    </row>
    <row r="29" spans="3:12" x14ac:dyDescent="0.3">
      <c r="F29" s="116"/>
      <c r="G29" s="116"/>
      <c r="H29" s="116"/>
      <c r="I29" s="116"/>
      <c r="J29" s="116"/>
      <c r="K29" s="116"/>
      <c r="L29" s="116"/>
    </row>
    <row r="30" spans="3:12" x14ac:dyDescent="0.3">
      <c r="F30" s="116"/>
      <c r="G30" s="116"/>
      <c r="H30" s="116"/>
      <c r="I30" s="116"/>
      <c r="J30" s="116"/>
      <c r="K30" s="116"/>
      <c r="L30" s="116"/>
    </row>
    <row r="31" spans="3:12" x14ac:dyDescent="0.3">
      <c r="F31" s="116"/>
      <c r="G31" s="116"/>
      <c r="H31" s="116"/>
      <c r="I31" s="116"/>
      <c r="J31" s="116"/>
      <c r="K31" s="116"/>
      <c r="L31" s="116"/>
    </row>
    <row r="32" spans="3:12" x14ac:dyDescent="0.3">
      <c r="F32" s="116"/>
      <c r="G32" s="116"/>
      <c r="H32" s="116"/>
      <c r="I32" s="116"/>
      <c r="J32" s="116"/>
      <c r="K32" s="116"/>
      <c r="L32" s="116"/>
    </row>
    <row r="33" spans="6:12" x14ac:dyDescent="0.3">
      <c r="F33" s="116"/>
      <c r="G33" s="116"/>
      <c r="H33" s="116"/>
      <c r="I33" s="116"/>
      <c r="J33" s="116"/>
      <c r="K33" s="116"/>
      <c r="L33" s="116"/>
    </row>
    <row r="34" spans="6:12" x14ac:dyDescent="0.3">
      <c r="F34" s="116"/>
      <c r="G34" s="116"/>
      <c r="H34" s="116"/>
      <c r="I34" s="116"/>
      <c r="J34" s="116"/>
      <c r="K34" s="116"/>
      <c r="L34" s="116"/>
    </row>
    <row r="35" spans="6:12" x14ac:dyDescent="0.3">
      <c r="F35" s="116"/>
      <c r="G35" s="116"/>
      <c r="H35" s="116"/>
      <c r="I35" s="116"/>
      <c r="J35" s="116"/>
      <c r="K35" s="116"/>
      <c r="L35" s="116"/>
    </row>
    <row r="36" spans="6:12" x14ac:dyDescent="0.3">
      <c r="F36" s="116"/>
      <c r="G36" s="116"/>
      <c r="H36" s="116"/>
      <c r="I36" s="116"/>
      <c r="J36" s="116"/>
      <c r="K36" s="116"/>
      <c r="L36" s="116"/>
    </row>
    <row r="37" spans="6:12" x14ac:dyDescent="0.3">
      <c r="F37" s="116"/>
      <c r="G37" s="116"/>
      <c r="H37" s="116"/>
      <c r="I37" s="116"/>
      <c r="J37" s="116"/>
      <c r="K37" s="116"/>
      <c r="L37" s="116"/>
    </row>
    <row r="38" spans="6:12" x14ac:dyDescent="0.3">
      <c r="F38" s="116"/>
      <c r="G38" s="116"/>
      <c r="H38" s="116"/>
      <c r="I38" s="116"/>
      <c r="J38" s="116"/>
      <c r="K38" s="116"/>
      <c r="L38" s="116"/>
    </row>
    <row r="39" spans="6:12" x14ac:dyDescent="0.3">
      <c r="F39" s="116"/>
      <c r="G39" s="116"/>
      <c r="H39" s="116"/>
      <c r="I39" s="116"/>
      <c r="J39" s="116"/>
      <c r="K39" s="116"/>
      <c r="L39" s="116"/>
    </row>
    <row r="40" spans="6:12" x14ac:dyDescent="0.3">
      <c r="F40" s="116"/>
      <c r="G40" s="116"/>
      <c r="H40" s="116"/>
      <c r="I40" s="116"/>
      <c r="J40" s="116"/>
      <c r="K40" s="116"/>
      <c r="L40" s="116"/>
    </row>
    <row r="41" spans="6:12" x14ac:dyDescent="0.3">
      <c r="F41" s="116"/>
      <c r="G41" s="116"/>
      <c r="H41" s="116"/>
      <c r="I41" s="116"/>
      <c r="J41" s="116"/>
      <c r="K41" s="116"/>
      <c r="L41" s="116"/>
    </row>
    <row r="42" spans="6:12" x14ac:dyDescent="0.3">
      <c r="F42" s="116"/>
      <c r="G42" s="116"/>
      <c r="H42" s="116"/>
      <c r="I42" s="116"/>
      <c r="J42" s="116"/>
      <c r="K42" s="116"/>
      <c r="L42" s="116"/>
    </row>
    <row r="43" spans="6:12" x14ac:dyDescent="0.3">
      <c r="F43" s="116"/>
      <c r="G43" s="116"/>
      <c r="H43" s="116"/>
      <c r="I43" s="116"/>
      <c r="J43" s="116"/>
      <c r="K43" s="116"/>
      <c r="L43" s="116"/>
    </row>
    <row r="44" spans="6:12" x14ac:dyDescent="0.3">
      <c r="F44" s="116"/>
      <c r="G44" s="116"/>
      <c r="H44" s="116"/>
      <c r="I44" s="116"/>
      <c r="J44" s="116"/>
      <c r="K44" s="116"/>
      <c r="L44" s="116"/>
    </row>
    <row r="45" spans="6:12" x14ac:dyDescent="0.3">
      <c r="F45" s="116"/>
      <c r="G45" s="116"/>
      <c r="H45" s="116"/>
      <c r="I45" s="116"/>
      <c r="J45" s="116"/>
      <c r="K45" s="116"/>
      <c r="L45" s="116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CCFFCC"/>
  </sheetPr>
  <dimension ref="A1:T58"/>
  <sheetViews>
    <sheetView workbookViewId="0">
      <pane xSplit="5" ySplit="10" topLeftCell="F11" activePane="bottomRight" state="frozen"/>
      <selection activeCell="L12" sqref="L12"/>
      <selection pane="topRight" activeCell="L12" sqref="L12"/>
      <selection pane="bottomLeft" activeCell="L12" sqref="L12"/>
      <selection pane="bottomRight" activeCell="D18" sqref="D18"/>
    </sheetView>
  </sheetViews>
  <sheetFormatPr defaultColWidth="9.109375" defaultRowHeight="14.4" x14ac:dyDescent="0.3"/>
  <cols>
    <col min="1" max="1" width="9.109375" style="4"/>
    <col min="2" max="2" width="40.44140625" style="4" bestFit="1" customWidth="1"/>
    <col min="3" max="3" width="15.33203125" style="4" customWidth="1"/>
    <col min="4" max="4" width="14.33203125" style="4" customWidth="1"/>
    <col min="5" max="5" width="20" style="4" customWidth="1"/>
    <col min="6" max="13" width="15.6640625" style="4" customWidth="1"/>
    <col min="14" max="14" width="15.6640625" style="66" customWidth="1"/>
    <col min="15" max="16" width="15.6640625" style="4" customWidth="1"/>
    <col min="17" max="20" width="15.6640625" style="147" customWidth="1"/>
    <col min="21" max="16384" width="9.109375" style="4"/>
  </cols>
  <sheetData>
    <row r="1" spans="1:20" ht="21" x14ac:dyDescent="0.4">
      <c r="A1" s="76" t="s">
        <v>0</v>
      </c>
      <c r="B1" s="72"/>
      <c r="C1" s="68" t="s">
        <v>216</v>
      </c>
      <c r="D1" s="76"/>
      <c r="E1" s="69"/>
      <c r="F1" s="72"/>
      <c r="G1" s="72"/>
      <c r="H1" s="72"/>
      <c r="I1" s="72"/>
      <c r="J1" s="68" t="str">
        <f>C1</f>
        <v>Tiered Intervention Grant Cohort 3</v>
      </c>
      <c r="K1" s="72"/>
      <c r="L1" s="72"/>
      <c r="M1" s="72"/>
      <c r="N1" s="123"/>
      <c r="O1" s="123"/>
      <c r="P1" s="123"/>
      <c r="Q1" s="118" t="str">
        <f>C1</f>
        <v>Tiered Intervention Grant Cohort 3</v>
      </c>
      <c r="R1" s="328"/>
      <c r="S1" s="328"/>
      <c r="T1" s="328"/>
    </row>
    <row r="2" spans="1:20" ht="18" x14ac:dyDescent="0.35">
      <c r="A2" s="77" t="s">
        <v>1</v>
      </c>
      <c r="B2" s="72"/>
      <c r="C2" s="75">
        <v>84.376999999999995</v>
      </c>
      <c r="D2" s="77"/>
      <c r="E2" s="70"/>
      <c r="F2" s="72"/>
      <c r="G2" s="72"/>
      <c r="H2" s="72"/>
      <c r="I2" s="72"/>
      <c r="J2" s="59" t="str">
        <f>"FY"&amp;C4</f>
        <v>FY2014-15</v>
      </c>
      <c r="K2" s="72"/>
      <c r="L2" s="72"/>
      <c r="M2" s="72"/>
      <c r="N2" s="123"/>
      <c r="O2" s="123"/>
      <c r="P2" s="123"/>
      <c r="Q2" s="130" t="str">
        <f>"FY"&amp;C4</f>
        <v>FY2014-15</v>
      </c>
      <c r="R2" s="328"/>
      <c r="S2" s="328"/>
      <c r="T2" s="328"/>
    </row>
    <row r="3" spans="1:20" ht="15.75" x14ac:dyDescent="0.25">
      <c r="A3" s="77" t="s">
        <v>2</v>
      </c>
      <c r="B3" s="72"/>
      <c r="C3" s="75">
        <v>7377</v>
      </c>
      <c r="D3" s="77"/>
      <c r="E3" s="70"/>
      <c r="F3" s="72"/>
      <c r="G3" s="72"/>
      <c r="H3" s="72"/>
      <c r="I3" s="72"/>
      <c r="J3" s="72"/>
      <c r="K3" s="72"/>
      <c r="L3" s="72"/>
      <c r="M3" s="72"/>
      <c r="N3" s="123"/>
      <c r="O3" s="123"/>
      <c r="P3" s="123"/>
      <c r="Q3" s="328"/>
      <c r="R3" s="328"/>
      <c r="S3" s="328"/>
      <c r="T3" s="328"/>
    </row>
    <row r="4" spans="1:20" ht="15.75" x14ac:dyDescent="0.25">
      <c r="A4" s="77" t="s">
        <v>3</v>
      </c>
      <c r="B4" s="72"/>
      <c r="C4" s="121" t="s">
        <v>536</v>
      </c>
      <c r="D4" s="77"/>
      <c r="E4" s="70"/>
      <c r="F4" s="72"/>
      <c r="G4" s="72"/>
      <c r="H4" s="72"/>
      <c r="I4" s="72"/>
      <c r="J4" s="72"/>
      <c r="K4" s="72"/>
      <c r="L4" s="72"/>
      <c r="M4" s="72"/>
      <c r="N4" s="123"/>
      <c r="O4" s="123"/>
      <c r="P4" s="123"/>
      <c r="Q4" s="328"/>
      <c r="R4" s="328"/>
      <c r="S4" s="328"/>
      <c r="T4" s="328"/>
    </row>
    <row r="5" spans="1:20" ht="15.75" x14ac:dyDescent="0.25">
      <c r="A5" s="77" t="s">
        <v>103</v>
      </c>
      <c r="B5" s="72"/>
      <c r="C5" s="75" t="s">
        <v>718</v>
      </c>
      <c r="D5" s="70"/>
      <c r="E5" s="70"/>
      <c r="F5" s="72"/>
      <c r="G5" s="72"/>
      <c r="H5" s="72"/>
      <c r="I5" s="72"/>
      <c r="J5" s="72"/>
      <c r="K5" s="72"/>
      <c r="L5" s="72"/>
      <c r="M5" s="72"/>
      <c r="N5" s="123"/>
      <c r="O5" s="123"/>
      <c r="P5" s="123"/>
      <c r="Q5" s="328"/>
      <c r="R5" s="328"/>
      <c r="S5" s="328"/>
      <c r="T5" s="328"/>
    </row>
    <row r="6" spans="1:20" ht="15.75" x14ac:dyDescent="0.25">
      <c r="A6" s="77" t="s">
        <v>64</v>
      </c>
      <c r="B6" s="72"/>
      <c r="C6" s="120" t="s">
        <v>937</v>
      </c>
      <c r="D6" s="70"/>
      <c r="E6" s="70"/>
      <c r="F6" s="72"/>
      <c r="G6" s="72"/>
      <c r="H6" s="72"/>
      <c r="I6" s="72"/>
      <c r="J6" s="72"/>
      <c r="K6" s="72"/>
      <c r="L6" s="72"/>
      <c r="M6" s="72"/>
      <c r="N6" s="123"/>
      <c r="O6" s="123"/>
      <c r="P6" s="123"/>
      <c r="Q6" s="328"/>
      <c r="R6" s="328"/>
      <c r="S6" s="328"/>
      <c r="T6" s="328"/>
    </row>
    <row r="7" spans="1:20" ht="15.75" x14ac:dyDescent="0.25">
      <c r="A7" s="77" t="s">
        <v>66</v>
      </c>
      <c r="B7" s="72"/>
      <c r="C7" s="120" t="s">
        <v>870</v>
      </c>
      <c r="D7" s="70"/>
      <c r="E7" s="70"/>
      <c r="F7" s="72"/>
      <c r="G7" s="72"/>
      <c r="H7" s="72"/>
      <c r="I7" s="72"/>
      <c r="J7" s="72"/>
      <c r="K7" s="72"/>
      <c r="L7" s="72"/>
      <c r="M7" s="72"/>
      <c r="N7" s="123"/>
      <c r="O7" s="123"/>
      <c r="P7" s="123"/>
      <c r="Q7" s="328"/>
      <c r="R7" s="328"/>
      <c r="S7" s="328"/>
      <c r="T7" s="328"/>
    </row>
    <row r="8" spans="1:20" s="26" customFormat="1" ht="21" x14ac:dyDescent="0.35">
      <c r="A8" s="117" t="s">
        <v>717</v>
      </c>
      <c r="B8" s="69"/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123"/>
      <c r="O8" s="123"/>
      <c r="P8" s="123"/>
      <c r="Q8" s="328"/>
      <c r="R8" s="328"/>
      <c r="S8" s="328"/>
      <c r="T8" s="328"/>
    </row>
    <row r="9" spans="1:20" ht="15.75" thickBot="1" x14ac:dyDescent="0.3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123"/>
      <c r="O9" s="123"/>
      <c r="P9" s="123"/>
      <c r="Q9" s="328"/>
      <c r="R9" s="328"/>
      <c r="S9" s="328"/>
      <c r="T9" s="328"/>
    </row>
    <row r="10" spans="1:20" ht="30.75" thickBot="1" x14ac:dyDescent="0.3">
      <c r="A10" s="51" t="s">
        <v>4</v>
      </c>
      <c r="B10" s="51" t="s">
        <v>110</v>
      </c>
      <c r="C10" s="51" t="s">
        <v>43</v>
      </c>
      <c r="D10" s="51" t="s">
        <v>44</v>
      </c>
      <c r="E10" s="83" t="s">
        <v>45</v>
      </c>
      <c r="F10" s="128" t="s">
        <v>546</v>
      </c>
      <c r="G10" s="129" t="s">
        <v>547</v>
      </c>
      <c r="H10" s="128" t="s">
        <v>548</v>
      </c>
      <c r="I10" s="129" t="s">
        <v>549</v>
      </c>
      <c r="J10" s="128" t="s">
        <v>550</v>
      </c>
      <c r="K10" s="129" t="s">
        <v>539</v>
      </c>
      <c r="L10" s="128" t="s">
        <v>540</v>
      </c>
      <c r="M10" s="129" t="s">
        <v>541</v>
      </c>
      <c r="N10" s="124" t="s">
        <v>542</v>
      </c>
      <c r="O10" s="129" t="s">
        <v>543</v>
      </c>
      <c r="P10" s="128" t="s">
        <v>544</v>
      </c>
      <c r="Q10" s="329" t="s">
        <v>545</v>
      </c>
      <c r="R10" s="329" t="s">
        <v>920</v>
      </c>
      <c r="S10" s="329" t="s">
        <v>923</v>
      </c>
      <c r="T10" s="329" t="s">
        <v>931</v>
      </c>
    </row>
    <row r="11" spans="1:20" ht="15.75" thickBot="1" x14ac:dyDescent="0.3">
      <c r="A11" s="254" t="s">
        <v>390</v>
      </c>
      <c r="B11" s="254" t="s">
        <v>327</v>
      </c>
      <c r="C11" s="371">
        <v>206011</v>
      </c>
      <c r="D11" s="369">
        <f>SUM(F11:T11)</f>
        <v>205965.02000000002</v>
      </c>
      <c r="E11" s="369">
        <f t="shared" ref="E11:E16" si="0">C11-D11</f>
        <v>45.979999999981374</v>
      </c>
      <c r="F11" s="147"/>
      <c r="G11" s="147"/>
      <c r="H11" s="147"/>
      <c r="I11" s="147"/>
      <c r="J11" s="147">
        <f>22698.02+57920</f>
        <v>80618.02</v>
      </c>
      <c r="K11" s="147"/>
      <c r="L11" s="147"/>
      <c r="M11" s="147"/>
      <c r="N11" s="374">
        <v>20419</v>
      </c>
      <c r="O11" s="147">
        <v>60534</v>
      </c>
      <c r="P11" s="147"/>
      <c r="R11" s="147">
        <v>44394</v>
      </c>
    </row>
    <row r="12" spans="1:20" ht="15.75" thickBot="1" x14ac:dyDescent="0.3">
      <c r="A12" s="254" t="s">
        <v>394</v>
      </c>
      <c r="B12" s="254" t="s">
        <v>330</v>
      </c>
      <c r="C12" s="371">
        <v>250000</v>
      </c>
      <c r="D12" s="369">
        <f t="shared" ref="D12:D16" si="1">SUM(F12:T12)</f>
        <v>244342</v>
      </c>
      <c r="E12" s="369">
        <f t="shared" si="0"/>
        <v>5658</v>
      </c>
      <c r="F12" s="147"/>
      <c r="G12" s="147"/>
      <c r="H12" s="147">
        <v>27488</v>
      </c>
      <c r="I12" s="147">
        <v>20219</v>
      </c>
      <c r="J12" s="147">
        <v>21563</v>
      </c>
      <c r="K12" s="147">
        <v>21957</v>
      </c>
      <c r="L12" s="147">
        <v>16146</v>
      </c>
      <c r="M12" s="147">
        <v>21390</v>
      </c>
      <c r="N12" s="374">
        <v>20518</v>
      </c>
      <c r="O12" s="374">
        <v>76372</v>
      </c>
      <c r="P12" s="147"/>
      <c r="T12" s="147">
        <v>18689</v>
      </c>
    </row>
    <row r="13" spans="1:20" ht="15.75" thickBot="1" x14ac:dyDescent="0.3">
      <c r="A13" s="254" t="s">
        <v>391</v>
      </c>
      <c r="B13" s="254" t="s">
        <v>328</v>
      </c>
      <c r="C13" s="371">
        <v>276099</v>
      </c>
      <c r="D13" s="369">
        <f t="shared" si="1"/>
        <v>275263</v>
      </c>
      <c r="E13" s="369">
        <f t="shared" si="0"/>
        <v>836</v>
      </c>
      <c r="F13" s="147"/>
      <c r="G13" s="147"/>
      <c r="H13" s="147"/>
      <c r="I13" s="147"/>
      <c r="J13" s="147">
        <v>52650</v>
      </c>
      <c r="K13" s="147"/>
      <c r="L13" s="147">
        <v>156208</v>
      </c>
      <c r="M13" s="147"/>
      <c r="N13" s="374">
        <v>35037</v>
      </c>
      <c r="O13" s="147"/>
      <c r="P13" s="147"/>
      <c r="R13" s="147">
        <v>31368</v>
      </c>
    </row>
    <row r="14" spans="1:20" ht="15" thickBot="1" x14ac:dyDescent="0.35">
      <c r="A14" s="254" t="s">
        <v>389</v>
      </c>
      <c r="B14" s="254" t="s">
        <v>326</v>
      </c>
      <c r="C14" s="371">
        <v>338741</v>
      </c>
      <c r="D14" s="369">
        <f t="shared" si="1"/>
        <v>338741</v>
      </c>
      <c r="E14" s="369">
        <f t="shared" si="0"/>
        <v>0</v>
      </c>
      <c r="F14" s="147"/>
      <c r="G14" s="147"/>
      <c r="H14" s="147"/>
      <c r="I14" s="147"/>
      <c r="J14" s="147">
        <v>193137</v>
      </c>
      <c r="K14" s="147">
        <v>22790</v>
      </c>
      <c r="L14" s="147"/>
      <c r="M14" s="147">
        <v>66084</v>
      </c>
      <c r="N14" s="374"/>
      <c r="O14" s="147"/>
      <c r="P14" s="147"/>
      <c r="Q14" s="147">
        <v>30294</v>
      </c>
      <c r="S14" s="147">
        <v>26436</v>
      </c>
    </row>
    <row r="15" spans="1:20" ht="15" thickBot="1" x14ac:dyDescent="0.35">
      <c r="A15" s="254" t="s">
        <v>392</v>
      </c>
      <c r="B15" s="254" t="s">
        <v>783</v>
      </c>
      <c r="C15" s="371">
        <v>264019</v>
      </c>
      <c r="D15" s="369">
        <f t="shared" si="1"/>
        <v>263996</v>
      </c>
      <c r="E15" s="369">
        <f t="shared" si="0"/>
        <v>23</v>
      </c>
      <c r="F15" s="147"/>
      <c r="G15" s="147"/>
      <c r="H15" s="147"/>
      <c r="I15" s="147"/>
      <c r="J15" s="147">
        <v>31838</v>
      </c>
      <c r="K15" s="147"/>
      <c r="L15" s="147">
        <v>44125</v>
      </c>
      <c r="M15" s="147"/>
      <c r="N15" s="374">
        <v>167668</v>
      </c>
      <c r="O15" s="147"/>
      <c r="P15" s="147"/>
      <c r="R15" s="147">
        <v>20365</v>
      </c>
    </row>
    <row r="16" spans="1:20" ht="15" thickBot="1" x14ac:dyDescent="0.35">
      <c r="A16" s="254" t="s">
        <v>393</v>
      </c>
      <c r="B16" s="254" t="s">
        <v>329</v>
      </c>
      <c r="C16" s="371">
        <v>378460</v>
      </c>
      <c r="D16" s="369">
        <f t="shared" si="1"/>
        <v>376721</v>
      </c>
      <c r="E16" s="369">
        <f t="shared" si="0"/>
        <v>1739</v>
      </c>
      <c r="F16" s="147"/>
      <c r="G16" s="147"/>
      <c r="H16" s="147"/>
      <c r="I16" s="147"/>
      <c r="J16" s="147"/>
      <c r="K16" s="147"/>
      <c r="L16" s="147">
        <f>70137+66509</f>
        <v>136646</v>
      </c>
      <c r="M16" s="147"/>
      <c r="N16" s="374">
        <v>17488</v>
      </c>
      <c r="O16" s="147"/>
      <c r="P16" s="147"/>
      <c r="R16" s="147">
        <f>203767+18820</f>
        <v>222587</v>
      </c>
    </row>
    <row r="17" spans="1:20" ht="15" thickBot="1" x14ac:dyDescent="0.35">
      <c r="A17" s="84"/>
      <c r="B17" s="85"/>
      <c r="C17" s="372"/>
      <c r="D17" s="373"/>
      <c r="E17" s="373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20" s="62" customFormat="1" ht="15" thickBot="1" x14ac:dyDescent="0.35">
      <c r="A18" s="86" t="s">
        <v>939</v>
      </c>
      <c r="B18" s="79"/>
      <c r="C18" s="370">
        <f>SUM(C11:C17)</f>
        <v>1713330</v>
      </c>
      <c r="D18" s="370">
        <f>SUM(D11:D17)</f>
        <v>1705028.02</v>
      </c>
      <c r="E18" s="370">
        <f>SUM(E11:E17)</f>
        <v>8301.9799999999814</v>
      </c>
      <c r="F18" s="370">
        <f t="shared" ref="F18:Q18" si="2">SUM(F11:F16)</f>
        <v>0</v>
      </c>
      <c r="G18" s="370">
        <f t="shared" si="2"/>
        <v>0</v>
      </c>
      <c r="H18" s="370">
        <f t="shared" si="2"/>
        <v>27488</v>
      </c>
      <c r="I18" s="370">
        <f t="shared" si="2"/>
        <v>20219</v>
      </c>
      <c r="J18" s="370">
        <f t="shared" si="2"/>
        <v>379806.02</v>
      </c>
      <c r="K18" s="370">
        <f t="shared" si="2"/>
        <v>44747</v>
      </c>
      <c r="L18" s="370">
        <f t="shared" si="2"/>
        <v>353125</v>
      </c>
      <c r="M18" s="370">
        <f t="shared" si="2"/>
        <v>87474</v>
      </c>
      <c r="N18" s="370">
        <f t="shared" si="2"/>
        <v>261130</v>
      </c>
      <c r="O18" s="370">
        <f t="shared" si="2"/>
        <v>136906</v>
      </c>
      <c r="P18" s="370">
        <f t="shared" si="2"/>
        <v>0</v>
      </c>
      <c r="Q18" s="370">
        <f t="shared" si="2"/>
        <v>30294</v>
      </c>
      <c r="R18" s="370">
        <f t="shared" ref="R18" si="3">SUM(R11:R16)</f>
        <v>318714</v>
      </c>
      <c r="S18" s="370">
        <f t="shared" ref="S18:T18" si="4">SUM(S11:S16)</f>
        <v>26436</v>
      </c>
      <c r="T18" s="370">
        <f t="shared" si="4"/>
        <v>18689</v>
      </c>
    </row>
    <row r="19" spans="1:20" x14ac:dyDescent="0.3">
      <c r="A19" s="32"/>
      <c r="B19" s="20"/>
      <c r="C19" s="24"/>
      <c r="E19" s="24"/>
      <c r="F19" s="24"/>
      <c r="G19" s="24"/>
      <c r="H19" s="24"/>
      <c r="I19" s="24"/>
      <c r="J19" s="24"/>
      <c r="K19" s="24"/>
      <c r="L19" s="24"/>
      <c r="M19" s="24"/>
      <c r="N19" s="65"/>
    </row>
    <row r="20" spans="1:20" x14ac:dyDescent="0.3">
      <c r="A20" s="32"/>
      <c r="B20" s="20"/>
      <c r="C20" s="24"/>
      <c r="E20" s="24"/>
      <c r="F20" s="24"/>
      <c r="G20" s="24"/>
      <c r="H20" s="24"/>
      <c r="I20" s="24"/>
      <c r="J20" s="24"/>
      <c r="K20" s="24"/>
      <c r="L20" s="24"/>
      <c r="M20" s="24"/>
      <c r="N20" s="65"/>
    </row>
    <row r="21" spans="1:20" x14ac:dyDescent="0.3">
      <c r="A21" s="32"/>
      <c r="B21" s="20"/>
      <c r="C21" s="24"/>
      <c r="E21" s="24"/>
      <c r="F21" s="24"/>
      <c r="G21" s="24"/>
      <c r="H21" s="24"/>
      <c r="I21" s="24"/>
      <c r="J21" s="24"/>
      <c r="K21" s="24"/>
      <c r="L21" s="24"/>
      <c r="M21" s="24"/>
      <c r="N21" s="65"/>
    </row>
    <row r="22" spans="1:20" x14ac:dyDescent="0.3">
      <c r="C22" s="24"/>
      <c r="F22" s="24"/>
      <c r="G22" s="24"/>
      <c r="H22" s="24"/>
      <c r="I22" s="24"/>
      <c r="J22" s="24"/>
      <c r="K22" s="24"/>
      <c r="L22" s="24"/>
      <c r="M22" s="24"/>
      <c r="N22" s="65"/>
    </row>
    <row r="23" spans="1:20" x14ac:dyDescent="0.3">
      <c r="C23" s="24"/>
      <c r="F23" s="24"/>
      <c r="G23" s="24"/>
      <c r="H23" s="24"/>
      <c r="I23" s="24"/>
      <c r="J23" s="24"/>
      <c r="K23" s="24"/>
      <c r="L23" s="24"/>
      <c r="M23" s="24"/>
      <c r="N23" s="65"/>
    </row>
    <row r="24" spans="1:20" x14ac:dyDescent="0.3">
      <c r="C24" s="24"/>
      <c r="F24" s="24"/>
      <c r="G24" s="24"/>
      <c r="H24" s="24"/>
      <c r="I24" s="24"/>
      <c r="J24" s="24"/>
      <c r="K24" s="24"/>
      <c r="L24" s="24"/>
      <c r="M24" s="24"/>
      <c r="N24" s="65"/>
    </row>
    <row r="25" spans="1:20" x14ac:dyDescent="0.3">
      <c r="C25" s="24"/>
      <c r="F25" s="24"/>
      <c r="G25" s="24"/>
      <c r="H25" s="24"/>
      <c r="I25" s="24"/>
      <c r="J25" s="24"/>
      <c r="K25" s="24"/>
      <c r="L25" s="24"/>
      <c r="M25" s="24"/>
      <c r="N25" s="65"/>
    </row>
    <row r="26" spans="1:20" x14ac:dyDescent="0.3">
      <c r="C26" s="24"/>
      <c r="F26" s="24"/>
      <c r="G26" s="24"/>
      <c r="H26" s="24"/>
      <c r="I26" s="24"/>
      <c r="J26" s="24"/>
      <c r="K26" s="24"/>
      <c r="L26" s="24"/>
      <c r="M26" s="24"/>
      <c r="N26" s="65"/>
    </row>
    <row r="27" spans="1:20" x14ac:dyDescent="0.3">
      <c r="C27" s="24"/>
      <c r="F27" s="24"/>
      <c r="G27" s="24"/>
      <c r="H27" s="24"/>
      <c r="I27" s="24"/>
      <c r="J27" s="24"/>
      <c r="K27" s="24"/>
      <c r="L27" s="24"/>
      <c r="M27" s="24"/>
      <c r="N27" s="65"/>
    </row>
    <row r="28" spans="1:20" x14ac:dyDescent="0.3">
      <c r="C28" s="24"/>
      <c r="F28" s="24"/>
      <c r="G28" s="24"/>
      <c r="H28" s="24"/>
      <c r="I28" s="24"/>
      <c r="J28" s="24"/>
      <c r="K28" s="24"/>
      <c r="L28" s="24"/>
      <c r="M28" s="24"/>
      <c r="N28" s="65"/>
    </row>
    <row r="29" spans="1:20" x14ac:dyDescent="0.3">
      <c r="C29" s="24"/>
      <c r="F29" s="24"/>
      <c r="G29" s="24"/>
      <c r="H29" s="24"/>
      <c r="I29" s="24"/>
      <c r="J29" s="24"/>
      <c r="K29" s="24"/>
      <c r="L29" s="24"/>
      <c r="M29" s="24"/>
      <c r="N29" s="65"/>
    </row>
    <row r="30" spans="1:20" x14ac:dyDescent="0.3">
      <c r="C30" s="24"/>
      <c r="F30" s="24"/>
      <c r="G30" s="24"/>
      <c r="H30" s="24"/>
      <c r="I30" s="24"/>
      <c r="J30" s="24"/>
      <c r="K30" s="24"/>
      <c r="L30" s="24"/>
      <c r="M30" s="24"/>
      <c r="N30" s="65"/>
    </row>
    <row r="31" spans="1:20" x14ac:dyDescent="0.3">
      <c r="C31" s="24"/>
      <c r="F31" s="24"/>
      <c r="G31" s="24"/>
      <c r="H31" s="24"/>
      <c r="I31" s="24"/>
      <c r="J31" s="24"/>
      <c r="K31" s="24"/>
      <c r="L31" s="24"/>
      <c r="M31" s="24"/>
      <c r="N31" s="65"/>
    </row>
    <row r="32" spans="1:20" x14ac:dyDescent="0.3">
      <c r="C32" s="24"/>
      <c r="F32" s="24"/>
      <c r="G32" s="24"/>
      <c r="H32" s="24"/>
      <c r="I32" s="24"/>
      <c r="J32" s="24"/>
      <c r="K32" s="24"/>
      <c r="L32" s="24"/>
      <c r="M32" s="24"/>
      <c r="N32" s="65"/>
    </row>
    <row r="33" spans="3:14" x14ac:dyDescent="0.3">
      <c r="C33" s="24"/>
      <c r="F33" s="24"/>
      <c r="G33" s="24"/>
      <c r="H33" s="24"/>
      <c r="I33" s="24"/>
      <c r="J33" s="24"/>
      <c r="K33" s="24"/>
      <c r="L33" s="24"/>
      <c r="M33" s="24"/>
      <c r="N33" s="65"/>
    </row>
    <row r="34" spans="3:14" x14ac:dyDescent="0.3">
      <c r="C34" s="24"/>
      <c r="F34" s="24"/>
      <c r="G34" s="24"/>
      <c r="H34" s="24"/>
      <c r="I34" s="24"/>
      <c r="J34" s="24"/>
      <c r="K34" s="24"/>
      <c r="L34" s="24"/>
      <c r="M34" s="24"/>
      <c r="N34" s="65"/>
    </row>
    <row r="35" spans="3:14" x14ac:dyDescent="0.3">
      <c r="C35" s="24"/>
      <c r="F35" s="24"/>
      <c r="G35" s="24"/>
      <c r="H35" s="24"/>
      <c r="I35" s="24"/>
      <c r="J35" s="24"/>
      <c r="K35" s="24"/>
      <c r="L35" s="24"/>
      <c r="M35" s="24"/>
      <c r="N35" s="65"/>
    </row>
    <row r="36" spans="3:14" x14ac:dyDescent="0.3">
      <c r="C36" s="24"/>
      <c r="F36" s="24"/>
      <c r="G36" s="24"/>
      <c r="H36" s="24"/>
      <c r="I36" s="24"/>
      <c r="J36" s="24"/>
      <c r="K36" s="24"/>
      <c r="L36" s="24"/>
      <c r="M36" s="24"/>
      <c r="N36" s="65"/>
    </row>
    <row r="37" spans="3:14" x14ac:dyDescent="0.3">
      <c r="C37" s="24"/>
      <c r="F37" s="24"/>
      <c r="G37" s="24"/>
      <c r="H37" s="24"/>
      <c r="I37" s="24"/>
      <c r="J37" s="24"/>
      <c r="K37" s="24"/>
      <c r="L37" s="24"/>
      <c r="M37" s="24"/>
      <c r="N37" s="65"/>
    </row>
    <row r="38" spans="3:14" x14ac:dyDescent="0.3">
      <c r="C38" s="24"/>
      <c r="F38" s="24"/>
      <c r="G38" s="24"/>
      <c r="H38" s="24"/>
      <c r="I38" s="24"/>
      <c r="J38" s="24"/>
      <c r="K38" s="24"/>
      <c r="L38" s="24"/>
      <c r="M38" s="24"/>
      <c r="N38" s="65"/>
    </row>
    <row r="39" spans="3:14" x14ac:dyDescent="0.3">
      <c r="C39" s="24"/>
      <c r="F39" s="24"/>
      <c r="G39" s="24"/>
      <c r="H39" s="24"/>
      <c r="I39" s="24"/>
      <c r="J39" s="24"/>
      <c r="K39" s="24"/>
      <c r="L39" s="24"/>
      <c r="M39" s="24"/>
      <c r="N39" s="65"/>
    </row>
    <row r="40" spans="3:14" x14ac:dyDescent="0.3">
      <c r="C40" s="24"/>
      <c r="F40" s="24"/>
      <c r="G40" s="24"/>
      <c r="H40" s="24"/>
      <c r="I40" s="24"/>
      <c r="J40" s="24"/>
      <c r="K40" s="24"/>
      <c r="L40" s="24"/>
      <c r="M40" s="24"/>
      <c r="N40" s="65"/>
    </row>
    <row r="41" spans="3:14" x14ac:dyDescent="0.3">
      <c r="F41" s="24"/>
      <c r="G41" s="24"/>
      <c r="H41" s="24"/>
      <c r="I41" s="24"/>
      <c r="J41" s="24"/>
      <c r="K41" s="24"/>
      <c r="L41" s="24"/>
      <c r="M41" s="24"/>
      <c r="N41" s="65"/>
    </row>
    <row r="42" spans="3:14" x14ac:dyDescent="0.3">
      <c r="F42" s="24"/>
      <c r="G42" s="24"/>
      <c r="H42" s="24"/>
      <c r="I42" s="24"/>
      <c r="J42" s="24"/>
      <c r="K42" s="24"/>
      <c r="L42" s="24"/>
      <c r="M42" s="24"/>
      <c r="N42" s="65"/>
    </row>
    <row r="43" spans="3:14" x14ac:dyDescent="0.3">
      <c r="F43" s="24"/>
      <c r="G43" s="24"/>
      <c r="H43" s="24"/>
      <c r="I43" s="24"/>
      <c r="J43" s="24"/>
      <c r="K43" s="24"/>
      <c r="L43" s="24"/>
      <c r="M43" s="24"/>
      <c r="N43" s="65"/>
    </row>
    <row r="44" spans="3:14" x14ac:dyDescent="0.3">
      <c r="F44" s="24"/>
      <c r="G44" s="24"/>
      <c r="H44" s="24"/>
      <c r="I44" s="24"/>
      <c r="J44" s="24"/>
      <c r="K44" s="24"/>
      <c r="L44" s="24"/>
      <c r="M44" s="24"/>
      <c r="N44" s="65"/>
    </row>
    <row r="45" spans="3:14" x14ac:dyDescent="0.3">
      <c r="F45" s="24"/>
      <c r="G45" s="24"/>
      <c r="H45" s="24"/>
      <c r="I45" s="24"/>
      <c r="J45" s="24"/>
      <c r="K45" s="24"/>
      <c r="L45" s="24"/>
      <c r="M45" s="24"/>
      <c r="N45" s="65"/>
    </row>
    <row r="46" spans="3:14" x14ac:dyDescent="0.3">
      <c r="F46" s="24"/>
      <c r="G46" s="24"/>
      <c r="H46" s="24"/>
      <c r="I46" s="24"/>
      <c r="J46" s="24"/>
      <c r="K46" s="24"/>
      <c r="L46" s="24"/>
      <c r="M46" s="24"/>
      <c r="N46" s="65"/>
    </row>
    <row r="47" spans="3:14" x14ac:dyDescent="0.3">
      <c r="F47" s="24"/>
      <c r="G47" s="24"/>
      <c r="H47" s="24"/>
      <c r="I47" s="24"/>
      <c r="J47" s="24"/>
      <c r="K47" s="24"/>
      <c r="L47" s="24"/>
      <c r="M47" s="24"/>
      <c r="N47" s="65"/>
    </row>
    <row r="48" spans="3:14" x14ac:dyDescent="0.3">
      <c r="F48" s="24"/>
      <c r="G48" s="24"/>
      <c r="H48" s="24"/>
      <c r="I48" s="24"/>
      <c r="J48" s="24"/>
      <c r="K48" s="24"/>
      <c r="L48" s="24"/>
      <c r="M48" s="24"/>
      <c r="N48" s="65"/>
    </row>
    <row r="49" spans="6:14" x14ac:dyDescent="0.3">
      <c r="F49" s="24"/>
      <c r="G49" s="24"/>
      <c r="H49" s="24"/>
      <c r="I49" s="24"/>
      <c r="J49" s="24"/>
      <c r="K49" s="24"/>
      <c r="L49" s="24"/>
      <c r="M49" s="24"/>
      <c r="N49" s="65"/>
    </row>
    <row r="50" spans="6:14" x14ac:dyDescent="0.3">
      <c r="F50" s="24"/>
      <c r="G50" s="24"/>
      <c r="H50" s="24"/>
      <c r="I50" s="24"/>
      <c r="J50" s="24"/>
      <c r="K50" s="24"/>
      <c r="L50" s="24"/>
      <c r="M50" s="24"/>
      <c r="N50" s="65"/>
    </row>
    <row r="51" spans="6:14" x14ac:dyDescent="0.3">
      <c r="F51" s="24"/>
      <c r="G51" s="24"/>
      <c r="H51" s="24"/>
      <c r="I51" s="24"/>
      <c r="J51" s="24"/>
      <c r="K51" s="24"/>
      <c r="L51" s="24"/>
      <c r="M51" s="24"/>
      <c r="N51" s="65"/>
    </row>
    <row r="52" spans="6:14" x14ac:dyDescent="0.3">
      <c r="F52" s="24"/>
      <c r="G52" s="24"/>
      <c r="H52" s="24"/>
      <c r="I52" s="24"/>
      <c r="J52" s="24"/>
      <c r="K52" s="24"/>
      <c r="L52" s="24"/>
      <c r="M52" s="24"/>
      <c r="N52" s="65"/>
    </row>
    <row r="53" spans="6:14" x14ac:dyDescent="0.3">
      <c r="F53" s="24"/>
      <c r="G53" s="24"/>
      <c r="H53" s="24"/>
      <c r="I53" s="24"/>
      <c r="J53" s="24"/>
      <c r="K53" s="24"/>
      <c r="L53" s="24"/>
      <c r="M53" s="24"/>
      <c r="N53" s="65"/>
    </row>
    <row r="54" spans="6:14" x14ac:dyDescent="0.3">
      <c r="F54" s="24"/>
      <c r="G54" s="24"/>
      <c r="H54" s="24"/>
      <c r="I54" s="24"/>
      <c r="J54" s="24"/>
      <c r="K54" s="24"/>
      <c r="L54" s="24"/>
      <c r="M54" s="24"/>
      <c r="N54" s="65"/>
    </row>
    <row r="55" spans="6:14" x14ac:dyDescent="0.3">
      <c r="F55" s="24"/>
      <c r="G55" s="24"/>
      <c r="H55" s="24"/>
      <c r="I55" s="24"/>
      <c r="J55" s="24"/>
      <c r="K55" s="24"/>
      <c r="L55" s="24"/>
      <c r="M55" s="24"/>
      <c r="N55" s="65"/>
    </row>
    <row r="56" spans="6:14" x14ac:dyDescent="0.3">
      <c r="F56" s="24"/>
      <c r="G56" s="24"/>
      <c r="H56" s="24"/>
      <c r="I56" s="24"/>
      <c r="J56" s="24"/>
      <c r="K56" s="24"/>
      <c r="L56" s="24"/>
      <c r="M56" s="24"/>
      <c r="N56" s="65"/>
    </row>
    <row r="57" spans="6:14" x14ac:dyDescent="0.3">
      <c r="F57" s="24"/>
      <c r="G57" s="24"/>
      <c r="H57" s="24"/>
      <c r="I57" s="24"/>
      <c r="J57" s="24"/>
      <c r="K57" s="24"/>
      <c r="L57" s="24"/>
      <c r="M57" s="24"/>
      <c r="N57" s="65"/>
    </row>
    <row r="58" spans="6:14" x14ac:dyDescent="0.3">
      <c r="F58" s="24"/>
      <c r="G58" s="24"/>
      <c r="H58" s="24"/>
      <c r="I58" s="24"/>
      <c r="J58" s="24"/>
      <c r="K58" s="24"/>
      <c r="L58" s="24"/>
      <c r="M58" s="24"/>
      <c r="N58" s="65"/>
    </row>
  </sheetData>
  <sheetProtection password="EF32" sheet="1" objects="1" scenarios="1"/>
  <sortState ref="A11:T16">
    <sortCondition ref="A11"/>
  </sortState>
  <pageMargins left="0.7" right="0.7" top="0.75" bottom="0.75" header="0.3" footer="0.3"/>
  <pageSetup orientation="portrait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CFFCC"/>
  </sheetPr>
  <dimension ref="A1:R64"/>
  <sheetViews>
    <sheetView workbookViewId="0">
      <pane xSplit="5" ySplit="10" topLeftCell="F11" activePane="bottomRight" state="frozen"/>
      <selection activeCell="L12" sqref="L12"/>
      <selection pane="topRight" activeCell="L12" sqref="L12"/>
      <selection pane="bottomLeft" activeCell="L12" sqref="L12"/>
      <selection pane="bottomRight" activeCell="A24" sqref="A24"/>
    </sheetView>
  </sheetViews>
  <sheetFormatPr defaultColWidth="9.109375" defaultRowHeight="14.4" x14ac:dyDescent="0.3"/>
  <cols>
    <col min="1" max="1" width="9.109375" style="4"/>
    <col min="2" max="2" width="41.88671875" style="4" bestFit="1" customWidth="1"/>
    <col min="3" max="3" width="15.5546875" style="4" customWidth="1"/>
    <col min="4" max="4" width="14.5546875" style="4" customWidth="1"/>
    <col min="5" max="5" width="18" style="4" customWidth="1"/>
    <col min="6" max="18" width="15.6640625" style="4" customWidth="1"/>
    <col min="19" max="16384" width="9.109375" style="4"/>
  </cols>
  <sheetData>
    <row r="1" spans="1:18" ht="21" x14ac:dyDescent="0.35">
      <c r="A1" s="117" t="s">
        <v>0</v>
      </c>
      <c r="B1" s="123"/>
      <c r="C1" s="118" t="s">
        <v>323</v>
      </c>
      <c r="D1" s="117"/>
      <c r="E1" s="119"/>
      <c r="F1" s="123"/>
      <c r="G1" s="118" t="str">
        <f>C1</f>
        <v>Tiered Intervention Grant Cohort 4</v>
      </c>
      <c r="H1" s="123"/>
      <c r="I1" s="123"/>
      <c r="J1" s="123"/>
      <c r="K1" s="123"/>
      <c r="L1" s="123"/>
      <c r="M1" s="123"/>
      <c r="N1" s="118" t="str">
        <f>C1</f>
        <v>Tiered Intervention Grant Cohort 4</v>
      </c>
      <c r="O1" s="123"/>
      <c r="P1" s="123"/>
      <c r="Q1" s="123"/>
      <c r="R1" s="123"/>
    </row>
    <row r="2" spans="1:18" ht="18.75" x14ac:dyDescent="0.3">
      <c r="A2" s="120" t="s">
        <v>1</v>
      </c>
      <c r="B2" s="123"/>
      <c r="C2" s="121">
        <v>84.376999999999995</v>
      </c>
      <c r="D2" s="120"/>
      <c r="E2" s="70"/>
      <c r="F2" s="123"/>
      <c r="G2" s="130" t="str">
        <f>"FY"&amp;C4</f>
        <v>FY2014-15</v>
      </c>
      <c r="H2" s="123"/>
      <c r="I2" s="123"/>
      <c r="J2" s="123"/>
      <c r="K2" s="123"/>
      <c r="L2" s="123"/>
      <c r="M2" s="123"/>
      <c r="N2" s="130" t="str">
        <f>"FY"&amp;C4</f>
        <v>FY2014-15</v>
      </c>
      <c r="O2" s="123"/>
      <c r="P2" s="123"/>
      <c r="Q2" s="123"/>
      <c r="R2" s="123"/>
    </row>
    <row r="3" spans="1:18" ht="15.75" x14ac:dyDescent="0.25">
      <c r="A3" s="120" t="s">
        <v>2</v>
      </c>
      <c r="B3" s="123"/>
      <c r="C3" s="121">
        <v>7377</v>
      </c>
      <c r="D3" s="120"/>
      <c r="E3" s="70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ht="15.75" x14ac:dyDescent="0.25">
      <c r="A4" s="120" t="s">
        <v>3</v>
      </c>
      <c r="B4" s="123"/>
      <c r="C4" s="121" t="s">
        <v>536</v>
      </c>
      <c r="D4" s="120"/>
      <c r="E4" s="70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1:18" ht="15.75" x14ac:dyDescent="0.25">
      <c r="A5" s="120" t="s">
        <v>103</v>
      </c>
      <c r="B5" s="123"/>
      <c r="C5" s="121" t="s">
        <v>719</v>
      </c>
      <c r="D5" s="70"/>
      <c r="E5" s="70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18" ht="15.75" x14ac:dyDescent="0.25">
      <c r="A6" s="120" t="s">
        <v>64</v>
      </c>
      <c r="B6" s="123"/>
      <c r="C6" s="120" t="s">
        <v>937</v>
      </c>
      <c r="D6" s="70"/>
      <c r="E6" s="70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15.75" x14ac:dyDescent="0.25">
      <c r="A7" s="120" t="s">
        <v>66</v>
      </c>
      <c r="B7" s="123"/>
      <c r="C7" s="120" t="s">
        <v>870</v>
      </c>
      <c r="D7" s="70"/>
      <c r="E7" s="70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</row>
    <row r="8" spans="1:18" s="26" customFormat="1" ht="21" x14ac:dyDescent="0.35">
      <c r="A8" s="117" t="s">
        <v>717</v>
      </c>
      <c r="B8" s="119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</row>
    <row r="9" spans="1:18" ht="15.75" thickBot="1" x14ac:dyDescent="0.3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spans="1:18" ht="30.75" thickBot="1" x14ac:dyDescent="0.3">
      <c r="A10" s="129" t="s">
        <v>4</v>
      </c>
      <c r="B10" s="129" t="s">
        <v>110</v>
      </c>
      <c r="C10" s="129" t="s">
        <v>43</v>
      </c>
      <c r="D10" s="129" t="s">
        <v>44</v>
      </c>
      <c r="E10" s="114" t="s">
        <v>45</v>
      </c>
      <c r="F10" s="128" t="s">
        <v>546</v>
      </c>
      <c r="G10" s="129" t="s">
        <v>547</v>
      </c>
      <c r="H10" s="128" t="s">
        <v>548</v>
      </c>
      <c r="I10" s="129" t="s">
        <v>549</v>
      </c>
      <c r="J10" s="128" t="s">
        <v>550</v>
      </c>
      <c r="K10" s="129" t="s">
        <v>539</v>
      </c>
      <c r="L10" s="128" t="s">
        <v>540</v>
      </c>
      <c r="M10" s="129" t="s">
        <v>541</v>
      </c>
      <c r="N10" s="128" t="s">
        <v>542</v>
      </c>
      <c r="O10" s="129" t="s">
        <v>543</v>
      </c>
      <c r="P10" s="128" t="s">
        <v>544</v>
      </c>
      <c r="Q10" s="129" t="s">
        <v>545</v>
      </c>
      <c r="R10" s="129" t="s">
        <v>918</v>
      </c>
    </row>
    <row r="11" spans="1:18" ht="15.75" thickBot="1" x14ac:dyDescent="0.3">
      <c r="A11" s="135" t="s">
        <v>395</v>
      </c>
      <c r="B11" s="135" t="s">
        <v>325</v>
      </c>
      <c r="C11" s="364">
        <v>546597</v>
      </c>
      <c r="D11" s="369">
        <f t="shared" ref="D11:D22" si="0">SUM(F11:T11)</f>
        <v>476177</v>
      </c>
      <c r="E11" s="369">
        <f>C11-D11</f>
        <v>70420</v>
      </c>
      <c r="F11" s="147"/>
      <c r="G11" s="147"/>
      <c r="H11" s="147">
        <v>186278</v>
      </c>
      <c r="I11" s="147">
        <v>3952</v>
      </c>
      <c r="J11" s="147">
        <v>39899</v>
      </c>
      <c r="K11" s="147">
        <v>46772</v>
      </c>
      <c r="L11" s="147">
        <v>39512</v>
      </c>
      <c r="M11" s="147">
        <v>39532</v>
      </c>
      <c r="N11" s="147">
        <v>40624</v>
      </c>
      <c r="O11" s="147">
        <v>39097</v>
      </c>
      <c r="P11" s="147"/>
      <c r="Q11" s="147">
        <v>40511</v>
      </c>
      <c r="R11" s="147"/>
    </row>
    <row r="12" spans="1:18" ht="15.75" thickBot="1" x14ac:dyDescent="0.3">
      <c r="A12" s="135" t="s">
        <v>397</v>
      </c>
      <c r="B12" s="135" t="s">
        <v>823</v>
      </c>
      <c r="C12" s="364">
        <v>1095773</v>
      </c>
      <c r="D12" s="369">
        <f t="shared" si="0"/>
        <v>985438</v>
      </c>
      <c r="E12" s="369">
        <f>C12-D12</f>
        <v>110335</v>
      </c>
      <c r="F12" s="147"/>
      <c r="G12" s="147">
        <v>191819</v>
      </c>
      <c r="H12" s="147"/>
      <c r="I12" s="147"/>
      <c r="J12" s="147">
        <f>66349+192462</f>
        <v>258811</v>
      </c>
      <c r="K12" s="147">
        <v>67916</v>
      </c>
      <c r="L12" s="147">
        <v>107541</v>
      </c>
      <c r="M12" s="147">
        <v>75131</v>
      </c>
      <c r="N12" s="147">
        <v>70515</v>
      </c>
      <c r="O12" s="147">
        <v>92475</v>
      </c>
      <c r="P12" s="147">
        <v>53795</v>
      </c>
      <c r="Q12" s="147"/>
      <c r="R12" s="147">
        <v>67435</v>
      </c>
    </row>
    <row r="13" spans="1:18" ht="15.75" thickBot="1" x14ac:dyDescent="0.3">
      <c r="A13" s="135" t="s">
        <v>396</v>
      </c>
      <c r="B13" s="135" t="s">
        <v>824</v>
      </c>
      <c r="C13" s="364">
        <v>473125</v>
      </c>
      <c r="D13" s="369">
        <f t="shared" si="0"/>
        <v>250215</v>
      </c>
      <c r="E13" s="369">
        <f>C13-D13</f>
        <v>222910</v>
      </c>
      <c r="F13" s="147"/>
      <c r="G13" s="147"/>
      <c r="H13" s="147"/>
      <c r="I13" s="147"/>
      <c r="J13" s="147">
        <v>21765</v>
      </c>
      <c r="K13" s="147">
        <v>111876</v>
      </c>
      <c r="L13" s="147">
        <v>15845</v>
      </c>
      <c r="M13" s="147">
        <v>54290</v>
      </c>
      <c r="N13" s="147">
        <v>16521</v>
      </c>
      <c r="O13" s="147">
        <v>4736</v>
      </c>
      <c r="P13" s="147">
        <v>8121</v>
      </c>
      <c r="Q13" s="147"/>
      <c r="R13" s="147">
        <v>17061</v>
      </c>
    </row>
    <row r="14" spans="1:18" ht="15" thickBot="1" x14ac:dyDescent="0.35">
      <c r="A14" s="135" t="s">
        <v>398</v>
      </c>
      <c r="B14" s="135" t="s">
        <v>324</v>
      </c>
      <c r="C14" s="364">
        <v>487796</v>
      </c>
      <c r="D14" s="369">
        <f t="shared" si="0"/>
        <v>481177</v>
      </c>
      <c r="E14" s="369">
        <f>C14-D14</f>
        <v>6619</v>
      </c>
      <c r="F14" s="147"/>
      <c r="G14" s="147"/>
      <c r="H14" s="147"/>
      <c r="I14" s="147"/>
      <c r="J14" s="147">
        <v>301312</v>
      </c>
      <c r="K14" s="147"/>
      <c r="L14" s="147">
        <v>54379</v>
      </c>
      <c r="M14" s="147"/>
      <c r="N14" s="147"/>
      <c r="O14" s="147">
        <v>65417</v>
      </c>
      <c r="P14" s="147">
        <v>22334</v>
      </c>
      <c r="Q14" s="147"/>
      <c r="R14" s="147">
        <v>37735</v>
      </c>
    </row>
    <row r="15" spans="1:18" ht="15.75" hidden="1" thickBot="1" x14ac:dyDescent="0.3">
      <c r="A15" s="135"/>
      <c r="B15" s="135"/>
      <c r="C15" s="364"/>
      <c r="D15" s="369">
        <f t="shared" si="0"/>
        <v>0</v>
      </c>
      <c r="E15" s="369">
        <f t="shared" ref="E15:E22" si="1">C15-D15</f>
        <v>0</v>
      </c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</row>
    <row r="16" spans="1:18" ht="15.75" hidden="1" thickBot="1" x14ac:dyDescent="0.3">
      <c r="A16" s="135"/>
      <c r="B16" s="135"/>
      <c r="C16" s="364"/>
      <c r="D16" s="369">
        <f t="shared" si="0"/>
        <v>0</v>
      </c>
      <c r="E16" s="369">
        <f t="shared" si="1"/>
        <v>0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</row>
    <row r="17" spans="1:18" ht="15.75" hidden="1" thickBot="1" x14ac:dyDescent="0.3">
      <c r="A17" s="135"/>
      <c r="B17" s="135"/>
      <c r="C17" s="364"/>
      <c r="D17" s="369">
        <f t="shared" si="0"/>
        <v>0</v>
      </c>
      <c r="E17" s="369">
        <f t="shared" si="1"/>
        <v>0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18" ht="15.75" hidden="1" thickBot="1" x14ac:dyDescent="0.3">
      <c r="A18" s="135"/>
      <c r="B18" s="135"/>
      <c r="C18" s="364"/>
      <c r="D18" s="369">
        <f t="shared" si="0"/>
        <v>0</v>
      </c>
      <c r="E18" s="369">
        <f t="shared" si="1"/>
        <v>0</v>
      </c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</row>
    <row r="19" spans="1:18" ht="15.75" hidden="1" thickBot="1" x14ac:dyDescent="0.3">
      <c r="A19" s="135"/>
      <c r="B19" s="135"/>
      <c r="C19" s="364"/>
      <c r="D19" s="369">
        <f t="shared" si="0"/>
        <v>0</v>
      </c>
      <c r="E19" s="369">
        <f t="shared" si="1"/>
        <v>0</v>
      </c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</row>
    <row r="20" spans="1:18" ht="15.75" hidden="1" thickBot="1" x14ac:dyDescent="0.3">
      <c r="A20" s="135"/>
      <c r="B20" s="135"/>
      <c r="C20" s="364"/>
      <c r="D20" s="369">
        <f t="shared" si="0"/>
        <v>0</v>
      </c>
      <c r="E20" s="369">
        <f t="shared" si="1"/>
        <v>0</v>
      </c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</row>
    <row r="21" spans="1:18" ht="15.75" hidden="1" thickBot="1" x14ac:dyDescent="0.3">
      <c r="A21" s="135"/>
      <c r="B21" s="135"/>
      <c r="C21" s="364"/>
      <c r="D21" s="369">
        <f t="shared" si="0"/>
        <v>0</v>
      </c>
      <c r="E21" s="369">
        <f t="shared" si="1"/>
        <v>0</v>
      </c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</row>
    <row r="22" spans="1:18" ht="15.75" hidden="1" thickBot="1" x14ac:dyDescent="0.3">
      <c r="A22" s="135"/>
      <c r="B22" s="135"/>
      <c r="C22" s="364"/>
      <c r="D22" s="369">
        <f t="shared" si="0"/>
        <v>0</v>
      </c>
      <c r="E22" s="369">
        <f t="shared" si="1"/>
        <v>0</v>
      </c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</row>
    <row r="23" spans="1:18" ht="15" thickBot="1" x14ac:dyDescent="0.35">
      <c r="A23" s="135"/>
      <c r="B23" s="135"/>
      <c r="C23" s="364"/>
      <c r="D23" s="364"/>
      <c r="E23" s="364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</row>
    <row r="24" spans="1:18" s="113" customFormat="1" ht="15" thickBot="1" x14ac:dyDescent="0.35">
      <c r="A24" s="86" t="s">
        <v>939</v>
      </c>
      <c r="B24" s="79"/>
      <c r="C24" s="370">
        <f t="shared" ref="C24:Q24" si="2">SUM(C11:C22)</f>
        <v>2603291</v>
      </c>
      <c r="D24" s="370">
        <f t="shared" si="2"/>
        <v>2193007</v>
      </c>
      <c r="E24" s="370">
        <f t="shared" si="2"/>
        <v>410284</v>
      </c>
      <c r="F24" s="370">
        <f t="shared" si="2"/>
        <v>0</v>
      </c>
      <c r="G24" s="370">
        <f t="shared" si="2"/>
        <v>191819</v>
      </c>
      <c r="H24" s="370">
        <f t="shared" si="2"/>
        <v>186278</v>
      </c>
      <c r="I24" s="370">
        <f t="shared" si="2"/>
        <v>3952</v>
      </c>
      <c r="J24" s="370">
        <f t="shared" si="2"/>
        <v>621787</v>
      </c>
      <c r="K24" s="370">
        <f t="shared" si="2"/>
        <v>226564</v>
      </c>
      <c r="L24" s="370">
        <f t="shared" si="2"/>
        <v>217277</v>
      </c>
      <c r="M24" s="370">
        <f t="shared" si="2"/>
        <v>168953</v>
      </c>
      <c r="N24" s="370">
        <f t="shared" si="2"/>
        <v>127660</v>
      </c>
      <c r="O24" s="370">
        <f t="shared" si="2"/>
        <v>201725</v>
      </c>
      <c r="P24" s="370">
        <f t="shared" si="2"/>
        <v>84250</v>
      </c>
      <c r="Q24" s="370">
        <f t="shared" si="2"/>
        <v>40511</v>
      </c>
      <c r="R24" s="370">
        <f t="shared" ref="R24" si="3">SUM(R11:R22)</f>
        <v>122231</v>
      </c>
    </row>
    <row r="25" spans="1:18" x14ac:dyDescent="0.3">
      <c r="A25" s="32"/>
      <c r="B25" s="20"/>
      <c r="C25" s="147"/>
      <c r="D25" s="147"/>
      <c r="E25" s="147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</row>
    <row r="26" spans="1:18" x14ac:dyDescent="0.3">
      <c r="A26" s="32"/>
      <c r="B26" s="20"/>
      <c r="C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</row>
    <row r="27" spans="1:18" x14ac:dyDescent="0.3">
      <c r="A27" s="32"/>
      <c r="B27" s="20"/>
      <c r="C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</row>
    <row r="28" spans="1:18" x14ac:dyDescent="0.3">
      <c r="C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</row>
    <row r="29" spans="1:18" x14ac:dyDescent="0.3">
      <c r="C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</row>
    <row r="30" spans="1:18" x14ac:dyDescent="0.3">
      <c r="C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</row>
    <row r="31" spans="1:18" x14ac:dyDescent="0.3">
      <c r="C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</row>
    <row r="32" spans="1:18" x14ac:dyDescent="0.3">
      <c r="C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</row>
    <row r="33" spans="3:18" x14ac:dyDescent="0.3">
      <c r="C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</row>
    <row r="34" spans="3:18" x14ac:dyDescent="0.3">
      <c r="C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</row>
    <row r="35" spans="3:18" x14ac:dyDescent="0.3">
      <c r="C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3:18" x14ac:dyDescent="0.3">
      <c r="C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</row>
    <row r="37" spans="3:18" x14ac:dyDescent="0.3">
      <c r="C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</row>
    <row r="38" spans="3:18" x14ac:dyDescent="0.3">
      <c r="C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</row>
    <row r="39" spans="3:18" x14ac:dyDescent="0.3">
      <c r="C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</row>
    <row r="40" spans="3:18" x14ac:dyDescent="0.3">
      <c r="C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</row>
    <row r="41" spans="3:18" x14ac:dyDescent="0.3">
      <c r="C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</row>
    <row r="42" spans="3:18" x14ac:dyDescent="0.3">
      <c r="C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</row>
    <row r="43" spans="3:18" x14ac:dyDescent="0.3">
      <c r="C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</row>
    <row r="44" spans="3:18" x14ac:dyDescent="0.3">
      <c r="C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</row>
    <row r="45" spans="3:18" x14ac:dyDescent="0.3">
      <c r="C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</row>
    <row r="46" spans="3:18" x14ac:dyDescent="0.3">
      <c r="C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</row>
    <row r="47" spans="3:18" x14ac:dyDescent="0.3"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</row>
    <row r="48" spans="3:18" x14ac:dyDescent="0.3"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</row>
    <row r="49" spans="6:18" x14ac:dyDescent="0.3"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6:18" x14ac:dyDescent="0.3"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</row>
    <row r="51" spans="6:18" x14ac:dyDescent="0.3"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</row>
    <row r="52" spans="6:18" x14ac:dyDescent="0.3"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</row>
    <row r="53" spans="6:18" x14ac:dyDescent="0.3"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</row>
    <row r="54" spans="6:18" x14ac:dyDescent="0.3"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</row>
    <row r="55" spans="6:18" x14ac:dyDescent="0.3"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</row>
    <row r="56" spans="6:18" x14ac:dyDescent="0.3"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</row>
    <row r="57" spans="6:18" x14ac:dyDescent="0.3"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</row>
    <row r="58" spans="6:18" x14ac:dyDescent="0.3"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</row>
    <row r="59" spans="6:18" x14ac:dyDescent="0.3"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</row>
    <row r="60" spans="6:18" x14ac:dyDescent="0.3"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</row>
    <row r="61" spans="6:18" x14ac:dyDescent="0.3"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</row>
    <row r="62" spans="6:18" x14ac:dyDescent="0.3"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</row>
    <row r="63" spans="6:18" x14ac:dyDescent="0.3"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</row>
    <row r="64" spans="6:18" x14ac:dyDescent="0.3"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</row>
  </sheetData>
  <sheetProtection password="EF32" sheet="1" objects="1" scenarios="1"/>
  <sortState ref="A11:U15">
    <sortCondition ref="A11"/>
  </sortState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CCFFCC"/>
  </sheetPr>
  <dimension ref="A1:V36"/>
  <sheetViews>
    <sheetView workbookViewId="0">
      <pane xSplit="6" ySplit="10" topLeftCell="G11" activePane="bottomRight" state="frozen"/>
      <selection activeCell="L12" sqref="L12"/>
      <selection pane="topRight" activeCell="L12" sqref="L12"/>
      <selection pane="bottomLeft" activeCell="L12" sqref="L12"/>
      <selection pane="bottomRight" activeCell="G11" sqref="G11"/>
    </sheetView>
  </sheetViews>
  <sheetFormatPr defaultColWidth="9.109375" defaultRowHeight="14.4" x14ac:dyDescent="0.3"/>
  <cols>
    <col min="1" max="1" width="9.109375" style="4"/>
    <col min="2" max="2" width="24.88671875" style="4" customWidth="1"/>
    <col min="3" max="3" width="29.33203125" style="4" bestFit="1" customWidth="1"/>
    <col min="4" max="4" width="15.88671875" style="4" customWidth="1"/>
    <col min="5" max="5" width="16.109375" style="4" customWidth="1"/>
    <col min="6" max="6" width="18" style="4" customWidth="1"/>
    <col min="7" max="22" width="15.6640625" style="4" customWidth="1"/>
    <col min="23" max="16384" width="9.109375" style="4"/>
  </cols>
  <sheetData>
    <row r="1" spans="1:22" ht="21" x14ac:dyDescent="0.4">
      <c r="A1" s="76" t="s">
        <v>0</v>
      </c>
      <c r="B1" s="72"/>
      <c r="C1" s="118" t="s">
        <v>753</v>
      </c>
      <c r="D1" s="118"/>
      <c r="E1" s="73"/>
      <c r="F1" s="72"/>
      <c r="G1" s="72"/>
      <c r="H1" s="72"/>
      <c r="I1" s="72"/>
      <c r="J1" s="68" t="str">
        <f>C1</f>
        <v>Tiered Intervention Grant Cohort 5</v>
      </c>
      <c r="K1" s="72"/>
      <c r="L1" s="123"/>
      <c r="M1" s="72"/>
      <c r="N1" s="72"/>
      <c r="O1" s="72"/>
      <c r="P1" s="123"/>
      <c r="Q1" s="118" t="str">
        <f>C1</f>
        <v>Tiered Intervention Grant Cohort 5</v>
      </c>
      <c r="R1" s="123"/>
      <c r="S1" s="123"/>
      <c r="T1" s="123"/>
      <c r="U1" s="123"/>
      <c r="V1" s="123"/>
    </row>
    <row r="2" spans="1:22" ht="18" x14ac:dyDescent="0.35">
      <c r="A2" s="77" t="s">
        <v>1</v>
      </c>
      <c r="B2" s="72"/>
      <c r="C2" s="136" t="s">
        <v>784</v>
      </c>
      <c r="D2" s="136"/>
      <c r="E2" s="73"/>
      <c r="F2" s="72"/>
      <c r="G2" s="72"/>
      <c r="H2" s="72"/>
      <c r="I2" s="72"/>
      <c r="J2" s="59" t="str">
        <f>"FY"&amp;C4</f>
        <v>FY2014-15</v>
      </c>
      <c r="K2" s="72"/>
      <c r="L2" s="123"/>
      <c r="M2" s="72"/>
      <c r="N2" s="72"/>
      <c r="O2" s="72"/>
      <c r="P2" s="123"/>
      <c r="Q2" s="121" t="str">
        <f>"FY"&amp;C4</f>
        <v>FY2014-15</v>
      </c>
      <c r="R2" s="123"/>
      <c r="S2" s="123"/>
      <c r="T2" s="123"/>
      <c r="U2" s="123"/>
      <c r="V2" s="123"/>
    </row>
    <row r="3" spans="1:22" ht="15.6" x14ac:dyDescent="0.3">
      <c r="A3" s="77" t="s">
        <v>2</v>
      </c>
      <c r="B3" s="72"/>
      <c r="C3" s="121">
        <v>7377</v>
      </c>
      <c r="D3" s="75"/>
      <c r="E3" s="73"/>
      <c r="F3" s="72"/>
      <c r="G3" s="72"/>
      <c r="H3" s="72"/>
      <c r="I3" s="72"/>
      <c r="J3" s="72"/>
      <c r="K3" s="72"/>
      <c r="L3" s="72"/>
      <c r="M3" s="72"/>
      <c r="N3" s="72"/>
      <c r="O3" s="72"/>
      <c r="P3" s="123"/>
      <c r="Q3" s="123"/>
      <c r="R3" s="123"/>
      <c r="S3" s="123"/>
      <c r="T3" s="123"/>
      <c r="U3" s="123"/>
      <c r="V3" s="123"/>
    </row>
    <row r="4" spans="1:22" ht="15.6" x14ac:dyDescent="0.3">
      <c r="A4" s="77" t="s">
        <v>3</v>
      </c>
      <c r="B4" s="72"/>
      <c r="C4" s="121" t="s">
        <v>536</v>
      </c>
      <c r="D4" s="121"/>
      <c r="E4" s="77"/>
      <c r="F4" s="72"/>
      <c r="G4" s="72"/>
      <c r="H4" s="72"/>
      <c r="I4" s="72"/>
      <c r="J4" s="72"/>
      <c r="K4" s="72"/>
      <c r="L4" s="72"/>
      <c r="M4" s="72"/>
      <c r="N4" s="72"/>
      <c r="O4" s="72"/>
      <c r="P4" s="123"/>
      <c r="Q4" s="123"/>
      <c r="R4" s="123"/>
      <c r="S4" s="123"/>
      <c r="T4" s="123"/>
      <c r="U4" s="123"/>
      <c r="V4" s="123"/>
    </row>
    <row r="5" spans="1:22" ht="15.6" x14ac:dyDescent="0.3">
      <c r="A5" s="77" t="s">
        <v>103</v>
      </c>
      <c r="B5" s="72"/>
      <c r="C5" s="121" t="s">
        <v>719</v>
      </c>
      <c r="D5" s="75"/>
      <c r="E5" s="73"/>
      <c r="F5" s="72"/>
      <c r="G5" s="72"/>
      <c r="H5" s="72"/>
      <c r="I5" s="72"/>
      <c r="J5" s="72"/>
      <c r="K5" s="72"/>
      <c r="L5" s="72"/>
      <c r="M5" s="72"/>
      <c r="N5" s="72"/>
      <c r="O5" s="72"/>
      <c r="P5" s="123"/>
      <c r="Q5" s="123"/>
      <c r="R5" s="123"/>
      <c r="S5" s="123"/>
      <c r="T5" s="123"/>
      <c r="U5" s="123"/>
      <c r="V5" s="123"/>
    </row>
    <row r="6" spans="1:22" ht="15.6" x14ac:dyDescent="0.3">
      <c r="A6" s="77" t="s">
        <v>64</v>
      </c>
      <c r="B6" s="72"/>
      <c r="C6" s="120" t="s">
        <v>937</v>
      </c>
      <c r="D6" s="120"/>
      <c r="E6" s="71"/>
      <c r="F6" s="72"/>
      <c r="G6" s="72"/>
      <c r="H6" s="72"/>
      <c r="I6" s="72"/>
      <c r="J6" s="72"/>
      <c r="K6" s="72"/>
      <c r="L6" s="72"/>
      <c r="M6" s="72"/>
      <c r="N6" s="72"/>
      <c r="O6" s="72"/>
      <c r="P6" s="123"/>
      <c r="Q6" s="123"/>
      <c r="R6" s="123"/>
      <c r="S6" s="123"/>
      <c r="T6" s="123"/>
      <c r="U6" s="123"/>
      <c r="V6" s="123"/>
    </row>
    <row r="7" spans="1:22" ht="15.6" x14ac:dyDescent="0.3">
      <c r="A7" s="77" t="s">
        <v>66</v>
      </c>
      <c r="B7" s="72"/>
      <c r="C7" s="120" t="s">
        <v>870</v>
      </c>
      <c r="D7" s="120"/>
      <c r="E7" s="71"/>
      <c r="F7" s="72"/>
      <c r="G7" s="72"/>
      <c r="H7" s="72"/>
      <c r="I7" s="72"/>
      <c r="J7" s="72"/>
      <c r="K7" s="72"/>
      <c r="L7" s="72"/>
      <c r="M7" s="72"/>
      <c r="N7" s="72"/>
      <c r="O7" s="72"/>
      <c r="P7" s="123"/>
      <c r="Q7" s="123"/>
      <c r="R7" s="123"/>
      <c r="S7" s="123"/>
      <c r="T7" s="123"/>
      <c r="U7" s="123"/>
      <c r="V7" s="123"/>
    </row>
    <row r="8" spans="1:22" s="26" customFormat="1" ht="21" x14ac:dyDescent="0.4">
      <c r="A8" s="117" t="s">
        <v>717</v>
      </c>
      <c r="B8" s="69"/>
      <c r="C8" s="119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123"/>
      <c r="Q8" s="123"/>
      <c r="R8" s="123"/>
      <c r="S8" s="123"/>
      <c r="T8" s="123"/>
      <c r="U8" s="123"/>
      <c r="V8" s="123"/>
    </row>
    <row r="9" spans="1:22" ht="15" thickBot="1" x14ac:dyDescent="0.35">
      <c r="A9" s="72"/>
      <c r="B9" s="72"/>
      <c r="C9" s="123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123"/>
      <c r="Q9" s="123"/>
      <c r="R9" s="123"/>
      <c r="S9" s="123"/>
      <c r="T9" s="123"/>
      <c r="U9" s="123"/>
      <c r="V9" s="123"/>
    </row>
    <row r="10" spans="1:22" ht="29.4" thickBot="1" x14ac:dyDescent="0.35">
      <c r="A10" s="51" t="s">
        <v>727</v>
      </c>
      <c r="B10" s="74" t="s">
        <v>726</v>
      </c>
      <c r="C10" s="131" t="s">
        <v>725</v>
      </c>
      <c r="D10" s="51" t="s">
        <v>43</v>
      </c>
      <c r="E10" s="51" t="s">
        <v>44</v>
      </c>
      <c r="F10" s="83" t="s">
        <v>45</v>
      </c>
      <c r="G10" s="128" t="s">
        <v>546</v>
      </c>
      <c r="H10" s="129" t="s">
        <v>547</v>
      </c>
      <c r="I10" s="128" t="s">
        <v>548</v>
      </c>
      <c r="J10" s="129" t="s">
        <v>549</v>
      </c>
      <c r="K10" s="128" t="s">
        <v>550</v>
      </c>
      <c r="L10" s="129" t="s">
        <v>539</v>
      </c>
      <c r="M10" s="128" t="s">
        <v>540</v>
      </c>
      <c r="N10" s="129" t="s">
        <v>541</v>
      </c>
      <c r="O10" s="124" t="s">
        <v>542</v>
      </c>
      <c r="P10" s="129" t="s">
        <v>543</v>
      </c>
      <c r="Q10" s="128" t="s">
        <v>544</v>
      </c>
      <c r="R10" s="129" t="s">
        <v>545</v>
      </c>
      <c r="S10" s="129" t="s">
        <v>918</v>
      </c>
      <c r="T10" s="129" t="s">
        <v>923</v>
      </c>
      <c r="U10" s="129" t="s">
        <v>931</v>
      </c>
      <c r="V10" s="129" t="s">
        <v>972</v>
      </c>
    </row>
    <row r="11" spans="1:22" ht="15" thickBot="1" x14ac:dyDescent="0.35">
      <c r="A11" s="89" t="s">
        <v>720</v>
      </c>
      <c r="B11" s="89" t="s">
        <v>78</v>
      </c>
      <c r="C11" s="89" t="s">
        <v>341</v>
      </c>
      <c r="D11" s="364">
        <v>339929</v>
      </c>
      <c r="E11" s="364">
        <f>SUM(G11:V11)</f>
        <v>282191</v>
      </c>
      <c r="F11" s="364">
        <f t="shared" ref="F11:F18" si="0">D11-E11</f>
        <v>57738</v>
      </c>
      <c r="G11" s="147"/>
      <c r="H11" s="147">
        <v>47186</v>
      </c>
      <c r="I11" s="147">
        <v>18144</v>
      </c>
      <c r="J11" s="147"/>
      <c r="K11" s="147">
        <v>49913</v>
      </c>
      <c r="L11" s="147">
        <v>32383</v>
      </c>
      <c r="M11" s="147">
        <v>27688</v>
      </c>
      <c r="N11" s="147">
        <v>25760</v>
      </c>
      <c r="O11" s="147">
        <v>37383</v>
      </c>
      <c r="P11" s="147">
        <v>38140</v>
      </c>
      <c r="Q11" s="147">
        <v>4340</v>
      </c>
      <c r="R11" s="147">
        <v>1060</v>
      </c>
      <c r="S11" s="147">
        <v>194</v>
      </c>
      <c r="T11" s="147"/>
      <c r="U11" s="147"/>
      <c r="V11" s="147"/>
    </row>
    <row r="12" spans="1:22" ht="15" thickBot="1" x14ac:dyDescent="0.35">
      <c r="A12" s="89" t="s">
        <v>721</v>
      </c>
      <c r="B12" s="89" t="s">
        <v>108</v>
      </c>
      <c r="C12" s="89" t="s">
        <v>342</v>
      </c>
      <c r="D12" s="364">
        <v>444081</v>
      </c>
      <c r="E12" s="364">
        <f t="shared" ref="E12:E15" si="1">SUM(G12:V12)</f>
        <v>438702</v>
      </c>
      <c r="F12" s="364">
        <f t="shared" si="0"/>
        <v>5379</v>
      </c>
      <c r="G12" s="147"/>
      <c r="H12" s="147"/>
      <c r="I12" s="147">
        <v>31778</v>
      </c>
      <c r="J12" s="147"/>
      <c r="K12" s="147"/>
      <c r="L12" s="147"/>
      <c r="M12" s="147">
        <v>201273</v>
      </c>
      <c r="N12" s="147"/>
      <c r="O12" s="147">
        <v>88894</v>
      </c>
      <c r="P12" s="147"/>
      <c r="Q12" s="147"/>
      <c r="R12" s="147">
        <v>116219</v>
      </c>
      <c r="S12" s="147">
        <v>538</v>
      </c>
      <c r="T12" s="147">
        <v>5379</v>
      </c>
      <c r="U12" s="147"/>
      <c r="V12" s="147">
        <v>-5379</v>
      </c>
    </row>
    <row r="13" spans="1:22" ht="15" thickBot="1" x14ac:dyDescent="0.35">
      <c r="A13" s="89" t="s">
        <v>722</v>
      </c>
      <c r="B13" s="89" t="s">
        <v>108</v>
      </c>
      <c r="C13" s="89" t="s">
        <v>510</v>
      </c>
      <c r="D13" s="364">
        <v>350205</v>
      </c>
      <c r="E13" s="364">
        <f t="shared" si="1"/>
        <v>328424</v>
      </c>
      <c r="F13" s="364">
        <f t="shared" si="0"/>
        <v>21781</v>
      </c>
      <c r="G13" s="147"/>
      <c r="H13" s="147"/>
      <c r="I13" s="147"/>
      <c r="J13" s="147"/>
      <c r="K13" s="147">
        <v>76195</v>
      </c>
      <c r="L13" s="147"/>
      <c r="M13" s="147">
        <f>53236+77564</f>
        <v>130800</v>
      </c>
      <c r="N13" s="147"/>
      <c r="O13" s="147"/>
      <c r="P13" s="147">
        <v>49256</v>
      </c>
      <c r="Q13" s="147"/>
      <c r="R13" s="147"/>
      <c r="S13" s="147">
        <v>72173</v>
      </c>
      <c r="T13" s="147"/>
      <c r="U13" s="147"/>
      <c r="V13" s="147"/>
    </row>
    <row r="14" spans="1:22" ht="15" thickBot="1" x14ac:dyDescent="0.35">
      <c r="A14" s="89" t="s">
        <v>723</v>
      </c>
      <c r="B14" s="89" t="s">
        <v>108</v>
      </c>
      <c r="C14" s="89" t="s">
        <v>384</v>
      </c>
      <c r="D14" s="364">
        <v>336757</v>
      </c>
      <c r="E14" s="364">
        <f t="shared" si="1"/>
        <v>267035</v>
      </c>
      <c r="F14" s="364">
        <f t="shared" si="0"/>
        <v>69722</v>
      </c>
      <c r="G14" s="147"/>
      <c r="H14" s="147"/>
      <c r="I14" s="147"/>
      <c r="J14" s="147"/>
      <c r="K14" s="147">
        <v>55376</v>
      </c>
      <c r="L14" s="147"/>
      <c r="M14" s="147">
        <v>65794</v>
      </c>
      <c r="N14" s="147"/>
      <c r="O14" s="147">
        <v>78509</v>
      </c>
      <c r="P14" s="147"/>
      <c r="Q14" s="147">
        <v>24760</v>
      </c>
      <c r="R14" s="147"/>
      <c r="S14" s="147">
        <v>42596</v>
      </c>
      <c r="T14" s="147"/>
      <c r="U14" s="147"/>
      <c r="V14" s="147"/>
    </row>
    <row r="15" spans="1:22" ht="15" thickBot="1" x14ac:dyDescent="0.35">
      <c r="A15" s="89" t="s">
        <v>724</v>
      </c>
      <c r="B15" s="89" t="s">
        <v>108</v>
      </c>
      <c r="C15" s="89" t="s">
        <v>343</v>
      </c>
      <c r="D15" s="364">
        <v>334067</v>
      </c>
      <c r="E15" s="364">
        <f t="shared" si="1"/>
        <v>323006</v>
      </c>
      <c r="F15" s="364">
        <f t="shared" si="0"/>
        <v>11061</v>
      </c>
      <c r="G15" s="147"/>
      <c r="H15" s="147"/>
      <c r="I15" s="147"/>
      <c r="J15" s="147"/>
      <c r="K15" s="147">
        <f>31926+49123</f>
        <v>81049</v>
      </c>
      <c r="L15" s="147"/>
      <c r="M15" s="147">
        <v>80374</v>
      </c>
      <c r="N15" s="147"/>
      <c r="O15" s="147"/>
      <c r="P15" s="147">
        <v>89898</v>
      </c>
      <c r="Q15" s="147">
        <v>23182</v>
      </c>
      <c r="R15" s="147"/>
      <c r="S15" s="147">
        <v>48503</v>
      </c>
      <c r="T15" s="147"/>
      <c r="U15" s="147"/>
      <c r="V15" s="147"/>
    </row>
    <row r="16" spans="1:22" ht="15" hidden="1" thickBot="1" x14ac:dyDescent="0.35">
      <c r="A16" s="46"/>
      <c r="B16" s="46"/>
      <c r="C16" s="152"/>
      <c r="D16" s="364"/>
      <c r="E16" s="364">
        <f>SUM(G16:O16)</f>
        <v>0</v>
      </c>
      <c r="F16" s="364">
        <f t="shared" si="0"/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</row>
    <row r="17" spans="1:22" ht="15" hidden="1" thickBot="1" x14ac:dyDescent="0.35">
      <c r="A17" s="46"/>
      <c r="B17" s="46"/>
      <c r="C17" s="152"/>
      <c r="D17" s="364"/>
      <c r="E17" s="364">
        <f>SUM(G17:O17)</f>
        <v>0</v>
      </c>
      <c r="F17" s="364">
        <f t="shared" si="0"/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</row>
    <row r="18" spans="1:22" ht="15" hidden="1" thickBot="1" x14ac:dyDescent="0.35">
      <c r="A18" s="46"/>
      <c r="B18" s="46"/>
      <c r="C18" s="152"/>
      <c r="D18" s="364"/>
      <c r="E18" s="364">
        <f>SUM(G18:O18)</f>
        <v>0</v>
      </c>
      <c r="F18" s="364">
        <f t="shared" si="0"/>
        <v>0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</row>
    <row r="19" spans="1:22" ht="15" thickBot="1" x14ac:dyDescent="0.35">
      <c r="A19" s="46"/>
      <c r="B19" s="46"/>
      <c r="C19" s="152"/>
      <c r="D19" s="364"/>
      <c r="E19" s="364"/>
      <c r="F19" s="364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</row>
    <row r="20" spans="1:22" s="62" customFormat="1" ht="15" thickBot="1" x14ac:dyDescent="0.35">
      <c r="A20" s="78" t="s">
        <v>939</v>
      </c>
      <c r="B20" s="78"/>
      <c r="C20" s="132"/>
      <c r="D20" s="365">
        <f t="shared" ref="D20:R20" si="2">SUM(D11:D19)</f>
        <v>1805039</v>
      </c>
      <c r="E20" s="365">
        <f t="shared" si="2"/>
        <v>1639358</v>
      </c>
      <c r="F20" s="365">
        <f t="shared" si="2"/>
        <v>165681</v>
      </c>
      <c r="G20" s="366">
        <f t="shared" si="2"/>
        <v>0</v>
      </c>
      <c r="H20" s="366">
        <f t="shared" si="2"/>
        <v>47186</v>
      </c>
      <c r="I20" s="366">
        <f t="shared" si="2"/>
        <v>49922</v>
      </c>
      <c r="J20" s="366">
        <f t="shared" si="2"/>
        <v>0</v>
      </c>
      <c r="K20" s="366">
        <f t="shared" si="2"/>
        <v>262533</v>
      </c>
      <c r="L20" s="366">
        <f t="shared" si="2"/>
        <v>32383</v>
      </c>
      <c r="M20" s="366">
        <f t="shared" si="2"/>
        <v>505929</v>
      </c>
      <c r="N20" s="366">
        <f t="shared" si="2"/>
        <v>25760</v>
      </c>
      <c r="O20" s="366">
        <f t="shared" si="2"/>
        <v>204786</v>
      </c>
      <c r="P20" s="366">
        <f t="shared" si="2"/>
        <v>177294</v>
      </c>
      <c r="Q20" s="366">
        <f t="shared" si="2"/>
        <v>52282</v>
      </c>
      <c r="R20" s="366">
        <f t="shared" si="2"/>
        <v>117279</v>
      </c>
      <c r="S20" s="366">
        <f t="shared" ref="S20" si="3">SUM(S11:S19)</f>
        <v>164004</v>
      </c>
      <c r="T20" s="366">
        <f t="shared" ref="T20" si="4">SUM(T11:T19)</f>
        <v>5379</v>
      </c>
      <c r="U20" s="366">
        <f t="shared" ref="U20:V20" si="5">SUM(U11:U19)</f>
        <v>0</v>
      </c>
      <c r="V20" s="366">
        <f t="shared" si="5"/>
        <v>-5379</v>
      </c>
    </row>
    <row r="21" spans="1:22" x14ac:dyDescent="0.3">
      <c r="D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22" x14ac:dyDescent="0.3">
      <c r="G22" s="24"/>
      <c r="H22" s="24"/>
      <c r="I22" s="24"/>
      <c r="J22" s="24"/>
      <c r="K22" s="24"/>
      <c r="L22" s="24"/>
      <c r="M22" s="24"/>
      <c r="N22" s="24"/>
      <c r="O22" s="24"/>
    </row>
    <row r="23" spans="1:22" x14ac:dyDescent="0.3">
      <c r="G23" s="24"/>
      <c r="H23" s="24"/>
      <c r="I23" s="24"/>
      <c r="J23" s="24"/>
      <c r="K23" s="24"/>
      <c r="L23" s="24"/>
      <c r="M23" s="24"/>
      <c r="N23" s="24"/>
      <c r="O23" s="24"/>
    </row>
    <row r="24" spans="1:22" x14ac:dyDescent="0.3">
      <c r="G24" s="24"/>
      <c r="H24" s="24"/>
      <c r="I24" s="24"/>
      <c r="J24" s="24"/>
      <c r="K24" s="24"/>
      <c r="L24" s="24"/>
      <c r="M24" s="24"/>
      <c r="N24" s="24"/>
      <c r="O24" s="24"/>
    </row>
    <row r="25" spans="1:22" x14ac:dyDescent="0.3">
      <c r="G25" s="24"/>
      <c r="H25" s="24"/>
      <c r="I25" s="24"/>
      <c r="J25" s="24"/>
      <c r="K25" s="24"/>
      <c r="L25" s="24"/>
      <c r="M25" s="24"/>
      <c r="N25" s="24"/>
      <c r="O25" s="24"/>
    </row>
    <row r="26" spans="1:22" x14ac:dyDescent="0.3">
      <c r="G26" s="24"/>
      <c r="H26" s="24"/>
      <c r="I26" s="24"/>
      <c r="J26" s="24"/>
      <c r="K26" s="24"/>
      <c r="L26" s="24"/>
      <c r="M26" s="24"/>
      <c r="N26" s="24"/>
      <c r="O26" s="24"/>
    </row>
    <row r="27" spans="1:22" x14ac:dyDescent="0.3">
      <c r="G27" s="24"/>
      <c r="H27" s="24"/>
      <c r="I27" s="24"/>
      <c r="J27" s="24"/>
      <c r="K27" s="24"/>
      <c r="L27" s="24"/>
      <c r="M27" s="24"/>
      <c r="N27" s="24"/>
      <c r="O27" s="24"/>
    </row>
    <row r="28" spans="1:22" x14ac:dyDescent="0.3">
      <c r="G28" s="24"/>
      <c r="H28" s="24"/>
      <c r="I28" s="24"/>
      <c r="J28" s="24"/>
      <c r="K28" s="24"/>
      <c r="L28" s="24"/>
      <c r="M28" s="24"/>
      <c r="N28" s="24"/>
      <c r="O28" s="24"/>
    </row>
    <row r="29" spans="1:22" x14ac:dyDescent="0.3">
      <c r="G29" s="24"/>
      <c r="H29" s="24"/>
      <c r="I29" s="24"/>
      <c r="J29" s="24"/>
      <c r="K29" s="24"/>
      <c r="L29" s="24"/>
      <c r="M29" s="24"/>
      <c r="N29" s="24"/>
      <c r="O29" s="24"/>
    </row>
    <row r="30" spans="1:22" x14ac:dyDescent="0.3">
      <c r="G30" s="24"/>
      <c r="H30" s="24"/>
      <c r="I30" s="24"/>
      <c r="J30" s="24"/>
      <c r="K30" s="24"/>
      <c r="L30" s="24"/>
      <c r="M30" s="24"/>
      <c r="N30" s="24"/>
      <c r="O30" s="24"/>
    </row>
    <row r="31" spans="1:22" x14ac:dyDescent="0.3">
      <c r="G31" s="24"/>
      <c r="H31" s="24"/>
      <c r="I31" s="24"/>
      <c r="J31" s="24"/>
      <c r="K31" s="24"/>
      <c r="L31" s="24"/>
      <c r="M31" s="24"/>
      <c r="N31" s="24"/>
      <c r="O31" s="24"/>
    </row>
    <row r="32" spans="1:22" x14ac:dyDescent="0.3">
      <c r="G32" s="24"/>
      <c r="H32" s="24"/>
      <c r="I32" s="24"/>
      <c r="J32" s="24"/>
      <c r="K32" s="24"/>
      <c r="L32" s="24"/>
      <c r="M32" s="24"/>
      <c r="N32" s="24"/>
      <c r="O32" s="24"/>
    </row>
    <row r="33" spans="7:15" x14ac:dyDescent="0.3">
      <c r="G33" s="24"/>
      <c r="H33" s="24"/>
      <c r="I33" s="24"/>
      <c r="J33" s="24"/>
      <c r="K33" s="24"/>
      <c r="L33" s="24"/>
      <c r="M33" s="24"/>
      <c r="N33" s="24"/>
      <c r="O33" s="24"/>
    </row>
    <row r="34" spans="7:15" x14ac:dyDescent="0.3">
      <c r="G34" s="24"/>
      <c r="H34" s="24"/>
      <c r="I34" s="24"/>
      <c r="J34" s="24"/>
      <c r="K34" s="24"/>
      <c r="L34" s="24"/>
      <c r="M34" s="24"/>
      <c r="N34" s="24"/>
      <c r="O34" s="24"/>
    </row>
    <row r="35" spans="7:15" x14ac:dyDescent="0.3">
      <c r="G35" s="24"/>
      <c r="H35" s="24"/>
      <c r="I35" s="24"/>
      <c r="J35" s="24"/>
      <c r="K35" s="24"/>
      <c r="L35" s="24"/>
      <c r="M35" s="24"/>
      <c r="N35" s="24"/>
      <c r="O35" s="24"/>
    </row>
    <row r="36" spans="7:15" x14ac:dyDescent="0.3">
      <c r="G36" s="24"/>
      <c r="H36" s="24"/>
      <c r="I36" s="24"/>
      <c r="J36" s="24"/>
      <c r="K36" s="24"/>
      <c r="L36" s="24"/>
      <c r="M36" s="24"/>
      <c r="N36" s="24"/>
      <c r="O36" s="24"/>
    </row>
  </sheetData>
  <sheetProtection password="EF32" sheet="1" objects="1" scenarios="1"/>
  <sortState ref="A11:U22">
    <sortCondition ref="A11:A22"/>
  </sortState>
  <pageMargins left="0.7" right="0.7" top="0.75" bottom="0.75" header="0.3" footer="0.3"/>
  <pageSetup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CCFFCC"/>
  </sheetPr>
  <dimension ref="A1:W47"/>
  <sheetViews>
    <sheetView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J36" sqref="J36"/>
    </sheetView>
  </sheetViews>
  <sheetFormatPr defaultColWidth="9.109375" defaultRowHeight="14.4" x14ac:dyDescent="0.3"/>
  <cols>
    <col min="1" max="1" width="10" style="308" customWidth="1"/>
    <col min="2" max="2" width="12.109375" style="308" customWidth="1"/>
    <col min="3" max="3" width="36" style="308" customWidth="1"/>
    <col min="4" max="4" width="13.109375" style="308" customWidth="1"/>
    <col min="5" max="5" width="14.109375" style="308" customWidth="1"/>
    <col min="6" max="6" width="13.5546875" style="308" customWidth="1"/>
    <col min="7" max="23" width="15.6640625" style="308" customWidth="1"/>
    <col min="24" max="16384" width="9.109375" style="308"/>
  </cols>
  <sheetData>
    <row r="1" spans="1:23" ht="21" x14ac:dyDescent="0.35">
      <c r="A1" s="117" t="s">
        <v>0</v>
      </c>
      <c r="B1" s="123"/>
      <c r="C1" s="118" t="s">
        <v>947</v>
      </c>
      <c r="D1" s="125"/>
      <c r="E1" s="123"/>
      <c r="F1" s="123"/>
      <c r="G1" s="123"/>
      <c r="H1" s="123"/>
      <c r="I1" s="118" t="s">
        <v>947</v>
      </c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3" ht="18.75" x14ac:dyDescent="0.3">
      <c r="A2" s="120" t="s">
        <v>1</v>
      </c>
      <c r="B2" s="123"/>
      <c r="C2" s="136" t="s">
        <v>116</v>
      </c>
      <c r="D2" s="125"/>
      <c r="E2" s="123"/>
      <c r="F2" s="123"/>
      <c r="G2" s="123"/>
      <c r="H2" s="123"/>
      <c r="I2" s="130" t="str">
        <f>$C$4</f>
        <v>2014-15</v>
      </c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15.75" x14ac:dyDescent="0.25">
      <c r="A3" s="120" t="s">
        <v>2</v>
      </c>
      <c r="B3" s="123"/>
      <c r="C3" s="121">
        <v>5010</v>
      </c>
      <c r="D3" s="12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3" ht="15.75" x14ac:dyDescent="0.25">
      <c r="A4" s="120" t="s">
        <v>3</v>
      </c>
      <c r="B4" s="123"/>
      <c r="C4" s="121" t="s">
        <v>536</v>
      </c>
      <c r="D4" s="120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ht="15.75" x14ac:dyDescent="0.25">
      <c r="A5" s="120" t="s">
        <v>103</v>
      </c>
      <c r="B5" s="123"/>
      <c r="C5" s="121" t="s">
        <v>104</v>
      </c>
      <c r="D5" s="125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3" ht="15.75" x14ac:dyDescent="0.25">
      <c r="A6" s="120" t="s">
        <v>64</v>
      </c>
      <c r="B6" s="123"/>
      <c r="C6" s="120" t="s">
        <v>948</v>
      </c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1:23" ht="15.75" x14ac:dyDescent="0.25">
      <c r="A7" s="120" t="s">
        <v>66</v>
      </c>
      <c r="B7" s="123"/>
      <c r="C7" s="120" t="s">
        <v>949</v>
      </c>
      <c r="D7" s="12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</row>
    <row r="8" spans="1:23" ht="21" x14ac:dyDescent="0.35">
      <c r="A8" s="117" t="s">
        <v>950</v>
      </c>
      <c r="B8" s="119"/>
      <c r="C8" s="119"/>
      <c r="D8" s="11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3"/>
      <c r="T8" s="123"/>
      <c r="U8" s="123"/>
      <c r="V8" s="123"/>
      <c r="W8" s="123"/>
    </row>
    <row r="9" spans="1:23" ht="15.75" thickBot="1" x14ac:dyDescent="0.3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</row>
    <row r="10" spans="1:23" ht="30.75" thickBot="1" x14ac:dyDescent="0.3">
      <c r="A10" s="129" t="s">
        <v>4</v>
      </c>
      <c r="B10" s="131" t="s">
        <v>112</v>
      </c>
      <c r="C10" s="131" t="s">
        <v>110</v>
      </c>
      <c r="D10" s="129" t="s">
        <v>43</v>
      </c>
      <c r="E10" s="129" t="s">
        <v>44</v>
      </c>
      <c r="F10" s="133" t="s">
        <v>45</v>
      </c>
      <c r="G10" s="126" t="s">
        <v>380</v>
      </c>
      <c r="H10" s="128" t="s">
        <v>381</v>
      </c>
      <c r="I10" s="129" t="s">
        <v>382</v>
      </c>
      <c r="J10" s="128" t="s">
        <v>546</v>
      </c>
      <c r="K10" s="129" t="s">
        <v>547</v>
      </c>
      <c r="L10" s="128" t="s">
        <v>548</v>
      </c>
      <c r="M10" s="129" t="s">
        <v>549</v>
      </c>
      <c r="N10" s="128" t="s">
        <v>550</v>
      </c>
      <c r="O10" s="129" t="s">
        <v>539</v>
      </c>
      <c r="P10" s="124" t="s">
        <v>540</v>
      </c>
      <c r="Q10" s="129" t="s">
        <v>541</v>
      </c>
      <c r="R10" s="124" t="s">
        <v>542</v>
      </c>
      <c r="S10" s="129" t="s">
        <v>543</v>
      </c>
      <c r="T10" s="128" t="s">
        <v>544</v>
      </c>
      <c r="U10" s="126" t="s">
        <v>545</v>
      </c>
      <c r="V10" s="126" t="s">
        <v>920</v>
      </c>
      <c r="W10" s="126" t="s">
        <v>923</v>
      </c>
    </row>
    <row r="11" spans="1:23" ht="30.75" customHeight="1" thickBot="1" x14ac:dyDescent="0.3">
      <c r="A11" s="137">
        <v>123</v>
      </c>
      <c r="B11" s="139" t="s">
        <v>951</v>
      </c>
      <c r="C11" s="340" t="s">
        <v>952</v>
      </c>
      <c r="D11" s="408">
        <v>8400</v>
      </c>
      <c r="E11" s="408">
        <f t="shared" ref="E11:E13" si="0">SUM(G11:W11)</f>
        <v>0</v>
      </c>
      <c r="F11" s="408">
        <f>SUM(D11-E11)</f>
        <v>8400</v>
      </c>
      <c r="G11" s="138"/>
      <c r="H11" s="138"/>
      <c r="I11" s="138"/>
      <c r="J11" s="138"/>
      <c r="K11" s="138"/>
      <c r="L11" s="138"/>
      <c r="M11" s="138"/>
      <c r="N11" s="138"/>
      <c r="O11" s="409"/>
      <c r="P11" s="409"/>
    </row>
    <row r="12" spans="1:23" ht="30.75" customHeight="1" thickBot="1" x14ac:dyDescent="0.3">
      <c r="A12" s="137">
        <v>2530</v>
      </c>
      <c r="B12" s="139" t="s">
        <v>953</v>
      </c>
      <c r="C12" s="340" t="s">
        <v>954</v>
      </c>
      <c r="D12" s="408">
        <v>134400</v>
      </c>
      <c r="E12" s="408">
        <f t="shared" si="0"/>
        <v>0</v>
      </c>
      <c r="F12" s="408">
        <f>SUM(D12-E12)</f>
        <v>134400</v>
      </c>
      <c r="G12" s="138"/>
      <c r="H12" s="138"/>
      <c r="I12" s="138"/>
      <c r="J12" s="138"/>
      <c r="K12" s="138"/>
      <c r="L12" s="138"/>
      <c r="M12" s="138"/>
      <c r="N12" s="138"/>
      <c r="O12" s="409"/>
      <c r="P12" s="410"/>
      <c r="Q12" s="411"/>
      <c r="R12" s="411"/>
      <c r="S12" s="411"/>
      <c r="T12" s="411"/>
      <c r="U12" s="411"/>
      <c r="V12" s="411"/>
      <c r="W12" s="411"/>
    </row>
    <row r="13" spans="1:23" ht="15" thickBot="1" x14ac:dyDescent="0.35">
      <c r="A13" s="207" t="s">
        <v>955</v>
      </c>
      <c r="B13" s="152" t="s">
        <v>331</v>
      </c>
      <c r="C13" s="152" t="s">
        <v>954</v>
      </c>
      <c r="D13" s="412">
        <v>54750</v>
      </c>
      <c r="E13" s="408">
        <f t="shared" si="0"/>
        <v>44100</v>
      </c>
      <c r="F13" s="408">
        <f>SUM(D13-E13)</f>
        <v>10650</v>
      </c>
      <c r="G13" s="116"/>
      <c r="H13" s="116"/>
      <c r="I13" s="116"/>
      <c r="J13" s="116"/>
      <c r="K13" s="116"/>
      <c r="L13" s="116"/>
      <c r="M13" s="116"/>
      <c r="N13" s="116"/>
      <c r="O13" s="308">
        <v>44100</v>
      </c>
    </row>
    <row r="14" spans="1:23" ht="15" thickBot="1" x14ac:dyDescent="0.35">
      <c r="A14" s="152"/>
      <c r="B14" s="152"/>
      <c r="C14" s="152"/>
      <c r="D14" s="412"/>
      <c r="E14" s="408"/>
      <c r="F14" s="408"/>
      <c r="G14" s="116"/>
      <c r="H14" s="116"/>
      <c r="I14" s="116"/>
      <c r="J14" s="116"/>
      <c r="K14" s="116"/>
      <c r="L14" s="116"/>
      <c r="M14" s="116"/>
      <c r="N14" s="116"/>
    </row>
    <row r="15" spans="1:23" ht="15" thickBot="1" x14ac:dyDescent="0.35">
      <c r="A15" s="132"/>
      <c r="B15" s="132"/>
      <c r="C15" s="132"/>
      <c r="D15" s="413">
        <f t="shared" ref="D15:W15" si="1">SUM(D11:D13)</f>
        <v>197550</v>
      </c>
      <c r="E15" s="413">
        <f t="shared" si="1"/>
        <v>44100</v>
      </c>
      <c r="F15" s="413">
        <f t="shared" si="1"/>
        <v>153450</v>
      </c>
      <c r="G15" s="134">
        <f t="shared" si="1"/>
        <v>0</v>
      </c>
      <c r="H15" s="134">
        <f t="shared" si="1"/>
        <v>0</v>
      </c>
      <c r="I15" s="134">
        <f t="shared" si="1"/>
        <v>0</v>
      </c>
      <c r="J15" s="134">
        <f t="shared" si="1"/>
        <v>0</v>
      </c>
      <c r="K15" s="134">
        <f t="shared" si="1"/>
        <v>0</v>
      </c>
      <c r="L15" s="134">
        <f t="shared" si="1"/>
        <v>0</v>
      </c>
      <c r="M15" s="134">
        <f t="shared" si="1"/>
        <v>0</v>
      </c>
      <c r="N15" s="134">
        <f t="shared" si="1"/>
        <v>0</v>
      </c>
      <c r="O15" s="134">
        <f t="shared" si="1"/>
        <v>44100</v>
      </c>
      <c r="P15" s="134">
        <f t="shared" si="1"/>
        <v>0</v>
      </c>
      <c r="Q15" s="134">
        <f t="shared" si="1"/>
        <v>0</v>
      </c>
      <c r="R15" s="134">
        <f t="shared" si="1"/>
        <v>0</v>
      </c>
      <c r="S15" s="134">
        <f t="shared" si="1"/>
        <v>0</v>
      </c>
      <c r="T15" s="134">
        <f t="shared" si="1"/>
        <v>0</v>
      </c>
      <c r="U15" s="134">
        <f t="shared" si="1"/>
        <v>0</v>
      </c>
      <c r="V15" s="134">
        <f t="shared" si="1"/>
        <v>0</v>
      </c>
      <c r="W15" s="134">
        <f t="shared" si="1"/>
        <v>0</v>
      </c>
    </row>
    <row r="16" spans="1:23" x14ac:dyDescent="0.3">
      <c r="D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</row>
    <row r="17" spans="4:16" x14ac:dyDescent="0.3">
      <c r="D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</row>
    <row r="18" spans="4:16" x14ac:dyDescent="0.3">
      <c r="D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</row>
    <row r="19" spans="4:16" x14ac:dyDescent="0.3">
      <c r="D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</row>
    <row r="20" spans="4:16" x14ac:dyDescent="0.3">
      <c r="D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</row>
    <row r="21" spans="4:16" x14ac:dyDescent="0.3">
      <c r="D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</row>
    <row r="22" spans="4:16" x14ac:dyDescent="0.3">
      <c r="D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</row>
    <row r="23" spans="4:16" x14ac:dyDescent="0.3">
      <c r="D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</row>
    <row r="24" spans="4:16" x14ac:dyDescent="0.3">
      <c r="D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</row>
    <row r="25" spans="4:16" x14ac:dyDescent="0.3">
      <c r="D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</row>
    <row r="26" spans="4:16" x14ac:dyDescent="0.3">
      <c r="D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</row>
    <row r="27" spans="4:16" x14ac:dyDescent="0.3">
      <c r="D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</row>
    <row r="28" spans="4:16" x14ac:dyDescent="0.3">
      <c r="D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</row>
    <row r="29" spans="4:16" x14ac:dyDescent="0.3">
      <c r="D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</row>
    <row r="30" spans="4:16" x14ac:dyDescent="0.3">
      <c r="G30" s="116"/>
      <c r="H30" s="116"/>
      <c r="I30" s="116"/>
      <c r="J30" s="116"/>
      <c r="K30" s="116"/>
      <c r="L30" s="116"/>
      <c r="M30" s="116"/>
      <c r="N30" s="116"/>
      <c r="O30" s="116"/>
      <c r="P30" s="116"/>
    </row>
    <row r="31" spans="4:16" x14ac:dyDescent="0.3">
      <c r="G31" s="116"/>
      <c r="H31" s="116"/>
      <c r="I31" s="116"/>
      <c r="J31" s="116"/>
      <c r="K31" s="116"/>
      <c r="L31" s="116"/>
      <c r="M31" s="116"/>
      <c r="N31" s="116"/>
      <c r="O31" s="116"/>
      <c r="P31" s="116"/>
    </row>
    <row r="32" spans="4:16" x14ac:dyDescent="0.3">
      <c r="G32" s="116"/>
      <c r="H32" s="116"/>
      <c r="I32" s="116"/>
      <c r="J32" s="116"/>
      <c r="K32" s="116"/>
      <c r="L32" s="116"/>
      <c r="M32" s="116"/>
      <c r="N32" s="116"/>
      <c r="O32" s="116"/>
      <c r="P32" s="116"/>
    </row>
    <row r="33" spans="7:16" x14ac:dyDescent="0.3">
      <c r="G33" s="116"/>
      <c r="H33" s="116"/>
      <c r="I33" s="116"/>
      <c r="J33" s="116"/>
      <c r="K33" s="116"/>
      <c r="L33" s="116"/>
      <c r="M33" s="116"/>
      <c r="N33" s="116"/>
      <c r="O33" s="116"/>
      <c r="P33" s="116"/>
    </row>
    <row r="34" spans="7:16" x14ac:dyDescent="0.3">
      <c r="G34" s="116"/>
      <c r="H34" s="116"/>
      <c r="I34" s="116"/>
      <c r="J34" s="116"/>
      <c r="K34" s="116"/>
      <c r="L34" s="116"/>
      <c r="M34" s="116"/>
      <c r="N34" s="116"/>
      <c r="O34" s="116"/>
      <c r="P34" s="116"/>
    </row>
    <row r="35" spans="7:16" x14ac:dyDescent="0.3">
      <c r="G35" s="116"/>
      <c r="H35" s="116"/>
      <c r="I35" s="116"/>
      <c r="J35" s="116"/>
      <c r="K35" s="116"/>
      <c r="L35" s="116"/>
      <c r="M35" s="116"/>
      <c r="N35" s="116"/>
      <c r="O35" s="116"/>
      <c r="P35" s="116"/>
    </row>
    <row r="36" spans="7:16" x14ac:dyDescent="0.3">
      <c r="G36" s="116"/>
      <c r="H36" s="116"/>
      <c r="I36" s="116"/>
      <c r="J36" s="116"/>
      <c r="K36" s="116"/>
      <c r="L36" s="116"/>
      <c r="M36" s="116"/>
      <c r="N36" s="116"/>
      <c r="O36" s="116"/>
      <c r="P36" s="116"/>
    </row>
    <row r="37" spans="7:16" x14ac:dyDescent="0.3">
      <c r="G37" s="116"/>
      <c r="H37" s="116"/>
      <c r="I37" s="116"/>
      <c r="J37" s="116"/>
      <c r="K37" s="116"/>
      <c r="L37" s="116"/>
      <c r="M37" s="116"/>
      <c r="N37" s="116"/>
      <c r="O37" s="116"/>
      <c r="P37" s="116"/>
    </row>
    <row r="38" spans="7:16" x14ac:dyDescent="0.3">
      <c r="G38" s="116"/>
      <c r="H38" s="116"/>
      <c r="I38" s="116"/>
      <c r="J38" s="116"/>
      <c r="K38" s="116"/>
      <c r="L38" s="116"/>
      <c r="M38" s="116"/>
      <c r="N38" s="116"/>
      <c r="O38" s="116"/>
      <c r="P38" s="116"/>
    </row>
    <row r="39" spans="7:16" x14ac:dyDescent="0.3">
      <c r="G39" s="116"/>
      <c r="H39" s="116"/>
      <c r="I39" s="116"/>
      <c r="J39" s="116"/>
      <c r="K39" s="116"/>
      <c r="L39" s="116"/>
      <c r="M39" s="116"/>
      <c r="N39" s="116"/>
      <c r="O39" s="116"/>
      <c r="P39" s="116"/>
    </row>
    <row r="40" spans="7:16" x14ac:dyDescent="0.3">
      <c r="G40" s="116"/>
      <c r="H40" s="116"/>
      <c r="I40" s="116"/>
      <c r="J40" s="116"/>
      <c r="K40" s="116"/>
      <c r="L40" s="116"/>
      <c r="M40" s="116"/>
      <c r="N40" s="116"/>
      <c r="O40" s="116"/>
      <c r="P40" s="116"/>
    </row>
    <row r="41" spans="7:16" x14ac:dyDescent="0.3">
      <c r="G41" s="116"/>
      <c r="H41" s="116"/>
      <c r="I41" s="116"/>
      <c r="J41" s="116"/>
      <c r="K41" s="116"/>
      <c r="L41" s="116"/>
      <c r="M41" s="116"/>
      <c r="N41" s="116"/>
      <c r="O41" s="116"/>
      <c r="P41" s="116"/>
    </row>
    <row r="42" spans="7:16" x14ac:dyDescent="0.3">
      <c r="G42" s="116"/>
      <c r="H42" s="116"/>
      <c r="I42" s="116"/>
      <c r="J42" s="116"/>
      <c r="K42" s="116"/>
      <c r="L42" s="116"/>
      <c r="M42" s="116"/>
      <c r="N42" s="116"/>
      <c r="O42" s="116"/>
      <c r="P42" s="116"/>
    </row>
    <row r="43" spans="7:16" x14ac:dyDescent="0.3">
      <c r="G43" s="116"/>
      <c r="H43" s="116"/>
      <c r="I43" s="116"/>
      <c r="J43" s="116"/>
      <c r="K43" s="116"/>
      <c r="L43" s="116"/>
      <c r="M43" s="116"/>
      <c r="N43" s="116"/>
      <c r="O43" s="116"/>
      <c r="P43" s="116"/>
    </row>
    <row r="44" spans="7:16" x14ac:dyDescent="0.3">
      <c r="G44" s="116"/>
      <c r="H44" s="116"/>
      <c r="I44" s="116"/>
      <c r="J44" s="116"/>
      <c r="K44" s="116"/>
      <c r="L44" s="116"/>
      <c r="M44" s="116"/>
      <c r="N44" s="116"/>
      <c r="O44" s="116"/>
      <c r="P44" s="116"/>
    </row>
    <row r="45" spans="7:16" x14ac:dyDescent="0.3">
      <c r="G45" s="116"/>
      <c r="H45" s="116"/>
      <c r="I45" s="116"/>
      <c r="J45" s="116"/>
      <c r="K45" s="116"/>
      <c r="L45" s="116"/>
      <c r="M45" s="116"/>
      <c r="N45" s="116"/>
      <c r="O45" s="116"/>
      <c r="P45" s="116"/>
    </row>
    <row r="46" spans="7:16" x14ac:dyDescent="0.3">
      <c r="G46" s="116"/>
      <c r="H46" s="116"/>
      <c r="I46" s="116"/>
      <c r="J46" s="116"/>
      <c r="K46" s="116"/>
      <c r="L46" s="116"/>
      <c r="M46" s="116"/>
      <c r="N46" s="116"/>
      <c r="O46" s="116"/>
      <c r="P46" s="116"/>
    </row>
    <row r="47" spans="7:16" x14ac:dyDescent="0.3">
      <c r="G47" s="116"/>
      <c r="H47" s="116"/>
      <c r="I47" s="116"/>
      <c r="J47" s="116"/>
      <c r="K47" s="116"/>
      <c r="L47" s="116"/>
      <c r="M47" s="116"/>
      <c r="N47" s="116"/>
      <c r="O47" s="116"/>
      <c r="P47" s="116"/>
    </row>
  </sheetData>
  <sheetProtection password="EF32" sheet="1" objects="1" scenarios="1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B60" sqref="B60"/>
    </sheetView>
  </sheetViews>
  <sheetFormatPr defaultRowHeight="14.4" x14ac:dyDescent="0.3"/>
  <cols>
    <col min="1" max="1" width="31.44140625" bestFit="1" customWidth="1"/>
    <col min="2" max="2" width="15" style="421" bestFit="1" customWidth="1"/>
    <col min="4" max="4" width="14.33203125" style="338" bestFit="1" customWidth="1"/>
    <col min="5" max="5" width="14" bestFit="1" customWidth="1"/>
    <col min="9" max="9" width="20.6640625" style="308" customWidth="1"/>
    <col min="10" max="10" width="15" style="421" bestFit="1" customWidth="1"/>
  </cols>
  <sheetData>
    <row r="1" spans="1:10" ht="15" x14ac:dyDescent="0.25">
      <c r="A1" s="417" t="s">
        <v>976</v>
      </c>
      <c r="B1" s="419" t="s">
        <v>1016</v>
      </c>
      <c r="D1" s="338" t="s">
        <v>1017</v>
      </c>
      <c r="E1" t="s">
        <v>1012</v>
      </c>
      <c r="J1" s="419" t="s">
        <v>977</v>
      </c>
    </row>
    <row r="2" spans="1:10" ht="15" x14ac:dyDescent="0.25">
      <c r="A2" s="418" t="s">
        <v>978</v>
      </c>
      <c r="B2" s="338">
        <f>+'21st CENTURY COHORT 5'!G44</f>
        <v>4792807</v>
      </c>
      <c r="D2" s="420">
        <v>4792807</v>
      </c>
      <c r="E2" s="422">
        <f>+B2-D2</f>
        <v>0</v>
      </c>
      <c r="J2" s="420">
        <v>4792807</v>
      </c>
    </row>
    <row r="3" spans="1:10" x14ac:dyDescent="0.3">
      <c r="A3" s="418" t="s">
        <v>979</v>
      </c>
      <c r="B3" s="338">
        <f>+'21st CENTURY CO 6'!G48</f>
        <v>6719715</v>
      </c>
      <c r="D3" s="420">
        <v>6719715</v>
      </c>
      <c r="E3" s="422">
        <f t="shared" ref="E3:E37" si="0">+B3-D3</f>
        <v>0</v>
      </c>
      <c r="J3" s="420">
        <v>6719715</v>
      </c>
    </row>
    <row r="4" spans="1:10" x14ac:dyDescent="0.3">
      <c r="A4" s="418" t="s">
        <v>980</v>
      </c>
      <c r="B4" s="338">
        <f>+AEFLA!F46</f>
        <v>5046531</v>
      </c>
      <c r="D4" s="420">
        <v>5046531</v>
      </c>
      <c r="E4" s="422">
        <f t="shared" si="0"/>
        <v>0</v>
      </c>
      <c r="J4" s="420">
        <v>5046531</v>
      </c>
    </row>
    <row r="5" spans="1:10" x14ac:dyDescent="0.3">
      <c r="A5" s="418" t="s">
        <v>981</v>
      </c>
      <c r="B5" s="338">
        <f>+'AEFLA MtS-CCRS'!D26</f>
        <v>52722</v>
      </c>
      <c r="D5" s="420">
        <v>52722</v>
      </c>
      <c r="E5" s="422">
        <f t="shared" si="0"/>
        <v>0</v>
      </c>
      <c r="J5" s="420">
        <v>52722</v>
      </c>
    </row>
    <row r="6" spans="1:10" x14ac:dyDescent="0.3">
      <c r="A6" s="418" t="s">
        <v>982</v>
      </c>
      <c r="B6" s="338">
        <f>+'AEFLA RC'!D13</f>
        <v>175355.56</v>
      </c>
      <c r="D6" s="420">
        <v>175354</v>
      </c>
      <c r="E6" s="422">
        <f t="shared" si="0"/>
        <v>1.5599999999976717</v>
      </c>
      <c r="J6" s="420">
        <v>175354</v>
      </c>
    </row>
    <row r="7" spans="1:10" x14ac:dyDescent="0.3">
      <c r="A7" s="418" t="s">
        <v>983</v>
      </c>
      <c r="B7" s="338">
        <f>+'CO GRAD PATHWAY'!G31</f>
        <v>1745540</v>
      </c>
      <c r="D7" s="420">
        <v>1745540</v>
      </c>
      <c r="E7" s="422">
        <f t="shared" si="0"/>
        <v>0</v>
      </c>
      <c r="J7" s="420">
        <v>1745540</v>
      </c>
    </row>
    <row r="8" spans="1:10" x14ac:dyDescent="0.3">
      <c r="A8" s="418" t="s">
        <v>984</v>
      </c>
      <c r="B8" s="338">
        <f>+'CO GRAD PATHWAY - Re-engagement'!E16</f>
        <v>116863.25</v>
      </c>
      <c r="D8" s="420">
        <v>116863</v>
      </c>
      <c r="E8" s="422">
        <f t="shared" si="0"/>
        <v>0.25</v>
      </c>
      <c r="J8" s="420">
        <v>116863</v>
      </c>
    </row>
    <row r="9" spans="1:10" x14ac:dyDescent="0.3">
      <c r="A9" s="418" t="s">
        <v>985</v>
      </c>
      <c r="B9" s="338">
        <f>+'CO GRAD PATHWAY - RSRI'!E14</f>
        <v>25717</v>
      </c>
      <c r="D9" s="420">
        <v>25717</v>
      </c>
      <c r="E9" s="422">
        <f t="shared" si="0"/>
        <v>0</v>
      </c>
      <c r="J9" s="420">
        <v>25717</v>
      </c>
    </row>
    <row r="10" spans="1:10" x14ac:dyDescent="0.3">
      <c r="A10" s="418" t="s">
        <v>986</v>
      </c>
      <c r="B10" s="338">
        <f>+'El-Civics'!F27</f>
        <v>809857</v>
      </c>
      <c r="D10" s="420">
        <v>809857</v>
      </c>
      <c r="E10" s="422">
        <f t="shared" si="0"/>
        <v>0</v>
      </c>
      <c r="J10" s="420">
        <v>809857</v>
      </c>
    </row>
    <row r="11" spans="1:10" x14ac:dyDescent="0.3">
      <c r="A11" s="418" t="s">
        <v>902</v>
      </c>
      <c r="B11" s="338">
        <f>+'IDEA High Achievers'!D18</f>
        <v>48569</v>
      </c>
      <c r="D11" s="420">
        <v>48569</v>
      </c>
      <c r="E11" s="422">
        <f t="shared" si="0"/>
        <v>0</v>
      </c>
      <c r="J11" s="420">
        <v>48569</v>
      </c>
    </row>
    <row r="12" spans="1:10" x14ac:dyDescent="0.3">
      <c r="A12" s="418" t="s">
        <v>987</v>
      </c>
      <c r="B12" s="338">
        <f>+HOMELESS!D30</f>
        <v>512360</v>
      </c>
      <c r="D12" s="420">
        <v>512360</v>
      </c>
      <c r="E12" s="422">
        <f t="shared" si="0"/>
        <v>0</v>
      </c>
      <c r="J12" s="420">
        <v>512360</v>
      </c>
    </row>
    <row r="13" spans="1:10" x14ac:dyDescent="0.3">
      <c r="A13" s="418" t="s">
        <v>839</v>
      </c>
      <c r="B13" s="338">
        <f>+AWARE!D17</f>
        <v>936377</v>
      </c>
      <c r="D13" s="420">
        <v>936377</v>
      </c>
      <c r="E13" s="422">
        <f t="shared" si="0"/>
        <v>0</v>
      </c>
      <c r="J13" s="420">
        <v>936377</v>
      </c>
    </row>
    <row r="14" spans="1:10" x14ac:dyDescent="0.3">
      <c r="A14" s="418" t="s">
        <v>988</v>
      </c>
      <c r="B14" s="338">
        <f>+'RTTT Early Childhood'!D119</f>
        <v>135038.28000000003</v>
      </c>
      <c r="D14" s="420">
        <v>126083.28000000001</v>
      </c>
      <c r="E14" s="422">
        <f t="shared" si="0"/>
        <v>8955.0000000000146</v>
      </c>
      <c r="J14" s="420">
        <v>126083.28000000001</v>
      </c>
    </row>
    <row r="15" spans="1:10" x14ac:dyDescent="0.3">
      <c r="A15" s="418" t="s">
        <v>989</v>
      </c>
      <c r="B15" s="338">
        <f>+'RTTT Early Childhood IDEA Schol'!E23+'RTTT Early Childhood IDEA YR 2 '!E21</f>
        <v>82879.320000000007</v>
      </c>
      <c r="D15" s="420">
        <v>72879</v>
      </c>
      <c r="E15" s="422">
        <f t="shared" si="0"/>
        <v>10000.320000000007</v>
      </c>
      <c r="F15" t="s">
        <v>1013</v>
      </c>
      <c r="J15" s="420">
        <v>72879</v>
      </c>
    </row>
    <row r="16" spans="1:10" x14ac:dyDescent="0.3">
      <c r="A16" s="418" t="s">
        <v>990</v>
      </c>
      <c r="B16" s="338">
        <f>+'RTTT STEM'!D17</f>
        <v>286579</v>
      </c>
      <c r="D16" s="420">
        <v>286579</v>
      </c>
      <c r="E16" s="422">
        <f t="shared" si="0"/>
        <v>0</v>
      </c>
      <c r="J16" s="420">
        <v>286579</v>
      </c>
    </row>
    <row r="17" spans="1:10" x14ac:dyDescent="0.3">
      <c r="A17" s="418" t="s">
        <v>991</v>
      </c>
      <c r="B17" s="338"/>
      <c r="D17" s="420">
        <v>240000</v>
      </c>
      <c r="E17" s="422">
        <f t="shared" si="0"/>
        <v>-240000</v>
      </c>
      <c r="F17" t="s">
        <v>1014</v>
      </c>
      <c r="J17" s="420">
        <v>240000</v>
      </c>
    </row>
    <row r="18" spans="1:10" x14ac:dyDescent="0.3">
      <c r="A18" s="418" t="s">
        <v>992</v>
      </c>
      <c r="B18" s="338">
        <f>+'RTTT Training'!D16</f>
        <v>9000</v>
      </c>
      <c r="D18" s="420">
        <v>9000</v>
      </c>
      <c r="E18" s="422">
        <f t="shared" si="0"/>
        <v>0</v>
      </c>
      <c r="J18" s="420">
        <v>9000</v>
      </c>
    </row>
    <row r="19" spans="1:10" x14ac:dyDescent="0.3">
      <c r="A19" s="418" t="s">
        <v>993</v>
      </c>
      <c r="B19" s="338">
        <f>+'Title I High Achievers'!D18</f>
        <v>45710</v>
      </c>
      <c r="D19" s="420">
        <v>45710</v>
      </c>
      <c r="E19" s="422">
        <f t="shared" si="0"/>
        <v>0</v>
      </c>
      <c r="J19" s="420">
        <v>45710</v>
      </c>
    </row>
    <row r="20" spans="1:10" x14ac:dyDescent="0.3">
      <c r="A20" s="418" t="s">
        <v>994</v>
      </c>
      <c r="B20" s="338"/>
      <c r="D20" s="420">
        <v>20000</v>
      </c>
      <c r="E20" s="422">
        <f t="shared" si="0"/>
        <v>-20000</v>
      </c>
      <c r="F20" t="s">
        <v>1014</v>
      </c>
      <c r="J20" s="420">
        <v>20000</v>
      </c>
    </row>
    <row r="21" spans="1:10" x14ac:dyDescent="0.3">
      <c r="A21" s="418" t="s">
        <v>995</v>
      </c>
      <c r="B21" s="338">
        <f>+'Diagnostic Review'!E54</f>
        <v>735702</v>
      </c>
      <c r="D21" s="420">
        <v>692315</v>
      </c>
      <c r="E21" s="422">
        <f t="shared" si="0"/>
        <v>43387</v>
      </c>
      <c r="J21" s="420">
        <v>692315</v>
      </c>
    </row>
    <row r="22" spans="1:10" x14ac:dyDescent="0.3">
      <c r="A22" s="418" t="s">
        <v>996</v>
      </c>
      <c r="B22" s="338">
        <f>+DUFIR!D20</f>
        <v>226760.82</v>
      </c>
      <c r="D22" s="420">
        <v>226761</v>
      </c>
      <c r="E22" s="422">
        <f t="shared" si="0"/>
        <v>-0.17999999999301508</v>
      </c>
      <c r="J22" s="420">
        <v>226761</v>
      </c>
    </row>
    <row r="23" spans="1:10" x14ac:dyDescent="0.3">
      <c r="A23" s="418" t="s">
        <v>997</v>
      </c>
      <c r="B23" s="338">
        <f>+RLP!E23</f>
        <v>79124</v>
      </c>
      <c r="D23" s="420">
        <v>79124</v>
      </c>
      <c r="E23" s="422">
        <f t="shared" si="0"/>
        <v>0</v>
      </c>
      <c r="J23" s="420">
        <v>79124</v>
      </c>
    </row>
    <row r="24" spans="1:10" x14ac:dyDescent="0.3">
      <c r="A24" s="418" t="s">
        <v>998</v>
      </c>
      <c r="B24" s="338">
        <f>+'SIS '!E29</f>
        <v>807219</v>
      </c>
      <c r="D24" s="420">
        <v>794067</v>
      </c>
      <c r="E24" s="422">
        <f t="shared" si="0"/>
        <v>13152</v>
      </c>
      <c r="J24" s="420">
        <v>794067</v>
      </c>
    </row>
    <row r="25" spans="1:10" x14ac:dyDescent="0.3">
      <c r="A25" s="418" t="s">
        <v>999</v>
      </c>
      <c r="B25" s="338">
        <f>+TNI!E16</f>
        <v>103845</v>
      </c>
      <c r="D25" s="420">
        <v>103845</v>
      </c>
      <c r="E25" s="422">
        <f t="shared" si="0"/>
        <v>0</v>
      </c>
      <c r="J25" s="420">
        <v>103845</v>
      </c>
    </row>
    <row r="26" spans="1:10" x14ac:dyDescent="0.3">
      <c r="A26" s="418" t="s">
        <v>1000</v>
      </c>
      <c r="B26" s="338">
        <f>+'UVA Leadership Pilot'!E15</f>
        <v>44100</v>
      </c>
      <c r="D26" s="420">
        <v>44100</v>
      </c>
      <c r="E26" s="422">
        <f t="shared" si="0"/>
        <v>0</v>
      </c>
      <c r="J26" s="420">
        <v>44100</v>
      </c>
    </row>
    <row r="27" spans="1:10" x14ac:dyDescent="0.3">
      <c r="A27" s="418" t="s">
        <v>1001</v>
      </c>
      <c r="B27" s="338">
        <f>+'TDIP Cohort 2 Yr 4'!D13</f>
        <v>83630</v>
      </c>
      <c r="D27" s="420">
        <v>83630</v>
      </c>
      <c r="E27" s="422">
        <f t="shared" si="0"/>
        <v>0</v>
      </c>
      <c r="J27" s="420">
        <v>83630</v>
      </c>
    </row>
    <row r="28" spans="1:10" x14ac:dyDescent="0.3">
      <c r="A28" s="418" t="s">
        <v>1002</v>
      </c>
      <c r="B28" s="338">
        <f>+'TDIP Cohort 3 Yr 2'!D13</f>
        <v>64816</v>
      </c>
      <c r="D28" s="420">
        <v>64816</v>
      </c>
      <c r="E28" s="422">
        <f t="shared" si="0"/>
        <v>0</v>
      </c>
      <c r="J28" s="420">
        <v>64816</v>
      </c>
    </row>
    <row r="29" spans="1:10" x14ac:dyDescent="0.3">
      <c r="A29" s="418" t="s">
        <v>1003</v>
      </c>
      <c r="B29" s="338">
        <f>+'TDIP Cohort 4 Yr 1'!D13</f>
        <v>49173</v>
      </c>
      <c r="D29" s="420">
        <v>49173</v>
      </c>
      <c r="E29" s="422">
        <f t="shared" si="0"/>
        <v>0</v>
      </c>
      <c r="J29" s="420">
        <v>49173</v>
      </c>
    </row>
    <row r="30" spans="1:10" x14ac:dyDescent="0.3">
      <c r="A30" s="418" t="s">
        <v>1004</v>
      </c>
      <c r="B30" s="338">
        <f>+'TIG Cohort 3 Yr 3'!D18</f>
        <v>1705028.02</v>
      </c>
      <c r="D30" s="420">
        <v>1705028</v>
      </c>
      <c r="E30" s="422">
        <f t="shared" si="0"/>
        <v>2.0000000018626451E-2</v>
      </c>
      <c r="J30" s="420">
        <v>1705028</v>
      </c>
    </row>
    <row r="31" spans="1:10" x14ac:dyDescent="0.3">
      <c r="A31" s="418" t="s">
        <v>1005</v>
      </c>
      <c r="B31" s="338">
        <f>+'TIG Cohort 4 Yr 2'!D24</f>
        <v>2193007</v>
      </c>
      <c r="D31" s="420">
        <v>2193007.02</v>
      </c>
      <c r="E31" s="422">
        <f t="shared" si="0"/>
        <v>-2.0000000018626451E-2</v>
      </c>
      <c r="J31" s="420">
        <v>2193007.02</v>
      </c>
    </row>
    <row r="32" spans="1:10" x14ac:dyDescent="0.3">
      <c r="A32" s="418" t="s">
        <v>1006</v>
      </c>
      <c r="B32" s="338">
        <f>+'TIG Cohort 5 Yr 1'!E20</f>
        <v>1639358</v>
      </c>
      <c r="D32" s="420">
        <v>1639358</v>
      </c>
      <c r="E32" s="422">
        <f t="shared" si="0"/>
        <v>0</v>
      </c>
      <c r="J32" s="420">
        <v>1639358</v>
      </c>
    </row>
    <row r="33" spans="1:10" x14ac:dyDescent="0.3">
      <c r="A33" s="418" t="s">
        <v>1007</v>
      </c>
      <c r="B33" s="338">
        <f>+'MATH &amp; SCIENCE TITLE IIB'!F19</f>
        <v>1910526</v>
      </c>
      <c r="D33" s="420">
        <v>1910526</v>
      </c>
      <c r="E33" s="422">
        <f t="shared" si="0"/>
        <v>0</v>
      </c>
      <c r="J33" s="420">
        <v>1910526</v>
      </c>
    </row>
    <row r="34" spans="1:10" x14ac:dyDescent="0.3">
      <c r="A34" s="418" t="s">
        <v>1008</v>
      </c>
      <c r="B34" s="338">
        <f>+WIDA!D17</f>
        <v>347311.05000000005</v>
      </c>
      <c r="D34" s="420">
        <v>347311.05000000005</v>
      </c>
      <c r="E34" s="422">
        <f t="shared" si="0"/>
        <v>0</v>
      </c>
      <c r="J34" s="420">
        <v>347311.05000000005</v>
      </c>
    </row>
    <row r="35" spans="1:10" x14ac:dyDescent="0.3">
      <c r="A35" s="418" t="s">
        <v>1009</v>
      </c>
      <c r="B35" s="338">
        <f>+'Abstinence Education'!D16</f>
        <v>427435</v>
      </c>
      <c r="D35" s="420">
        <v>427435</v>
      </c>
      <c r="E35" s="422">
        <f t="shared" si="0"/>
        <v>0</v>
      </c>
      <c r="J35" s="420">
        <v>427435</v>
      </c>
    </row>
    <row r="36" spans="1:10" x14ac:dyDescent="0.3">
      <c r="A36" s="418" t="s">
        <v>1010</v>
      </c>
      <c r="B36" s="338">
        <f>+'Title V-B Charter Schools Pgrm'!E51</f>
        <v>7761997</v>
      </c>
      <c r="D36" s="420">
        <v>7741397</v>
      </c>
      <c r="E36" s="422">
        <f t="shared" si="0"/>
        <v>20600</v>
      </c>
      <c r="F36" s="308" t="s">
        <v>1015</v>
      </c>
      <c r="J36" s="420">
        <v>7741397</v>
      </c>
    </row>
    <row r="37" spans="1:10" x14ac:dyDescent="0.3">
      <c r="A37" s="418" t="s">
        <v>1011</v>
      </c>
      <c r="B37" s="338">
        <f>+TNP!E26</f>
        <v>269910</v>
      </c>
      <c r="D37" s="420">
        <v>266431</v>
      </c>
      <c r="E37" s="422">
        <f t="shared" si="0"/>
        <v>3479</v>
      </c>
      <c r="J37" s="420">
        <v>266431</v>
      </c>
    </row>
    <row r="39" spans="1:10" x14ac:dyDescent="0.3">
      <c r="B39" s="421">
        <f>SUM(B2:B38)</f>
        <v>39990562.299999997</v>
      </c>
      <c r="D39" s="421">
        <f>SUM(D2:D38)</f>
        <v>40150987.350000001</v>
      </c>
      <c r="E39" s="421">
        <f>SUM(E2:E38)</f>
        <v>-160425.04999999999</v>
      </c>
      <c r="J39" s="421">
        <f>SUM(J2:J38)</f>
        <v>40150987.350000001</v>
      </c>
    </row>
    <row r="54" spans="1:10" x14ac:dyDescent="0.3">
      <c r="A54" s="417" t="s">
        <v>976</v>
      </c>
      <c r="B54" s="419" t="s">
        <v>1016</v>
      </c>
      <c r="C54" s="308"/>
      <c r="D54" s="338" t="s">
        <v>1021</v>
      </c>
      <c r="E54" s="308" t="s">
        <v>1012</v>
      </c>
      <c r="I54" s="417" t="s">
        <v>976</v>
      </c>
      <c r="J54" s="417" t="s">
        <v>1018</v>
      </c>
    </row>
    <row r="55" spans="1:10" x14ac:dyDescent="0.3">
      <c r="A55" s="418" t="s">
        <v>978</v>
      </c>
      <c r="B55" s="338">
        <f>+'21st CENTURY COHORT 5'!F44</f>
        <v>5726133</v>
      </c>
      <c r="D55" s="338">
        <f>VLOOKUP(A55,$I$54:$J$90,2,0)</f>
        <v>5726133</v>
      </c>
      <c r="E55" s="422">
        <f t="shared" ref="E55:E90" si="1">+B55-D55</f>
        <v>0</v>
      </c>
      <c r="I55" s="418" t="s">
        <v>978</v>
      </c>
      <c r="J55" s="420">
        <v>5726133</v>
      </c>
    </row>
    <row r="56" spans="1:10" x14ac:dyDescent="0.3">
      <c r="A56" s="418" t="s">
        <v>979</v>
      </c>
      <c r="B56" s="338">
        <f>+'21st CENTURY CO 6'!F48</f>
        <v>8453109</v>
      </c>
      <c r="D56" s="338">
        <f t="shared" ref="D56:D90" si="2">VLOOKUP(A56,$I$54:$J$90,2,0)</f>
        <v>8611761</v>
      </c>
      <c r="E56" s="422">
        <f t="shared" si="1"/>
        <v>-158652</v>
      </c>
      <c r="F56" t="s">
        <v>1022</v>
      </c>
      <c r="I56" s="418" t="s">
        <v>979</v>
      </c>
      <c r="J56" s="420">
        <v>8611761</v>
      </c>
    </row>
    <row r="57" spans="1:10" x14ac:dyDescent="0.3">
      <c r="A57" s="418" t="s">
        <v>980</v>
      </c>
      <c r="B57" s="338">
        <f>+AEFLA!E46</f>
        <v>5373566</v>
      </c>
      <c r="D57" s="338">
        <f t="shared" si="2"/>
        <v>5373566</v>
      </c>
      <c r="E57" s="422">
        <f t="shared" si="1"/>
        <v>0</v>
      </c>
      <c r="I57" s="418" t="s">
        <v>980</v>
      </c>
      <c r="J57" s="420">
        <v>5373566</v>
      </c>
    </row>
    <row r="58" spans="1:10" x14ac:dyDescent="0.3">
      <c r="A58" s="418" t="s">
        <v>981</v>
      </c>
      <c r="B58" s="338">
        <f>+'AEFLA MtS-CCRS'!C26</f>
        <v>74000</v>
      </c>
      <c r="D58" s="338">
        <f t="shared" si="2"/>
        <v>74000</v>
      </c>
      <c r="E58" s="422">
        <f t="shared" si="1"/>
        <v>0</v>
      </c>
      <c r="I58" s="418" t="s">
        <v>981</v>
      </c>
      <c r="J58" s="420">
        <v>74000</v>
      </c>
    </row>
    <row r="59" spans="1:10" x14ac:dyDescent="0.3">
      <c r="A59" s="418" t="s">
        <v>982</v>
      </c>
      <c r="B59" s="338">
        <f>+'AEFLA RC'!C13</f>
        <v>200212</v>
      </c>
      <c r="D59" s="338">
        <f t="shared" si="2"/>
        <v>200212</v>
      </c>
      <c r="E59" s="422">
        <f t="shared" si="1"/>
        <v>0</v>
      </c>
      <c r="I59" s="418" t="s">
        <v>982</v>
      </c>
      <c r="J59" s="420">
        <v>200212</v>
      </c>
    </row>
    <row r="60" spans="1:10" x14ac:dyDescent="0.3">
      <c r="A60" s="418" t="s">
        <v>983</v>
      </c>
      <c r="B60" s="338">
        <f>+'CO GRAD PATHWAY'!F31</f>
        <v>1864876</v>
      </c>
      <c r="D60" s="338">
        <f t="shared" si="2"/>
        <v>1864876</v>
      </c>
      <c r="E60" s="422">
        <f t="shared" si="1"/>
        <v>0</v>
      </c>
      <c r="I60" s="418" t="s">
        <v>983</v>
      </c>
      <c r="J60" s="420">
        <v>1864876</v>
      </c>
    </row>
    <row r="61" spans="1:10" x14ac:dyDescent="0.3">
      <c r="A61" s="418" t="s">
        <v>984</v>
      </c>
      <c r="B61" s="338">
        <f>+'CO GRAD PATHWAY - Re-engagement'!C16</f>
        <v>164633</v>
      </c>
      <c r="D61" s="338">
        <f t="shared" si="2"/>
        <v>164633</v>
      </c>
      <c r="E61" s="422">
        <f t="shared" si="1"/>
        <v>0</v>
      </c>
      <c r="I61" s="418" t="s">
        <v>984</v>
      </c>
      <c r="J61" s="420">
        <v>164633</v>
      </c>
    </row>
    <row r="62" spans="1:10" x14ac:dyDescent="0.3">
      <c r="A62" s="418" t="s">
        <v>985</v>
      </c>
      <c r="B62" s="338">
        <f>+'CO GRAD PATHWAY - RSRI'!D14</f>
        <v>32888</v>
      </c>
      <c r="D62" s="338">
        <f t="shared" si="2"/>
        <v>32888</v>
      </c>
      <c r="E62" s="422">
        <f t="shared" si="1"/>
        <v>0</v>
      </c>
      <c r="I62" s="418" t="s">
        <v>985</v>
      </c>
      <c r="J62" s="420">
        <v>32888</v>
      </c>
    </row>
    <row r="63" spans="1:10" x14ac:dyDescent="0.3">
      <c r="A63" s="418" t="s">
        <v>986</v>
      </c>
      <c r="B63" s="338">
        <f>+'El-Civics'!E27</f>
        <v>859008</v>
      </c>
      <c r="D63" s="338">
        <f t="shared" si="2"/>
        <v>859008</v>
      </c>
      <c r="E63" s="422">
        <f t="shared" si="1"/>
        <v>0</v>
      </c>
      <c r="I63" s="418" t="s">
        <v>986</v>
      </c>
      <c r="J63" s="420">
        <v>859008</v>
      </c>
    </row>
    <row r="64" spans="1:10" x14ac:dyDescent="0.3">
      <c r="A64" s="418" t="s">
        <v>902</v>
      </c>
      <c r="B64" s="338">
        <f>+'IDEA High Achievers'!C18</f>
        <v>49997</v>
      </c>
      <c r="D64" s="338">
        <f t="shared" si="2"/>
        <v>49997</v>
      </c>
      <c r="E64" s="422">
        <f t="shared" si="1"/>
        <v>0</v>
      </c>
      <c r="I64" s="418" t="s">
        <v>902</v>
      </c>
      <c r="J64" s="420">
        <v>49997</v>
      </c>
    </row>
    <row r="65" spans="1:10" x14ac:dyDescent="0.3">
      <c r="A65" s="418" t="s">
        <v>987</v>
      </c>
      <c r="B65" s="338">
        <f>+HOMELESS!C30</f>
        <v>556972</v>
      </c>
      <c r="D65" s="338">
        <f t="shared" si="2"/>
        <v>556972</v>
      </c>
      <c r="E65" s="422">
        <f t="shared" si="1"/>
        <v>0</v>
      </c>
      <c r="I65" s="418" t="s">
        <v>987</v>
      </c>
      <c r="J65" s="420">
        <v>556972</v>
      </c>
    </row>
    <row r="66" spans="1:10" x14ac:dyDescent="0.3">
      <c r="A66" s="418" t="s">
        <v>839</v>
      </c>
      <c r="B66" s="338">
        <f>+AWARE!C17</f>
        <v>1510845</v>
      </c>
      <c r="D66" s="338">
        <f t="shared" si="2"/>
        <v>1510845</v>
      </c>
      <c r="E66" s="422">
        <f t="shared" si="1"/>
        <v>0</v>
      </c>
      <c r="I66" s="418" t="s">
        <v>839</v>
      </c>
      <c r="J66" s="420">
        <v>1510845</v>
      </c>
    </row>
    <row r="67" spans="1:10" x14ac:dyDescent="0.3">
      <c r="A67" s="418" t="s">
        <v>988</v>
      </c>
      <c r="B67" s="338">
        <f>+'RTTT Early Childhood'!C119</f>
        <v>158445.80000000002</v>
      </c>
      <c r="D67" s="338">
        <f t="shared" si="2"/>
        <v>158445.8006696701</v>
      </c>
      <c r="E67" s="422">
        <f t="shared" si="1"/>
        <v>-6.6967008751817048E-4</v>
      </c>
      <c r="I67" s="418" t="s">
        <v>988</v>
      </c>
      <c r="J67" s="420">
        <v>158445.8006696701</v>
      </c>
    </row>
    <row r="68" spans="1:10" x14ac:dyDescent="0.3">
      <c r="A68" s="418" t="s">
        <v>989</v>
      </c>
      <c r="B68" s="338">
        <f>+'RTTT Early Childhood IDEA YR 2 '!C21+'RTTT Early Childhood IDEA Schol'!C23</f>
        <v>82879</v>
      </c>
      <c r="D68" s="338">
        <f t="shared" si="2"/>
        <v>72879</v>
      </c>
      <c r="E68" s="422">
        <f t="shared" si="1"/>
        <v>10000</v>
      </c>
      <c r="F68" s="308" t="s">
        <v>1013</v>
      </c>
      <c r="I68" s="418" t="s">
        <v>989</v>
      </c>
      <c r="J68" s="420">
        <v>72879</v>
      </c>
    </row>
    <row r="69" spans="1:10" x14ac:dyDescent="0.3">
      <c r="A69" s="418" t="s">
        <v>990</v>
      </c>
      <c r="B69" s="338">
        <f>+'RTTT STEM'!C17</f>
        <v>286618</v>
      </c>
      <c r="D69" s="338">
        <f t="shared" si="2"/>
        <v>286618</v>
      </c>
      <c r="E69" s="422">
        <f t="shared" si="1"/>
        <v>0</v>
      </c>
      <c r="I69" s="418" t="s">
        <v>990</v>
      </c>
      <c r="J69" s="420">
        <v>286618</v>
      </c>
    </row>
    <row r="70" spans="1:10" x14ac:dyDescent="0.3">
      <c r="A70" s="418" t="s">
        <v>991</v>
      </c>
      <c r="B70" s="338"/>
      <c r="D70" s="338">
        <f t="shared" si="2"/>
        <v>240000</v>
      </c>
      <c r="E70" s="422">
        <f t="shared" si="1"/>
        <v>-240000</v>
      </c>
      <c r="F70" s="308" t="s">
        <v>1014</v>
      </c>
      <c r="I70" s="418" t="s">
        <v>991</v>
      </c>
      <c r="J70" s="420">
        <v>240000</v>
      </c>
    </row>
    <row r="71" spans="1:10" x14ac:dyDescent="0.3">
      <c r="A71" s="418" t="s">
        <v>992</v>
      </c>
      <c r="B71" s="338">
        <f>+'RTTT Training'!C16</f>
        <v>11250</v>
      </c>
      <c r="D71" s="338">
        <f t="shared" si="2"/>
        <v>11250</v>
      </c>
      <c r="E71" s="422">
        <f t="shared" si="1"/>
        <v>0</v>
      </c>
      <c r="I71" s="418" t="s">
        <v>992</v>
      </c>
      <c r="J71" s="420">
        <v>11250</v>
      </c>
    </row>
    <row r="72" spans="1:10" x14ac:dyDescent="0.3">
      <c r="A72" s="418" t="s">
        <v>993</v>
      </c>
      <c r="B72" s="338">
        <f>+'Title I High Achievers'!C18</f>
        <v>49997</v>
      </c>
      <c r="D72" s="338">
        <f t="shared" si="2"/>
        <v>49997</v>
      </c>
      <c r="E72" s="422">
        <f t="shared" si="1"/>
        <v>0</v>
      </c>
      <c r="I72" s="418" t="s">
        <v>993</v>
      </c>
      <c r="J72" s="420">
        <v>49997</v>
      </c>
    </row>
    <row r="73" spans="1:10" x14ac:dyDescent="0.3">
      <c r="A73" s="418" t="s">
        <v>994</v>
      </c>
      <c r="B73" s="338"/>
      <c r="D73" s="338">
        <f t="shared" si="2"/>
        <v>20000</v>
      </c>
      <c r="E73" s="422">
        <f t="shared" si="1"/>
        <v>-20000</v>
      </c>
      <c r="F73" s="308" t="s">
        <v>1014</v>
      </c>
      <c r="I73" s="418" t="s">
        <v>994</v>
      </c>
      <c r="J73" s="420">
        <v>20000</v>
      </c>
    </row>
    <row r="74" spans="1:10" x14ac:dyDescent="0.3">
      <c r="A74" s="418" t="s">
        <v>995</v>
      </c>
      <c r="B74" s="338">
        <f>+'Diagnostic Review'!D54</f>
        <v>1093808</v>
      </c>
      <c r="D74" s="338">
        <f t="shared" si="2"/>
        <v>1093808</v>
      </c>
      <c r="E74" s="422">
        <f t="shared" si="1"/>
        <v>0</v>
      </c>
      <c r="I74" s="418" t="s">
        <v>995</v>
      </c>
      <c r="J74" s="420">
        <v>1093808</v>
      </c>
    </row>
    <row r="75" spans="1:10" x14ac:dyDescent="0.3">
      <c r="A75" s="418" t="s">
        <v>996</v>
      </c>
      <c r="B75" s="338">
        <f>+DUFIR!C20</f>
        <v>360163</v>
      </c>
      <c r="D75" s="338">
        <f t="shared" si="2"/>
        <v>360163</v>
      </c>
      <c r="E75" s="422">
        <f t="shared" si="1"/>
        <v>0</v>
      </c>
      <c r="I75" s="418" t="s">
        <v>996</v>
      </c>
      <c r="J75" s="420">
        <v>360163</v>
      </c>
    </row>
    <row r="76" spans="1:10" x14ac:dyDescent="0.3">
      <c r="A76" s="418" t="s">
        <v>997</v>
      </c>
      <c r="B76" s="338">
        <f>+RLP!D23</f>
        <v>90000</v>
      </c>
      <c r="D76" s="338">
        <f t="shared" si="2"/>
        <v>90000</v>
      </c>
      <c r="E76" s="422">
        <f t="shared" si="1"/>
        <v>0</v>
      </c>
      <c r="I76" s="418" t="s">
        <v>997</v>
      </c>
      <c r="J76" s="420">
        <v>90000</v>
      </c>
    </row>
    <row r="77" spans="1:10" x14ac:dyDescent="0.3">
      <c r="A77" s="418" t="s">
        <v>998</v>
      </c>
      <c r="B77" s="338">
        <f>+'SIS '!D29</f>
        <v>833367</v>
      </c>
      <c r="D77" s="338">
        <f t="shared" si="2"/>
        <v>833367</v>
      </c>
      <c r="E77" s="422">
        <f t="shared" si="1"/>
        <v>0</v>
      </c>
      <c r="I77" s="418" t="s">
        <v>998</v>
      </c>
      <c r="J77" s="420">
        <v>833367</v>
      </c>
    </row>
    <row r="78" spans="1:10" x14ac:dyDescent="0.3">
      <c r="A78" s="418" t="s">
        <v>1019</v>
      </c>
      <c r="B78" s="338">
        <f>+TNI!D16</f>
        <v>146901</v>
      </c>
      <c r="D78" s="338">
        <f t="shared" si="2"/>
        <v>146901</v>
      </c>
      <c r="E78" s="422">
        <f t="shared" si="1"/>
        <v>0</v>
      </c>
      <c r="I78" s="418" t="s">
        <v>1000</v>
      </c>
      <c r="J78" s="420">
        <v>197550</v>
      </c>
    </row>
    <row r="79" spans="1:10" x14ac:dyDescent="0.3">
      <c r="A79" s="418" t="s">
        <v>1000</v>
      </c>
      <c r="B79" s="338">
        <f>+'UVA Leadership Pilot'!D15</f>
        <v>197550</v>
      </c>
      <c r="D79" s="338">
        <f t="shared" si="2"/>
        <v>197550</v>
      </c>
      <c r="E79" s="422">
        <f t="shared" si="1"/>
        <v>0</v>
      </c>
      <c r="I79" s="418" t="s">
        <v>1001</v>
      </c>
      <c r="J79" s="420">
        <v>100038</v>
      </c>
    </row>
    <row r="80" spans="1:10" x14ac:dyDescent="0.3">
      <c r="A80" s="418" t="s">
        <v>1001</v>
      </c>
      <c r="B80" s="338">
        <f>+'TDIP Cohort 2 Yr 4'!C13</f>
        <v>100038</v>
      </c>
      <c r="D80" s="338">
        <f t="shared" si="2"/>
        <v>100038</v>
      </c>
      <c r="E80" s="422">
        <f t="shared" si="1"/>
        <v>0</v>
      </c>
      <c r="I80" s="418" t="s">
        <v>1002</v>
      </c>
      <c r="J80" s="420">
        <v>64816</v>
      </c>
    </row>
    <row r="81" spans="1:10" x14ac:dyDescent="0.3">
      <c r="A81" s="418" t="s">
        <v>1002</v>
      </c>
      <c r="B81" s="338">
        <f>+'TDIP Cohort 3 Yr 2'!C13</f>
        <v>64816</v>
      </c>
      <c r="D81" s="338">
        <f t="shared" si="2"/>
        <v>64816</v>
      </c>
      <c r="E81" s="422">
        <f t="shared" si="1"/>
        <v>0</v>
      </c>
      <c r="I81" s="418" t="s">
        <v>1003</v>
      </c>
      <c r="J81" s="420">
        <v>49173</v>
      </c>
    </row>
    <row r="82" spans="1:10" x14ac:dyDescent="0.3">
      <c r="A82" s="418" t="s">
        <v>1003</v>
      </c>
      <c r="B82" s="338">
        <f>+'TDIP Cohort 4 Yr 1'!C13</f>
        <v>49173</v>
      </c>
      <c r="D82" s="338">
        <f t="shared" si="2"/>
        <v>49173</v>
      </c>
      <c r="E82" s="422">
        <f t="shared" si="1"/>
        <v>0</v>
      </c>
      <c r="I82" s="418" t="s">
        <v>1004</v>
      </c>
      <c r="J82" s="420">
        <v>1713330</v>
      </c>
    </row>
    <row r="83" spans="1:10" x14ac:dyDescent="0.3">
      <c r="A83" s="418" t="s">
        <v>1004</v>
      </c>
      <c r="B83" s="338">
        <f>+'TIG Cohort 3 Yr 3'!C18</f>
        <v>1713330</v>
      </c>
      <c r="D83" s="338">
        <f t="shared" si="2"/>
        <v>1713330</v>
      </c>
      <c r="E83" s="422">
        <f t="shared" si="1"/>
        <v>0</v>
      </c>
      <c r="I83" s="418" t="s">
        <v>1005</v>
      </c>
      <c r="J83" s="420">
        <v>2603291</v>
      </c>
    </row>
    <row r="84" spans="1:10" x14ac:dyDescent="0.3">
      <c r="A84" s="418" t="s">
        <v>1005</v>
      </c>
      <c r="B84" s="338">
        <f>+'TIG Cohort 4 Yr 2'!C24</f>
        <v>2603291</v>
      </c>
      <c r="D84" s="338">
        <f t="shared" si="2"/>
        <v>2603291</v>
      </c>
      <c r="E84" s="422">
        <f t="shared" si="1"/>
        <v>0</v>
      </c>
      <c r="I84" s="418" t="s">
        <v>1006</v>
      </c>
      <c r="J84" s="420">
        <v>1805039</v>
      </c>
    </row>
    <row r="85" spans="1:10" x14ac:dyDescent="0.3">
      <c r="A85" s="418" t="s">
        <v>1006</v>
      </c>
      <c r="B85" s="338">
        <f>+'TIG Cohort 5 Yr 1'!D20</f>
        <v>1805039</v>
      </c>
      <c r="D85" s="338">
        <f t="shared" si="2"/>
        <v>1805039</v>
      </c>
      <c r="E85" s="422">
        <f t="shared" si="1"/>
        <v>0</v>
      </c>
      <c r="I85" s="418" t="s">
        <v>1007</v>
      </c>
      <c r="J85" s="420">
        <v>2313273</v>
      </c>
    </row>
    <row r="86" spans="1:10" x14ac:dyDescent="0.3">
      <c r="A86" s="418" t="s">
        <v>1007</v>
      </c>
      <c r="B86" s="338">
        <f>+'MATH &amp; SCIENCE TITLE IIB'!E19</f>
        <v>2313273</v>
      </c>
      <c r="D86" s="338">
        <f t="shared" si="2"/>
        <v>2313273</v>
      </c>
      <c r="E86" s="422">
        <f t="shared" si="1"/>
        <v>0</v>
      </c>
      <c r="I86" s="418" t="s">
        <v>1008</v>
      </c>
      <c r="J86" s="420">
        <v>388700</v>
      </c>
    </row>
    <row r="87" spans="1:10" x14ac:dyDescent="0.3">
      <c r="A87" s="418" t="s">
        <v>1008</v>
      </c>
      <c r="B87" s="338">
        <f>+WIDA!C17</f>
        <v>388700</v>
      </c>
      <c r="D87" s="338">
        <f t="shared" si="2"/>
        <v>388700</v>
      </c>
      <c r="E87" s="422">
        <f t="shared" si="1"/>
        <v>0</v>
      </c>
      <c r="I87" s="418" t="s">
        <v>1009</v>
      </c>
      <c r="J87" s="420">
        <v>494663</v>
      </c>
    </row>
    <row r="88" spans="1:10" x14ac:dyDescent="0.3">
      <c r="A88" s="418" t="s">
        <v>1009</v>
      </c>
      <c r="B88" s="338">
        <f>+'Abstinence Education'!C16</f>
        <v>494663</v>
      </c>
      <c r="D88" s="338">
        <f t="shared" si="2"/>
        <v>494663</v>
      </c>
      <c r="E88" s="422">
        <f t="shared" si="1"/>
        <v>0</v>
      </c>
      <c r="I88" s="418" t="s">
        <v>1010</v>
      </c>
      <c r="J88" s="420">
        <v>7884000</v>
      </c>
    </row>
    <row r="89" spans="1:10" x14ac:dyDescent="0.3">
      <c r="A89" s="418" t="s">
        <v>1010</v>
      </c>
      <c r="B89" s="338">
        <f>+'Title V-B Charter Schools Pgrm'!D51</f>
        <v>7884000</v>
      </c>
      <c r="D89" s="338">
        <f t="shared" si="2"/>
        <v>7884000</v>
      </c>
      <c r="E89" s="422">
        <f t="shared" si="1"/>
        <v>0</v>
      </c>
      <c r="I89" s="418" t="s">
        <v>1019</v>
      </c>
      <c r="J89" s="420">
        <v>146901</v>
      </c>
    </row>
    <row r="90" spans="1:10" x14ac:dyDescent="0.3">
      <c r="A90" s="423" t="s">
        <v>1020</v>
      </c>
      <c r="B90" s="338">
        <f>+TNP!D26</f>
        <v>294013</v>
      </c>
      <c r="D90" s="338">
        <f t="shared" si="2"/>
        <v>294013</v>
      </c>
      <c r="E90" s="422">
        <f t="shared" si="1"/>
        <v>0</v>
      </c>
      <c r="I90" s="418" t="s">
        <v>1020</v>
      </c>
      <c r="J90" s="420">
        <v>294013</v>
      </c>
    </row>
    <row r="93" spans="1:10" x14ac:dyDescent="0.3">
      <c r="B93" s="338">
        <f>SUM(B55:B92)</f>
        <v>45887553.799999997</v>
      </c>
      <c r="D93" s="338">
        <f>SUM(D55:D92)</f>
        <v>46296205.80066967</v>
      </c>
      <c r="E93" s="338">
        <f>SUM(E55:E92)</f>
        <v>-408652.00066967006</v>
      </c>
      <c r="J93" s="421">
        <f>SUM(J55:J92)</f>
        <v>46296205.80066967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CCFFCC"/>
  </sheetPr>
  <dimension ref="A1:X30"/>
  <sheetViews>
    <sheetView workbookViewId="0">
      <pane xSplit="7" ySplit="11" topLeftCell="H12" activePane="bottomRight" state="frozen"/>
      <selection activeCell="L12" sqref="L12"/>
      <selection pane="topRight" activeCell="L12" sqref="L12"/>
      <selection pane="bottomLeft" activeCell="L12" sqref="L12"/>
      <selection pane="bottomRight" activeCell="E20" sqref="E20"/>
    </sheetView>
  </sheetViews>
  <sheetFormatPr defaultRowHeight="14.4" x14ac:dyDescent="0.3"/>
  <cols>
    <col min="2" max="2" width="29.88671875" customWidth="1"/>
    <col min="3" max="3" width="13.5546875" customWidth="1"/>
    <col min="4" max="5" width="13.5546875" style="308" customWidth="1"/>
    <col min="6" max="6" width="15.33203125" customWidth="1"/>
    <col min="7" max="7" width="14.44140625" customWidth="1"/>
    <col min="8" max="8" width="15" customWidth="1"/>
    <col min="9" max="9" width="14.33203125" customWidth="1"/>
    <col min="10" max="10" width="12.109375" customWidth="1"/>
    <col min="11" max="11" width="13" customWidth="1"/>
    <col min="12" max="12" width="13.5546875" customWidth="1"/>
    <col min="13" max="13" width="13.109375" customWidth="1"/>
    <col min="14" max="14" width="14.33203125" customWidth="1"/>
    <col min="15" max="15" width="13.6640625" customWidth="1"/>
    <col min="16" max="16" width="13" customWidth="1"/>
    <col min="17" max="17" width="12.33203125" customWidth="1"/>
    <col min="18" max="18" width="11.33203125" customWidth="1"/>
    <col min="19" max="19" width="10.88671875" customWidth="1"/>
    <col min="20" max="21" width="11.5546875" customWidth="1"/>
    <col min="22" max="22" width="12.33203125" customWidth="1"/>
    <col min="23" max="24" width="12.33203125" style="308" customWidth="1"/>
  </cols>
  <sheetData>
    <row r="1" spans="1:24" ht="21" x14ac:dyDescent="0.35">
      <c r="A1" s="117" t="s">
        <v>0</v>
      </c>
      <c r="B1" s="123"/>
      <c r="C1" s="118" t="s">
        <v>70</v>
      </c>
      <c r="D1" s="118"/>
      <c r="E1" s="118"/>
      <c r="F1" s="117"/>
      <c r="G1" s="119"/>
      <c r="H1" s="125"/>
      <c r="I1" s="125"/>
      <c r="J1" s="118" t="str">
        <f>C1</f>
        <v>EL CIVICS</v>
      </c>
      <c r="K1" s="118"/>
      <c r="L1" s="118"/>
      <c r="M1" s="117"/>
      <c r="N1" s="117"/>
      <c r="O1" s="119"/>
      <c r="P1" s="119"/>
      <c r="Q1" s="125"/>
      <c r="R1" s="125"/>
      <c r="S1" s="118" t="str">
        <f>C1</f>
        <v>EL CIVICS</v>
      </c>
      <c r="T1" s="118"/>
      <c r="U1" s="117"/>
      <c r="V1" s="117"/>
      <c r="W1" s="117"/>
      <c r="X1" s="117"/>
    </row>
    <row r="2" spans="1:24" ht="15.75" x14ac:dyDescent="0.25">
      <c r="A2" s="120" t="s">
        <v>1</v>
      </c>
      <c r="B2" s="123"/>
      <c r="C2" s="121">
        <v>84.001999999999995</v>
      </c>
      <c r="D2" s="121"/>
      <c r="E2" s="121"/>
      <c r="F2" s="120"/>
      <c r="G2" s="70"/>
      <c r="H2" s="125"/>
      <c r="I2" s="125"/>
      <c r="J2" s="120" t="str">
        <f>"FY"&amp;C4</f>
        <v>FY2014-15</v>
      </c>
      <c r="K2" s="120"/>
      <c r="L2" s="120"/>
      <c r="M2" s="121"/>
      <c r="N2" s="121"/>
      <c r="O2" s="70"/>
      <c r="P2" s="70"/>
      <c r="Q2" s="70"/>
      <c r="R2" s="70"/>
      <c r="S2" s="120" t="str">
        <f>"FY"&amp;C4</f>
        <v>FY2014-15</v>
      </c>
      <c r="T2" s="120"/>
      <c r="U2" s="121"/>
      <c r="V2" s="121"/>
      <c r="W2" s="121"/>
      <c r="X2" s="121"/>
    </row>
    <row r="3" spans="1:24" ht="15.75" x14ac:dyDescent="0.25">
      <c r="A3" s="120" t="s">
        <v>2</v>
      </c>
      <c r="B3" s="123"/>
      <c r="C3" s="121">
        <v>6002</v>
      </c>
      <c r="D3" s="121"/>
      <c r="E3" s="121"/>
      <c r="F3" s="120"/>
      <c r="G3" s="70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</row>
    <row r="4" spans="1:24" ht="15.75" x14ac:dyDescent="0.25">
      <c r="A4" s="120" t="s">
        <v>3</v>
      </c>
      <c r="B4" s="123"/>
      <c r="C4" s="121" t="s">
        <v>536</v>
      </c>
      <c r="D4" s="121"/>
      <c r="E4" s="121"/>
      <c r="F4" s="70"/>
      <c r="G4" s="70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</row>
    <row r="5" spans="1:24" ht="15.75" x14ac:dyDescent="0.25">
      <c r="A5" s="120" t="s">
        <v>103</v>
      </c>
      <c r="B5" s="120"/>
      <c r="C5" s="121" t="s">
        <v>104</v>
      </c>
      <c r="D5" s="121"/>
      <c r="E5" s="121"/>
      <c r="F5" s="120"/>
      <c r="G5" s="40"/>
      <c r="H5" s="40"/>
      <c r="I5" s="40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1:24" ht="15.75" x14ac:dyDescent="0.25">
      <c r="A6" s="120" t="s">
        <v>64</v>
      </c>
      <c r="B6" s="120"/>
      <c r="C6" s="120" t="s">
        <v>937</v>
      </c>
      <c r="D6" s="120"/>
      <c r="E6" s="120"/>
      <c r="F6" s="120"/>
      <c r="G6" s="40"/>
      <c r="H6" s="40"/>
      <c r="I6" s="40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</row>
    <row r="7" spans="1:24" ht="15.75" x14ac:dyDescent="0.25">
      <c r="A7" s="120" t="s">
        <v>66</v>
      </c>
      <c r="B7" s="120"/>
      <c r="C7" s="120" t="s">
        <v>69</v>
      </c>
      <c r="D7" s="120"/>
      <c r="E7" s="120"/>
      <c r="F7" s="120"/>
      <c r="G7" s="40"/>
      <c r="H7" s="40"/>
      <c r="I7" s="40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</row>
    <row r="8" spans="1:24" ht="15.75" x14ac:dyDescent="0.25">
      <c r="A8" s="120" t="s">
        <v>197</v>
      </c>
      <c r="B8" s="120"/>
      <c r="C8" s="120" t="s">
        <v>537</v>
      </c>
      <c r="D8" s="120"/>
      <c r="E8" s="120"/>
      <c r="F8" s="120"/>
      <c r="G8" s="40"/>
      <c r="H8" s="40"/>
      <c r="I8" s="40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</row>
    <row r="9" spans="1:24" ht="21" x14ac:dyDescent="0.35">
      <c r="A9" s="117" t="s">
        <v>523</v>
      </c>
      <c r="B9" s="120"/>
      <c r="C9" s="123"/>
      <c r="D9" s="123"/>
      <c r="E9" s="123"/>
      <c r="F9" s="120"/>
      <c r="G9" s="40"/>
      <c r="H9" s="40"/>
      <c r="I9" s="40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</row>
    <row r="10" spans="1:24" ht="16.5" thickBot="1" x14ac:dyDescent="0.3">
      <c r="A10" s="33"/>
      <c r="B10" s="120"/>
      <c r="C10" s="70"/>
      <c r="D10" s="70"/>
      <c r="E10" s="70"/>
      <c r="F10" s="70"/>
      <c r="G10" s="122"/>
      <c r="H10" s="122"/>
      <c r="I10" s="122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ht="30.75" thickBot="1" x14ac:dyDescent="0.3">
      <c r="A11" s="55" t="s">
        <v>4</v>
      </c>
      <c r="B11" s="53" t="s">
        <v>5</v>
      </c>
      <c r="C11" s="54" t="s">
        <v>43</v>
      </c>
      <c r="D11" s="53" t="s">
        <v>915</v>
      </c>
      <c r="E11" s="53" t="s">
        <v>231</v>
      </c>
      <c r="F11" s="53" t="s">
        <v>44</v>
      </c>
      <c r="G11" s="133" t="s">
        <v>45</v>
      </c>
      <c r="H11" s="251" t="s">
        <v>377</v>
      </c>
      <c r="I11" s="251" t="s">
        <v>378</v>
      </c>
      <c r="J11" s="251" t="s">
        <v>379</v>
      </c>
      <c r="K11" s="251" t="s">
        <v>533</v>
      </c>
      <c r="L11" s="251" t="s">
        <v>534</v>
      </c>
      <c r="M11" s="251" t="s">
        <v>535</v>
      </c>
      <c r="N11" s="251" t="s">
        <v>524</v>
      </c>
      <c r="O11" s="251" t="s">
        <v>525</v>
      </c>
      <c r="P11" s="251" t="s">
        <v>526</v>
      </c>
      <c r="Q11" s="251" t="s">
        <v>527</v>
      </c>
      <c r="R11" s="251" t="s">
        <v>528</v>
      </c>
      <c r="S11" s="251" t="s">
        <v>529</v>
      </c>
      <c r="T11" s="251" t="s">
        <v>530</v>
      </c>
      <c r="U11" s="251" t="s">
        <v>531</v>
      </c>
      <c r="V11" s="251" t="s">
        <v>532</v>
      </c>
      <c r="W11" s="251" t="s">
        <v>917</v>
      </c>
      <c r="X11" s="251" t="s">
        <v>922</v>
      </c>
    </row>
    <row r="12" spans="1:24" ht="15.75" thickBot="1" x14ac:dyDescent="0.3">
      <c r="A12" s="160" t="s">
        <v>6</v>
      </c>
      <c r="B12" s="161" t="s">
        <v>303</v>
      </c>
      <c r="C12" s="185">
        <v>102832</v>
      </c>
      <c r="D12" s="185">
        <v>2195</v>
      </c>
      <c r="E12" s="185">
        <f>C12+D12</f>
        <v>105027</v>
      </c>
      <c r="F12" s="170">
        <f t="shared" ref="F12:F25" si="0">SUM(H12:Y12)</f>
        <v>105027</v>
      </c>
      <c r="G12" s="174">
        <f>E12-F12</f>
        <v>0</v>
      </c>
      <c r="H12" s="217"/>
      <c r="I12" s="217"/>
      <c r="J12" s="217"/>
      <c r="K12" s="217">
        <v>27650</v>
      </c>
      <c r="L12" s="217">
        <v>9149</v>
      </c>
      <c r="M12" s="217">
        <v>8629</v>
      </c>
      <c r="N12" s="217">
        <v>9034</v>
      </c>
      <c r="O12" s="217">
        <v>9115</v>
      </c>
      <c r="P12" s="217">
        <v>9955</v>
      </c>
      <c r="Q12" s="217">
        <v>8176</v>
      </c>
      <c r="R12" s="217">
        <v>8135</v>
      </c>
      <c r="S12" s="217">
        <v>9448</v>
      </c>
      <c r="T12" s="217">
        <v>5736</v>
      </c>
      <c r="U12" s="217"/>
      <c r="V12" s="217"/>
      <c r="W12" s="217"/>
      <c r="X12" s="217"/>
    </row>
    <row r="13" spans="1:24" ht="15.75" thickBot="1" x14ac:dyDescent="0.3">
      <c r="A13" s="165">
        <v>1010</v>
      </c>
      <c r="B13" s="161" t="s">
        <v>11</v>
      </c>
      <c r="C13" s="185">
        <v>124565</v>
      </c>
      <c r="D13" s="185">
        <v>4810</v>
      </c>
      <c r="E13" s="185">
        <f t="shared" ref="E13:E25" si="1">C13+D13</f>
        <v>129375</v>
      </c>
      <c r="F13" s="170">
        <f t="shared" si="0"/>
        <v>129375</v>
      </c>
      <c r="G13" s="174">
        <f t="shared" ref="G13:G25" si="2">E13-F13</f>
        <v>0</v>
      </c>
      <c r="H13" s="217"/>
      <c r="I13" s="217"/>
      <c r="J13" s="217"/>
      <c r="K13" s="217"/>
      <c r="L13" s="217">
        <v>22866</v>
      </c>
      <c r="M13" s="217">
        <v>9772</v>
      </c>
      <c r="N13" s="217">
        <v>7477</v>
      </c>
      <c r="O13" s="217"/>
      <c r="P13" s="217">
        <v>19785</v>
      </c>
      <c r="Q13" s="217">
        <v>10715</v>
      </c>
      <c r="R13" s="217">
        <v>17969</v>
      </c>
      <c r="S13" s="217">
        <v>14164</v>
      </c>
      <c r="T13" s="217">
        <v>5493</v>
      </c>
      <c r="U13" s="217">
        <v>21134</v>
      </c>
      <c r="V13" s="217"/>
      <c r="W13" s="217"/>
      <c r="X13" s="217"/>
    </row>
    <row r="14" spans="1:24" ht="15.75" thickBot="1" x14ac:dyDescent="0.3">
      <c r="A14" s="165">
        <v>1420</v>
      </c>
      <c r="B14" s="161" t="s">
        <v>304</v>
      </c>
      <c r="C14" s="185">
        <v>68126</v>
      </c>
      <c r="D14" s="185">
        <v>1675</v>
      </c>
      <c r="E14" s="185">
        <f t="shared" si="1"/>
        <v>69801</v>
      </c>
      <c r="F14" s="170">
        <f t="shared" si="0"/>
        <v>69801</v>
      </c>
      <c r="G14" s="174">
        <f t="shared" si="2"/>
        <v>0</v>
      </c>
      <c r="H14" s="217"/>
      <c r="I14" s="217"/>
      <c r="J14" s="217"/>
      <c r="K14" s="217"/>
      <c r="L14" s="217">
        <v>17232</v>
      </c>
      <c r="M14" s="217">
        <v>11799</v>
      </c>
      <c r="N14" s="217"/>
      <c r="O14" s="217">
        <v>7490</v>
      </c>
      <c r="P14" s="217">
        <v>6894</v>
      </c>
      <c r="Q14" s="217">
        <v>7086</v>
      </c>
      <c r="R14" s="217">
        <v>6516</v>
      </c>
      <c r="S14" s="217">
        <v>8948</v>
      </c>
      <c r="T14" s="217">
        <v>3562</v>
      </c>
      <c r="U14" s="217">
        <v>274</v>
      </c>
      <c r="V14" s="217"/>
      <c r="W14" s="217"/>
      <c r="X14" s="217"/>
    </row>
    <row r="15" spans="1:24" ht="15" thickBot="1" x14ac:dyDescent="0.35">
      <c r="A15" s="165">
        <v>2180</v>
      </c>
      <c r="B15" s="164" t="s">
        <v>12</v>
      </c>
      <c r="C15" s="185">
        <v>16897</v>
      </c>
      <c r="D15" s="185">
        <v>735</v>
      </c>
      <c r="E15" s="185">
        <f t="shared" si="1"/>
        <v>17632</v>
      </c>
      <c r="F15" s="170">
        <f t="shared" si="0"/>
        <v>12763</v>
      </c>
      <c r="G15" s="174">
        <f t="shared" si="2"/>
        <v>4869</v>
      </c>
      <c r="H15" s="217"/>
      <c r="I15" s="217"/>
      <c r="J15" s="217">
        <v>1047</v>
      </c>
      <c r="K15" s="217"/>
      <c r="L15" s="217"/>
      <c r="M15" s="217"/>
      <c r="N15" s="217"/>
      <c r="O15" s="217"/>
      <c r="P15" s="217"/>
      <c r="Q15" s="217"/>
      <c r="R15" s="217"/>
      <c r="S15" s="217">
        <v>7004</v>
      </c>
      <c r="T15" s="217">
        <v>4712</v>
      </c>
      <c r="U15" s="217"/>
      <c r="V15" s="217"/>
      <c r="W15" s="217"/>
      <c r="X15" s="217"/>
    </row>
    <row r="16" spans="1:24" ht="15" thickBot="1" x14ac:dyDescent="0.35">
      <c r="A16" s="165" t="s">
        <v>14</v>
      </c>
      <c r="B16" s="161" t="s">
        <v>15</v>
      </c>
      <c r="C16" s="185">
        <v>34000</v>
      </c>
      <c r="D16" s="185">
        <v>735</v>
      </c>
      <c r="E16" s="185">
        <f t="shared" si="1"/>
        <v>34735</v>
      </c>
      <c r="F16" s="170">
        <f t="shared" si="0"/>
        <v>34000</v>
      </c>
      <c r="G16" s="174">
        <f t="shared" si="2"/>
        <v>735</v>
      </c>
      <c r="H16" s="217"/>
      <c r="I16" s="217"/>
      <c r="J16" s="217"/>
      <c r="K16" s="217">
        <v>9075</v>
      </c>
      <c r="L16" s="217"/>
      <c r="M16" s="217"/>
      <c r="N16" s="217">
        <v>7424</v>
      </c>
      <c r="O16" s="217"/>
      <c r="P16" s="217"/>
      <c r="Q16" s="217"/>
      <c r="R16" s="217">
        <v>12726</v>
      </c>
      <c r="S16" s="217">
        <v>4775</v>
      </c>
      <c r="T16" s="217"/>
      <c r="U16" s="217"/>
      <c r="V16" s="217"/>
      <c r="W16" s="217"/>
      <c r="X16" s="217"/>
    </row>
    <row r="17" spans="1:24" ht="15" thickBot="1" x14ac:dyDescent="0.35">
      <c r="A17" s="166" t="s">
        <v>290</v>
      </c>
      <c r="B17" s="167" t="s">
        <v>291</v>
      </c>
      <c r="C17" s="186">
        <v>21365</v>
      </c>
      <c r="D17" s="186">
        <v>885</v>
      </c>
      <c r="E17" s="185">
        <f t="shared" si="1"/>
        <v>22250</v>
      </c>
      <c r="F17" s="170">
        <f t="shared" si="0"/>
        <v>13738</v>
      </c>
      <c r="G17" s="174">
        <f t="shared" si="2"/>
        <v>8512</v>
      </c>
      <c r="H17" s="217"/>
      <c r="I17" s="217"/>
      <c r="J17" s="217"/>
      <c r="K17" s="217"/>
      <c r="L17" s="217"/>
      <c r="M17" s="217"/>
      <c r="N17" s="217"/>
      <c r="O17" s="217">
        <v>3502</v>
      </c>
      <c r="P17" s="217"/>
      <c r="Q17" s="217"/>
      <c r="R17" s="217"/>
      <c r="S17" s="217"/>
      <c r="T17" s="217"/>
      <c r="U17" s="217"/>
      <c r="V17" s="217"/>
      <c r="W17" s="217"/>
      <c r="X17" s="217">
        <v>10236</v>
      </c>
    </row>
    <row r="18" spans="1:24" ht="29.4" thickBot="1" x14ac:dyDescent="0.35">
      <c r="A18" s="165" t="s">
        <v>24</v>
      </c>
      <c r="B18" s="161" t="s">
        <v>293</v>
      </c>
      <c r="C18" s="185">
        <v>100011</v>
      </c>
      <c r="D18" s="185">
        <v>2635</v>
      </c>
      <c r="E18" s="185">
        <f t="shared" si="1"/>
        <v>102646</v>
      </c>
      <c r="F18" s="170">
        <f t="shared" si="0"/>
        <v>86304</v>
      </c>
      <c r="G18" s="174">
        <f t="shared" si="2"/>
        <v>16342</v>
      </c>
      <c r="H18" s="217"/>
      <c r="I18" s="217"/>
      <c r="J18" s="217">
        <v>8386</v>
      </c>
      <c r="K18" s="217">
        <v>9628</v>
      </c>
      <c r="L18" s="217">
        <v>10550</v>
      </c>
      <c r="M18" s="217">
        <v>7874</v>
      </c>
      <c r="N18" s="217">
        <v>7749</v>
      </c>
      <c r="O18" s="217">
        <v>2504</v>
      </c>
      <c r="P18" s="217">
        <v>6471</v>
      </c>
      <c r="Q18" s="217">
        <v>8494</v>
      </c>
      <c r="R18" s="217">
        <v>9511</v>
      </c>
      <c r="S18" s="217">
        <v>6302</v>
      </c>
      <c r="T18" s="217">
        <v>1925</v>
      </c>
      <c r="U18" s="217">
        <v>3357</v>
      </c>
      <c r="V18" s="217">
        <v>3553</v>
      </c>
      <c r="W18" s="217"/>
      <c r="X18" s="217"/>
    </row>
    <row r="19" spans="1:24" ht="15" thickBot="1" x14ac:dyDescent="0.35">
      <c r="A19" s="166" t="s">
        <v>26</v>
      </c>
      <c r="B19" s="167" t="s">
        <v>305</v>
      </c>
      <c r="C19" s="186">
        <v>85609</v>
      </c>
      <c r="D19" s="186">
        <v>6590</v>
      </c>
      <c r="E19" s="185">
        <f t="shared" si="1"/>
        <v>92199</v>
      </c>
      <c r="F19" s="170">
        <f t="shared" si="0"/>
        <v>74306</v>
      </c>
      <c r="G19" s="174">
        <f t="shared" si="2"/>
        <v>17893</v>
      </c>
      <c r="H19" s="217"/>
      <c r="I19" s="217"/>
      <c r="J19" s="217"/>
      <c r="K19" s="217">
        <v>15469</v>
      </c>
      <c r="L19" s="217"/>
      <c r="M19" s="217"/>
      <c r="N19" s="217">
        <v>20552</v>
      </c>
      <c r="O19" s="217"/>
      <c r="P19" s="217"/>
      <c r="Q19" s="217">
        <v>12900</v>
      </c>
      <c r="R19" s="217"/>
      <c r="S19" s="217">
        <v>13535</v>
      </c>
      <c r="T19" s="217">
        <v>11850</v>
      </c>
      <c r="U19" s="217"/>
      <c r="V19" s="217"/>
      <c r="W19" s="217"/>
      <c r="X19" s="217"/>
    </row>
    <row r="20" spans="1:24" ht="15" thickBot="1" x14ac:dyDescent="0.35">
      <c r="A20" s="165" t="s">
        <v>27</v>
      </c>
      <c r="B20" s="161" t="s">
        <v>28</v>
      </c>
      <c r="C20" s="185">
        <v>33504</v>
      </c>
      <c r="D20" s="185">
        <v>800</v>
      </c>
      <c r="E20" s="185">
        <f t="shared" si="1"/>
        <v>34304</v>
      </c>
      <c r="F20" s="170">
        <f t="shared" si="0"/>
        <v>33504</v>
      </c>
      <c r="G20" s="174">
        <f t="shared" si="2"/>
        <v>800</v>
      </c>
      <c r="H20" s="217"/>
      <c r="I20" s="217"/>
      <c r="J20" s="217"/>
      <c r="K20" s="217">
        <v>6349</v>
      </c>
      <c r="L20" s="217"/>
      <c r="M20" s="217"/>
      <c r="N20" s="217"/>
      <c r="O20" s="217"/>
      <c r="P20" s="217"/>
      <c r="Q20" s="217"/>
      <c r="R20" s="217">
        <v>5235</v>
      </c>
      <c r="S20" s="217">
        <v>15553</v>
      </c>
      <c r="T20" s="217"/>
      <c r="U20" s="217"/>
      <c r="V20" s="217">
        <v>6367</v>
      </c>
      <c r="W20" s="217"/>
      <c r="X20" s="217"/>
    </row>
    <row r="21" spans="1:24" ht="29.4" thickBot="1" x14ac:dyDescent="0.35">
      <c r="A21" s="165" t="s">
        <v>30</v>
      </c>
      <c r="B21" s="161" t="s">
        <v>31</v>
      </c>
      <c r="C21" s="185">
        <v>106413</v>
      </c>
      <c r="D21" s="185">
        <v>2220</v>
      </c>
      <c r="E21" s="185">
        <f t="shared" si="1"/>
        <v>108633</v>
      </c>
      <c r="F21" s="170">
        <f t="shared" si="0"/>
        <v>108633</v>
      </c>
      <c r="G21" s="174">
        <f t="shared" si="2"/>
        <v>0</v>
      </c>
      <c r="H21" s="217"/>
      <c r="I21" s="217"/>
      <c r="J21" s="217">
        <v>7786</v>
      </c>
      <c r="K21" s="217">
        <f>9901+5857</f>
        <v>15758</v>
      </c>
      <c r="L21" s="217">
        <v>10231</v>
      </c>
      <c r="M21" s="217">
        <v>11432</v>
      </c>
      <c r="N21" s="217">
        <v>10074</v>
      </c>
      <c r="O21" s="217">
        <v>6549</v>
      </c>
      <c r="P21" s="217">
        <v>9852</v>
      </c>
      <c r="Q21" s="217">
        <v>8660</v>
      </c>
      <c r="R21" s="217">
        <v>8349</v>
      </c>
      <c r="S21" s="217">
        <v>12577</v>
      </c>
      <c r="T21" s="217">
        <v>7365</v>
      </c>
      <c r="U21" s="217"/>
      <c r="V21" s="217"/>
      <c r="W21" s="217"/>
      <c r="X21" s="217"/>
    </row>
    <row r="22" spans="1:24" ht="15" thickBot="1" x14ac:dyDescent="0.35">
      <c r="A22" s="166" t="s">
        <v>32</v>
      </c>
      <c r="B22" s="167" t="s">
        <v>306</v>
      </c>
      <c r="C22" s="186">
        <v>53521</v>
      </c>
      <c r="D22" s="186">
        <v>2410</v>
      </c>
      <c r="E22" s="185">
        <f t="shared" si="1"/>
        <v>55931</v>
      </c>
      <c r="F22" s="170">
        <f t="shared" si="0"/>
        <v>55931</v>
      </c>
      <c r="G22" s="174">
        <f t="shared" si="2"/>
        <v>0</v>
      </c>
      <c r="H22" s="190"/>
      <c r="I22" s="190"/>
      <c r="J22" s="190"/>
      <c r="K22" s="190"/>
      <c r="L22" s="190"/>
      <c r="M22" s="190">
        <v>2804</v>
      </c>
      <c r="N22" s="190"/>
      <c r="O22" s="190">
        <v>11028</v>
      </c>
      <c r="P22" s="190"/>
      <c r="Q22" s="190"/>
      <c r="R22" s="190">
        <v>18175</v>
      </c>
      <c r="S22" s="190"/>
      <c r="T22" s="190">
        <v>23924</v>
      </c>
      <c r="U22" s="190"/>
      <c r="V22" s="190"/>
      <c r="W22" s="190"/>
      <c r="X22" s="190"/>
    </row>
    <row r="23" spans="1:24" s="97" customFormat="1" ht="29.4" thickBot="1" x14ac:dyDescent="0.35">
      <c r="A23" s="165" t="s">
        <v>33</v>
      </c>
      <c r="B23" s="164" t="s">
        <v>297</v>
      </c>
      <c r="C23" s="185">
        <v>50000</v>
      </c>
      <c r="D23" s="185">
        <v>975</v>
      </c>
      <c r="E23" s="185">
        <f t="shared" si="1"/>
        <v>50975</v>
      </c>
      <c r="F23" s="170">
        <f t="shared" si="0"/>
        <v>50975</v>
      </c>
      <c r="G23" s="174">
        <f t="shared" si="2"/>
        <v>0</v>
      </c>
      <c r="H23" s="111"/>
      <c r="I23" s="309"/>
      <c r="J23" s="309">
        <v>7831</v>
      </c>
      <c r="K23" s="309">
        <v>4458</v>
      </c>
      <c r="L23" s="309">
        <v>4419</v>
      </c>
      <c r="M23" s="309">
        <v>4184</v>
      </c>
      <c r="N23" s="309">
        <v>4115</v>
      </c>
      <c r="O23" s="309">
        <v>7486</v>
      </c>
      <c r="P23" s="309">
        <v>5478</v>
      </c>
      <c r="Q23" s="309">
        <v>5035</v>
      </c>
      <c r="R23" s="309">
        <v>5793</v>
      </c>
      <c r="S23" s="309">
        <v>2176</v>
      </c>
      <c r="T23" s="309"/>
      <c r="U23" s="309"/>
      <c r="V23" s="309"/>
      <c r="W23" s="309"/>
      <c r="X23" s="309"/>
    </row>
    <row r="24" spans="1:24" ht="15" thickBot="1" x14ac:dyDescent="0.35">
      <c r="A24" s="165" t="s">
        <v>37</v>
      </c>
      <c r="B24" s="161" t="s">
        <v>307</v>
      </c>
      <c r="C24" s="185">
        <v>11045</v>
      </c>
      <c r="D24" s="185">
        <v>1175</v>
      </c>
      <c r="E24" s="185">
        <f t="shared" si="1"/>
        <v>12220</v>
      </c>
      <c r="F24" s="170">
        <f t="shared" si="0"/>
        <v>12220</v>
      </c>
      <c r="G24" s="174">
        <f t="shared" si="2"/>
        <v>0</v>
      </c>
      <c r="H24" s="190"/>
      <c r="I24" s="190"/>
      <c r="J24" s="190"/>
      <c r="K24" s="190"/>
      <c r="L24" s="190"/>
      <c r="M24" s="190"/>
      <c r="N24" s="190"/>
      <c r="O24" s="190"/>
      <c r="P24" s="190"/>
      <c r="Q24" s="190">
        <v>3055</v>
      </c>
      <c r="R24" s="190">
        <v>4012</v>
      </c>
      <c r="S24" s="190">
        <v>4000</v>
      </c>
      <c r="T24" s="190">
        <v>1153</v>
      </c>
      <c r="U24" s="190"/>
      <c r="V24" s="190"/>
      <c r="W24" s="190"/>
      <c r="X24" s="190"/>
    </row>
    <row r="25" spans="1:24" ht="15" thickBot="1" x14ac:dyDescent="0.35">
      <c r="A25" s="166" t="s">
        <v>39</v>
      </c>
      <c r="B25" s="167" t="s">
        <v>158</v>
      </c>
      <c r="C25" s="186">
        <v>22000</v>
      </c>
      <c r="D25" s="186">
        <v>1280</v>
      </c>
      <c r="E25" s="185">
        <f t="shared" si="1"/>
        <v>23280</v>
      </c>
      <c r="F25" s="170">
        <f t="shared" si="0"/>
        <v>23280</v>
      </c>
      <c r="G25" s="174">
        <f t="shared" si="2"/>
        <v>0</v>
      </c>
      <c r="H25" s="190"/>
      <c r="I25" s="190"/>
      <c r="J25" s="190">
        <v>2140</v>
      </c>
      <c r="K25" s="190">
        <f>3584+3256</f>
        <v>6840</v>
      </c>
      <c r="L25" s="190">
        <v>4975</v>
      </c>
      <c r="M25" s="190">
        <v>1987</v>
      </c>
      <c r="N25" s="190">
        <v>1914</v>
      </c>
      <c r="O25" s="190">
        <v>1528</v>
      </c>
      <c r="P25" s="190">
        <v>1928</v>
      </c>
      <c r="Q25" s="190"/>
      <c r="R25" s="190"/>
      <c r="S25" s="190"/>
      <c r="T25" s="190">
        <v>688</v>
      </c>
      <c r="U25" s="190"/>
      <c r="V25" s="190">
        <v>854</v>
      </c>
      <c r="W25" s="190">
        <v>426</v>
      </c>
      <c r="X25" s="190"/>
    </row>
    <row r="26" spans="1:24" s="308" customFormat="1" ht="15" thickBot="1" x14ac:dyDescent="0.35">
      <c r="A26" s="349"/>
      <c r="B26" s="187"/>
      <c r="C26" s="350"/>
      <c r="D26" s="350"/>
      <c r="E26" s="351"/>
      <c r="F26" s="352"/>
      <c r="G26" s="353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</row>
    <row r="27" spans="1:24" s="61" customFormat="1" x14ac:dyDescent="0.3">
      <c r="A27" s="346" t="s">
        <v>940</v>
      </c>
      <c r="B27" s="347"/>
      <c r="C27" s="354">
        <f>SUM(C12:C25)</f>
        <v>829888</v>
      </c>
      <c r="D27" s="354">
        <f t="shared" ref="D27:E27" si="3">SUM(D12:D25)</f>
        <v>29120</v>
      </c>
      <c r="E27" s="354">
        <f t="shared" si="3"/>
        <v>859008</v>
      </c>
      <c r="F27" s="354">
        <f>SUM(F12:F25)</f>
        <v>809857</v>
      </c>
      <c r="G27" s="354">
        <f>SUM(G12:G25)</f>
        <v>49151</v>
      </c>
      <c r="H27" s="354">
        <f t="shared" ref="H27:V27" si="4">SUM(H12:H25)</f>
        <v>0</v>
      </c>
      <c r="I27" s="354">
        <f t="shared" si="4"/>
        <v>0</v>
      </c>
      <c r="J27" s="354">
        <f t="shared" si="4"/>
        <v>27190</v>
      </c>
      <c r="K27" s="354">
        <f t="shared" si="4"/>
        <v>95227</v>
      </c>
      <c r="L27" s="354">
        <f t="shared" si="4"/>
        <v>79422</v>
      </c>
      <c r="M27" s="354">
        <f t="shared" si="4"/>
        <v>58481</v>
      </c>
      <c r="N27" s="354">
        <f t="shared" si="4"/>
        <v>68339</v>
      </c>
      <c r="O27" s="354">
        <f t="shared" si="4"/>
        <v>49202</v>
      </c>
      <c r="P27" s="354">
        <f t="shared" si="4"/>
        <v>60363</v>
      </c>
      <c r="Q27" s="354">
        <f t="shared" si="4"/>
        <v>64121</v>
      </c>
      <c r="R27" s="354">
        <f t="shared" si="4"/>
        <v>96421</v>
      </c>
      <c r="S27" s="354">
        <f t="shared" si="4"/>
        <v>98482</v>
      </c>
      <c r="T27" s="354">
        <f t="shared" si="4"/>
        <v>66408</v>
      </c>
      <c r="U27" s="354">
        <f t="shared" si="4"/>
        <v>24765</v>
      </c>
      <c r="V27" s="354">
        <f t="shared" si="4"/>
        <v>10774</v>
      </c>
      <c r="W27" s="354">
        <f t="shared" ref="W27:X27" si="5">SUM(W12:W25)</f>
        <v>426</v>
      </c>
      <c r="X27" s="354">
        <f t="shared" si="5"/>
        <v>10236</v>
      </c>
    </row>
    <row r="28" spans="1:24" x14ac:dyDescent="0.3">
      <c r="K28" s="150"/>
      <c r="M28" s="150"/>
      <c r="O28" s="150"/>
    </row>
    <row r="29" spans="1:24" x14ac:dyDescent="0.3">
      <c r="N29" s="150"/>
      <c r="P29" s="150"/>
      <c r="Q29" s="150"/>
      <c r="R29" s="150"/>
      <c r="S29" s="150"/>
      <c r="V29" s="150"/>
      <c r="W29" s="150"/>
      <c r="X29" s="150"/>
    </row>
    <row r="30" spans="1:24" x14ac:dyDescent="0.3">
      <c r="S30" s="150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CCFFCC"/>
  </sheetPr>
  <dimension ref="A1:AF20"/>
  <sheetViews>
    <sheetView workbookViewId="0">
      <pane xSplit="5" ySplit="10" topLeftCell="W11" activePane="bottomRight" state="frozen"/>
      <selection activeCell="L12" sqref="L12"/>
      <selection pane="topRight" activeCell="L12" sqref="L12"/>
      <selection pane="bottomLeft" activeCell="L12" sqref="L12"/>
      <selection pane="bottomRight" activeCell="D19" sqref="D19"/>
    </sheetView>
  </sheetViews>
  <sheetFormatPr defaultColWidth="9.109375" defaultRowHeight="14.4" x14ac:dyDescent="0.3"/>
  <cols>
    <col min="1" max="1" width="9.109375" style="308"/>
    <col min="2" max="2" width="28.6640625" style="277" customWidth="1"/>
    <col min="3" max="3" width="13.88671875" style="308" customWidth="1"/>
    <col min="4" max="4" width="13.5546875" style="308" customWidth="1"/>
    <col min="5" max="6" width="13.33203125" style="308" customWidth="1"/>
    <col min="7" max="7" width="10.88671875" style="308" customWidth="1"/>
    <col min="8" max="8" width="13" style="308" customWidth="1"/>
    <col min="9" max="9" width="10.5546875" style="308" customWidth="1"/>
    <col min="10" max="10" width="11.33203125" style="308" customWidth="1"/>
    <col min="11" max="12" width="11.5546875" style="308" customWidth="1"/>
    <col min="13" max="14" width="11.5546875" style="308" bestFit="1" customWidth="1"/>
    <col min="15" max="15" width="14" style="308" customWidth="1"/>
    <col min="16" max="16" width="13" style="308" customWidth="1"/>
    <col min="17" max="17" width="13.88671875" style="308" customWidth="1"/>
    <col min="18" max="18" width="13.33203125" style="308" customWidth="1"/>
    <col min="19" max="19" width="10.88671875" style="308" customWidth="1"/>
    <col min="20" max="20" width="13" style="308" customWidth="1"/>
    <col min="21" max="21" width="10.5546875" style="308" customWidth="1"/>
    <col min="22" max="22" width="11.33203125" style="308" customWidth="1"/>
    <col min="23" max="24" width="11.5546875" style="308" customWidth="1"/>
    <col min="25" max="26" width="11.5546875" style="308" bestFit="1" customWidth="1"/>
    <col min="27" max="27" width="14" style="308" customWidth="1"/>
    <col min="28" max="28" width="13" style="308" customWidth="1"/>
    <col min="29" max="29" width="13.88671875" style="308" customWidth="1"/>
    <col min="30" max="30" width="13.33203125" style="308" customWidth="1"/>
    <col min="31" max="31" width="10.88671875" style="308" customWidth="1"/>
    <col min="32" max="32" width="13" style="308" customWidth="1"/>
    <col min="33" max="16384" width="9.109375" style="308"/>
  </cols>
  <sheetData>
    <row r="1" spans="1:32" ht="21" x14ac:dyDescent="0.4">
      <c r="A1" s="117" t="s">
        <v>0</v>
      </c>
      <c r="B1" s="125"/>
      <c r="C1" s="118" t="s">
        <v>501</v>
      </c>
      <c r="D1" s="117"/>
      <c r="E1" s="119"/>
      <c r="F1" s="123"/>
      <c r="G1" s="123"/>
      <c r="H1" s="123"/>
      <c r="I1" s="123"/>
      <c r="J1" s="118" t="str">
        <f>C1</f>
        <v>Title I Reallocation - DUFIR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18">
        <f>O1</f>
        <v>0</v>
      </c>
      <c r="W1" s="123"/>
      <c r="X1" s="123"/>
      <c r="Y1" s="123"/>
      <c r="Z1" s="123"/>
      <c r="AA1" s="123"/>
      <c r="AB1" s="123"/>
      <c r="AC1" s="123"/>
      <c r="AD1" s="123"/>
      <c r="AE1" s="123"/>
      <c r="AF1" s="123"/>
    </row>
    <row r="2" spans="1:32" ht="18" x14ac:dyDescent="0.35">
      <c r="A2" s="120" t="s">
        <v>1</v>
      </c>
      <c r="B2" s="125"/>
      <c r="C2" s="121">
        <v>84.01</v>
      </c>
      <c r="D2" s="120"/>
      <c r="E2" s="70"/>
      <c r="F2" s="123"/>
      <c r="G2" s="123"/>
      <c r="H2" s="123"/>
      <c r="I2" s="123"/>
      <c r="J2" s="130" t="str">
        <f>"FY"&amp;C4</f>
        <v>FY2014-15</v>
      </c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30" t="str">
        <f>"FY"&amp;O4</f>
        <v>FY</v>
      </c>
      <c r="W2" s="123"/>
      <c r="X2" s="123"/>
      <c r="Y2" s="123"/>
      <c r="Z2" s="123"/>
      <c r="AA2" s="123"/>
      <c r="AB2" s="123"/>
      <c r="AC2" s="123"/>
      <c r="AD2" s="123"/>
      <c r="AE2" s="123"/>
      <c r="AF2" s="123"/>
    </row>
    <row r="3" spans="1:32" ht="15.6" x14ac:dyDescent="0.3">
      <c r="A3" s="120" t="s">
        <v>2</v>
      </c>
      <c r="B3" s="125"/>
      <c r="C3" s="121">
        <v>5010</v>
      </c>
      <c r="D3" s="120"/>
      <c r="E3" s="70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</row>
    <row r="4" spans="1:32" ht="15.6" x14ac:dyDescent="0.3">
      <c r="A4" s="120" t="s">
        <v>799</v>
      </c>
      <c r="B4" s="125"/>
      <c r="C4" s="121" t="s">
        <v>536</v>
      </c>
      <c r="D4" s="120"/>
      <c r="E4" s="70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2" ht="15.6" x14ac:dyDescent="0.3">
      <c r="A5" s="120" t="s">
        <v>103</v>
      </c>
      <c r="B5" s="125"/>
      <c r="C5" s="121" t="s">
        <v>104</v>
      </c>
      <c r="D5" s="70"/>
      <c r="E5" s="70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2" ht="15.6" x14ac:dyDescent="0.3">
      <c r="A6" s="120" t="s">
        <v>64</v>
      </c>
      <c r="B6" s="125"/>
      <c r="C6" s="120" t="s">
        <v>937</v>
      </c>
      <c r="D6" s="70"/>
      <c r="E6" s="70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2" ht="15.6" x14ac:dyDescent="0.3">
      <c r="A7" s="120" t="s">
        <v>66</v>
      </c>
      <c r="B7" s="125"/>
      <c r="C7" s="120" t="s">
        <v>211</v>
      </c>
      <c r="D7" s="70"/>
      <c r="E7" s="70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2" ht="21" x14ac:dyDescent="0.4">
      <c r="A8" s="117" t="s">
        <v>792</v>
      </c>
      <c r="B8" s="275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</row>
    <row r="9" spans="1:32" ht="15" thickBot="1" x14ac:dyDescent="0.35">
      <c r="A9" s="123"/>
      <c r="B9" s="125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</row>
    <row r="10" spans="1:32" ht="29.4" thickBot="1" x14ac:dyDescent="0.35">
      <c r="A10" s="129" t="s">
        <v>4</v>
      </c>
      <c r="B10" s="129" t="s">
        <v>112</v>
      </c>
      <c r="C10" s="129" t="s">
        <v>43</v>
      </c>
      <c r="D10" s="129" t="s">
        <v>44</v>
      </c>
      <c r="E10" s="114" t="s">
        <v>45</v>
      </c>
      <c r="F10" s="128" t="s">
        <v>793</v>
      </c>
      <c r="G10" s="129" t="s">
        <v>794</v>
      </c>
      <c r="H10" s="124" t="s">
        <v>795</v>
      </c>
      <c r="I10" s="129" t="s">
        <v>380</v>
      </c>
      <c r="J10" s="128" t="s">
        <v>381</v>
      </c>
      <c r="K10" s="126" t="s">
        <v>382</v>
      </c>
      <c r="L10" s="126" t="s">
        <v>796</v>
      </c>
      <c r="M10" s="126" t="s">
        <v>797</v>
      </c>
      <c r="N10" s="126" t="s">
        <v>798</v>
      </c>
      <c r="O10" s="126" t="s">
        <v>801</v>
      </c>
      <c r="P10" s="126" t="s">
        <v>802</v>
      </c>
      <c r="Q10" s="126" t="s">
        <v>803</v>
      </c>
      <c r="R10" s="128" t="s">
        <v>540</v>
      </c>
      <c r="S10" s="129" t="s">
        <v>541</v>
      </c>
      <c r="T10" s="124" t="s">
        <v>542</v>
      </c>
      <c r="U10" s="129" t="s">
        <v>543</v>
      </c>
      <c r="V10" s="128" t="s">
        <v>544</v>
      </c>
      <c r="W10" s="126" t="s">
        <v>545</v>
      </c>
      <c r="X10" s="126" t="s">
        <v>916</v>
      </c>
      <c r="Y10" s="126" t="s">
        <v>924</v>
      </c>
      <c r="Z10" s="126" t="s">
        <v>933</v>
      </c>
      <c r="AA10" s="126" t="s">
        <v>963</v>
      </c>
      <c r="AB10" s="126" t="s">
        <v>964</v>
      </c>
      <c r="AC10" s="126" t="s">
        <v>942</v>
      </c>
      <c r="AD10" s="128" t="s">
        <v>965</v>
      </c>
      <c r="AE10" s="129" t="s">
        <v>966</v>
      </c>
      <c r="AF10" s="124" t="s">
        <v>967</v>
      </c>
    </row>
    <row r="11" spans="1:32" ht="15" thickBot="1" x14ac:dyDescent="0.35">
      <c r="A11" s="112" t="s">
        <v>6</v>
      </c>
      <c r="B11" s="252" t="s">
        <v>309</v>
      </c>
      <c r="C11" s="355">
        <v>50000</v>
      </c>
      <c r="D11" s="356">
        <f>SUM(F11:AF11)</f>
        <v>11136.900000000001</v>
      </c>
      <c r="E11" s="356">
        <f>C11-D11</f>
        <v>38863.1</v>
      </c>
      <c r="F11" s="358"/>
      <c r="G11" s="358"/>
      <c r="H11" s="358"/>
      <c r="I11" s="358"/>
      <c r="J11" s="358"/>
      <c r="K11" s="358"/>
      <c r="L11" s="358">
        <v>7000</v>
      </c>
      <c r="M11" s="358">
        <v>2142.7800000000002</v>
      </c>
      <c r="N11" s="358"/>
      <c r="O11" s="358"/>
      <c r="P11" s="358">
        <f>199+1257+538.12</f>
        <v>1994.12</v>
      </c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</row>
    <row r="12" spans="1:32" ht="15" thickBot="1" x14ac:dyDescent="0.35">
      <c r="A12" s="112" t="s">
        <v>7</v>
      </c>
      <c r="B12" s="252" t="s">
        <v>236</v>
      </c>
      <c r="C12" s="355">
        <v>50000</v>
      </c>
      <c r="D12" s="356">
        <f t="shared" ref="D12:D18" si="0">SUM(F12:AF12)</f>
        <v>21701</v>
      </c>
      <c r="E12" s="356">
        <f t="shared" ref="E12:E18" si="1">C12-D12</f>
        <v>28299</v>
      </c>
      <c r="F12" s="358"/>
      <c r="G12" s="358"/>
      <c r="H12" s="358"/>
      <c r="I12" s="358">
        <v>1800</v>
      </c>
      <c r="J12" s="358"/>
      <c r="K12" s="358">
        <v>90</v>
      </c>
      <c r="L12" s="358">
        <v>2545</v>
      </c>
      <c r="M12" s="358">
        <v>3760</v>
      </c>
      <c r="N12" s="358"/>
      <c r="O12" s="358"/>
      <c r="P12" s="358">
        <f>6261+7245</f>
        <v>13506</v>
      </c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</row>
    <row r="13" spans="1:32" ht="15" thickBot="1" x14ac:dyDescent="0.35">
      <c r="A13" s="112" t="s">
        <v>440</v>
      </c>
      <c r="B13" s="252" t="s">
        <v>503</v>
      </c>
      <c r="C13" s="355">
        <v>20265</v>
      </c>
      <c r="D13" s="356">
        <f t="shared" si="0"/>
        <v>20265</v>
      </c>
      <c r="E13" s="356">
        <f t="shared" si="1"/>
        <v>0</v>
      </c>
      <c r="F13" s="358"/>
      <c r="G13" s="358"/>
      <c r="H13" s="358"/>
      <c r="I13" s="358"/>
      <c r="J13" s="358">
        <v>14105.25</v>
      </c>
      <c r="K13" s="358"/>
      <c r="L13" s="358"/>
      <c r="M13" s="358"/>
      <c r="N13" s="358"/>
      <c r="O13" s="358"/>
      <c r="P13" s="358">
        <f>3656.35+2503.4</f>
        <v>6159.75</v>
      </c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</row>
    <row r="14" spans="1:32" ht="29.4" thickBot="1" x14ac:dyDescent="0.35">
      <c r="A14" s="112" t="s">
        <v>126</v>
      </c>
      <c r="B14" s="252" t="s">
        <v>502</v>
      </c>
      <c r="C14" s="355">
        <v>43485</v>
      </c>
      <c r="D14" s="356">
        <f t="shared" si="0"/>
        <v>14351.580000000002</v>
      </c>
      <c r="E14" s="356">
        <f t="shared" si="1"/>
        <v>29133.42</v>
      </c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>
        <v>21070.79</v>
      </c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>
        <v>-6719.21</v>
      </c>
    </row>
    <row r="15" spans="1:32" ht="15" thickBot="1" x14ac:dyDescent="0.35">
      <c r="A15" s="112" t="s">
        <v>504</v>
      </c>
      <c r="B15" s="252" t="s">
        <v>505</v>
      </c>
      <c r="C15" s="355">
        <v>50000</v>
      </c>
      <c r="D15" s="356">
        <f t="shared" si="0"/>
        <v>50000</v>
      </c>
      <c r="E15" s="356">
        <f t="shared" si="1"/>
        <v>0</v>
      </c>
      <c r="F15" s="358"/>
      <c r="G15" s="358"/>
      <c r="H15" s="358"/>
      <c r="I15" s="358"/>
      <c r="J15" s="358"/>
      <c r="K15" s="358"/>
      <c r="L15" s="358"/>
      <c r="M15" s="358">
        <f>6430+25970+17600</f>
        <v>50000</v>
      </c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</row>
    <row r="16" spans="1:32" ht="15" thickBot="1" x14ac:dyDescent="0.35">
      <c r="A16" s="112" t="s">
        <v>253</v>
      </c>
      <c r="B16" s="252" t="s">
        <v>333</v>
      </c>
      <c r="C16" s="355">
        <v>48794</v>
      </c>
      <c r="D16" s="356">
        <f t="shared" si="0"/>
        <v>48794</v>
      </c>
      <c r="E16" s="356">
        <f t="shared" si="1"/>
        <v>0</v>
      </c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>
        <v>48794</v>
      </c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</row>
    <row r="17" spans="1:32" ht="15" thickBot="1" x14ac:dyDescent="0.35">
      <c r="A17" s="112" t="s">
        <v>259</v>
      </c>
      <c r="B17" s="252" t="s">
        <v>133</v>
      </c>
      <c r="C17" s="355">
        <v>47809</v>
      </c>
      <c r="D17" s="356">
        <f t="shared" si="0"/>
        <v>10702.7</v>
      </c>
      <c r="E17" s="356">
        <f t="shared" si="1"/>
        <v>37106.300000000003</v>
      </c>
      <c r="F17" s="358"/>
      <c r="G17" s="358"/>
      <c r="H17" s="358"/>
      <c r="I17" s="358"/>
      <c r="J17" s="358"/>
      <c r="K17" s="358"/>
      <c r="L17" s="358"/>
      <c r="M17" s="358">
        <v>6580.47</v>
      </c>
      <c r="N17" s="358"/>
      <c r="O17" s="358"/>
      <c r="P17" s="358"/>
      <c r="Q17" s="358">
        <v>4122.2299999999996</v>
      </c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</row>
    <row r="18" spans="1:32" ht="15" thickBot="1" x14ac:dyDescent="0.35">
      <c r="A18" s="112" t="s">
        <v>114</v>
      </c>
      <c r="B18" s="252" t="s">
        <v>500</v>
      </c>
      <c r="C18" s="355">
        <v>49810</v>
      </c>
      <c r="D18" s="356">
        <f t="shared" si="0"/>
        <v>49809.64</v>
      </c>
      <c r="E18" s="356">
        <f t="shared" si="1"/>
        <v>0.36000000000058208</v>
      </c>
      <c r="F18" s="358"/>
      <c r="G18" s="358"/>
      <c r="H18" s="358"/>
      <c r="I18" s="358"/>
      <c r="J18" s="358"/>
      <c r="K18" s="358"/>
      <c r="L18" s="358">
        <v>14205.64</v>
      </c>
      <c r="M18" s="358"/>
      <c r="N18" s="358"/>
      <c r="O18" s="358"/>
      <c r="P18" s="358">
        <f>16944+18660</f>
        <v>35604</v>
      </c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</row>
    <row r="19" spans="1:32" ht="15" thickBot="1" x14ac:dyDescent="0.35">
      <c r="A19" s="135"/>
      <c r="B19" s="252"/>
      <c r="C19" s="355"/>
      <c r="D19" s="356"/>
      <c r="E19" s="355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</row>
    <row r="20" spans="1:32" ht="15" thickBot="1" x14ac:dyDescent="0.35">
      <c r="A20" s="86" t="s">
        <v>939</v>
      </c>
      <c r="B20" s="276"/>
      <c r="C20" s="357">
        <f t="shared" ref="C20:N20" si="2">SUM(C11:C18)</f>
        <v>360163</v>
      </c>
      <c r="D20" s="357">
        <f t="shared" si="2"/>
        <v>226760.82</v>
      </c>
      <c r="E20" s="357">
        <f t="shared" si="2"/>
        <v>133402.18</v>
      </c>
      <c r="F20" s="357">
        <f t="shared" si="2"/>
        <v>0</v>
      </c>
      <c r="G20" s="357">
        <f t="shared" si="2"/>
        <v>0</v>
      </c>
      <c r="H20" s="357">
        <f t="shared" si="2"/>
        <v>0</v>
      </c>
      <c r="I20" s="357">
        <f t="shared" si="2"/>
        <v>1800</v>
      </c>
      <c r="J20" s="357">
        <f t="shared" si="2"/>
        <v>14105.25</v>
      </c>
      <c r="K20" s="357">
        <f t="shared" si="2"/>
        <v>90</v>
      </c>
      <c r="L20" s="357">
        <f t="shared" si="2"/>
        <v>23750.639999999999</v>
      </c>
      <c r="M20" s="357">
        <f t="shared" si="2"/>
        <v>62483.25</v>
      </c>
      <c r="N20" s="357">
        <f t="shared" si="2"/>
        <v>0</v>
      </c>
      <c r="O20" s="357">
        <f t="shared" ref="O20:Q20" si="3">SUM(O11:O18)</f>
        <v>0</v>
      </c>
      <c r="P20" s="357">
        <f t="shared" si="3"/>
        <v>127128.66</v>
      </c>
      <c r="Q20" s="357">
        <f t="shared" si="3"/>
        <v>4122.2299999999996</v>
      </c>
      <c r="R20" s="357">
        <f t="shared" ref="R20:Z20" si="4">SUM(R11:R18)</f>
        <v>0</v>
      </c>
      <c r="S20" s="357">
        <f t="shared" si="4"/>
        <v>0</v>
      </c>
      <c r="T20" s="357">
        <f t="shared" si="4"/>
        <v>0</v>
      </c>
      <c r="U20" s="357">
        <f t="shared" si="4"/>
        <v>0</v>
      </c>
      <c r="V20" s="357">
        <f t="shared" si="4"/>
        <v>0</v>
      </c>
      <c r="W20" s="357">
        <f t="shared" si="4"/>
        <v>0</v>
      </c>
      <c r="X20" s="357">
        <f t="shared" si="4"/>
        <v>0</v>
      </c>
      <c r="Y20" s="357">
        <f t="shared" si="4"/>
        <v>0</v>
      </c>
      <c r="Z20" s="357">
        <f t="shared" si="4"/>
        <v>0</v>
      </c>
      <c r="AA20" s="357">
        <f t="shared" ref="AA20:AC20" si="5">SUM(AA11:AA18)</f>
        <v>0</v>
      </c>
      <c r="AB20" s="357">
        <f t="shared" si="5"/>
        <v>0</v>
      </c>
      <c r="AC20" s="357">
        <f t="shared" si="5"/>
        <v>0</v>
      </c>
      <c r="AD20" s="357">
        <f t="shared" ref="AD20:AF20" si="6">SUM(AD11:AD18)</f>
        <v>0</v>
      </c>
      <c r="AE20" s="357">
        <f t="shared" si="6"/>
        <v>0</v>
      </c>
      <c r="AF20" s="357">
        <f t="shared" si="6"/>
        <v>-6719.21</v>
      </c>
    </row>
  </sheetData>
  <sheetProtection password="EF32" sheet="1" objects="1" scenarios="1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CCFFCC"/>
  </sheetPr>
  <dimension ref="A1:AM59"/>
  <sheetViews>
    <sheetView workbookViewId="0">
      <pane xSplit="7" ySplit="11" topLeftCell="H12" activePane="bottomRight" state="frozen"/>
      <selection activeCell="L12" sqref="L12"/>
      <selection pane="topRight" activeCell="L12" sqref="L12"/>
      <selection pane="bottomLeft" activeCell="L12" sqref="L12"/>
      <selection pane="bottomRight" activeCell="A19" sqref="A19"/>
    </sheetView>
  </sheetViews>
  <sheetFormatPr defaultRowHeight="14.4" x14ac:dyDescent="0.3"/>
  <cols>
    <col min="1" max="1" width="9.109375" style="224"/>
    <col min="2" max="2" width="32.109375" customWidth="1"/>
    <col min="3" max="5" width="13.5546875" style="4" customWidth="1"/>
    <col min="6" max="6" width="11.44140625" style="4" customWidth="1"/>
    <col min="7" max="7" width="12" style="4" customWidth="1"/>
    <col min="8" max="22" width="15.6640625" customWidth="1"/>
    <col min="23" max="23" width="15.6640625" style="308" customWidth="1"/>
  </cols>
  <sheetData>
    <row r="1" spans="1:39" s="4" customFormat="1" ht="21" x14ac:dyDescent="0.4">
      <c r="A1" s="218" t="s">
        <v>0</v>
      </c>
      <c r="B1" s="42"/>
      <c r="C1" s="35" t="s">
        <v>105</v>
      </c>
      <c r="D1" s="118"/>
      <c r="E1" s="118"/>
      <c r="F1" s="34"/>
      <c r="G1" s="36"/>
      <c r="H1" s="43"/>
      <c r="I1" s="35" t="str">
        <f>C1</f>
        <v>Title II-B Math &amp; Science Partnerships</v>
      </c>
      <c r="J1" s="42"/>
      <c r="K1" s="42"/>
      <c r="L1" s="123"/>
      <c r="M1" s="42"/>
      <c r="N1" s="42"/>
      <c r="O1" s="118" t="s">
        <v>105</v>
      </c>
      <c r="P1" s="42"/>
      <c r="Q1" s="42"/>
      <c r="R1" s="42"/>
      <c r="S1" s="42"/>
      <c r="T1" s="118" t="s">
        <v>105</v>
      </c>
      <c r="U1" s="42"/>
      <c r="V1" s="42"/>
      <c r="W1" s="123"/>
    </row>
    <row r="2" spans="1:39" s="4" customFormat="1" ht="18" x14ac:dyDescent="0.35">
      <c r="A2" s="219" t="s">
        <v>1</v>
      </c>
      <c r="B2" s="42"/>
      <c r="C2" s="38">
        <v>84.366</v>
      </c>
      <c r="D2" s="121"/>
      <c r="E2" s="121"/>
      <c r="F2" s="37"/>
      <c r="G2" s="39"/>
      <c r="H2" s="43"/>
      <c r="I2" s="59" t="str">
        <f>"FY"&amp;C4</f>
        <v>FY2014-15</v>
      </c>
      <c r="J2" s="42"/>
      <c r="K2" s="42"/>
      <c r="L2" s="123"/>
      <c r="M2" s="42"/>
      <c r="N2" s="42"/>
      <c r="O2" s="130" t="s">
        <v>574</v>
      </c>
      <c r="P2" s="42"/>
      <c r="Q2" s="42"/>
      <c r="R2" s="42"/>
      <c r="S2" s="42"/>
      <c r="T2" s="130" t="s">
        <v>574</v>
      </c>
      <c r="U2" s="42"/>
      <c r="V2" s="42"/>
      <c r="W2" s="123"/>
    </row>
    <row r="3" spans="1:39" s="4" customFormat="1" ht="15.6" x14ac:dyDescent="0.3">
      <c r="A3" s="219" t="s">
        <v>2</v>
      </c>
      <c r="B3" s="42"/>
      <c r="C3" s="38">
        <v>5366</v>
      </c>
      <c r="D3" s="121"/>
      <c r="E3" s="121"/>
      <c r="F3" s="37"/>
      <c r="G3" s="39"/>
      <c r="H3" s="43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123"/>
    </row>
    <row r="4" spans="1:39" s="4" customFormat="1" ht="21" x14ac:dyDescent="0.35">
      <c r="A4" s="219" t="s">
        <v>3</v>
      </c>
      <c r="B4" s="42"/>
      <c r="C4" s="118" t="s">
        <v>536</v>
      </c>
      <c r="D4" s="118"/>
      <c r="E4" s="118"/>
      <c r="F4" s="39"/>
      <c r="G4" s="39"/>
      <c r="H4" s="43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123"/>
    </row>
    <row r="5" spans="1:39" s="4" customFormat="1" ht="15.75" x14ac:dyDescent="0.25">
      <c r="A5" s="219" t="s">
        <v>103</v>
      </c>
      <c r="B5" s="42"/>
      <c r="C5" s="38" t="s">
        <v>106</v>
      </c>
      <c r="D5" s="121"/>
      <c r="E5" s="121"/>
      <c r="F5" s="39"/>
      <c r="G5" s="39"/>
      <c r="H5" s="43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123"/>
    </row>
    <row r="6" spans="1:39" s="4" customFormat="1" ht="15.75" x14ac:dyDescent="0.25">
      <c r="A6" s="219" t="s">
        <v>64</v>
      </c>
      <c r="B6" s="42"/>
      <c r="C6" s="38" t="s">
        <v>937</v>
      </c>
      <c r="D6" s="121"/>
      <c r="E6" s="121"/>
      <c r="F6" s="39"/>
      <c r="G6" s="39"/>
      <c r="H6" s="41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123"/>
    </row>
    <row r="7" spans="1:39" s="4" customFormat="1" ht="15.75" x14ac:dyDescent="0.25">
      <c r="A7" s="219" t="s">
        <v>66</v>
      </c>
      <c r="B7" s="42"/>
      <c r="C7" s="38" t="s">
        <v>211</v>
      </c>
      <c r="D7" s="121"/>
      <c r="E7" s="121"/>
      <c r="F7" s="39"/>
      <c r="G7" s="39"/>
      <c r="H7" s="41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123"/>
    </row>
    <row r="8" spans="1:39" s="4" customFormat="1" ht="15.75" x14ac:dyDescent="0.25">
      <c r="A8" s="219" t="s">
        <v>197</v>
      </c>
      <c r="B8" s="42"/>
      <c r="C8" s="121" t="s">
        <v>556</v>
      </c>
      <c r="D8" s="121"/>
      <c r="E8" s="121"/>
      <c r="F8" s="39"/>
      <c r="G8" s="39"/>
      <c r="H8" s="41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123"/>
    </row>
    <row r="9" spans="1:39" s="4" customFormat="1" ht="21" x14ac:dyDescent="0.35">
      <c r="A9" s="218" t="s">
        <v>551</v>
      </c>
      <c r="B9" s="42"/>
      <c r="C9" s="38"/>
      <c r="D9" s="121"/>
      <c r="E9" s="121"/>
      <c r="F9" s="39"/>
      <c r="G9" s="39"/>
      <c r="H9" s="41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123"/>
    </row>
    <row r="10" spans="1:39" s="4" customFormat="1" ht="15.75" thickBot="1" x14ac:dyDescent="0.3">
      <c r="A10" s="220"/>
      <c r="B10" s="42"/>
      <c r="C10" s="42"/>
      <c r="D10" s="123"/>
      <c r="E10" s="123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123"/>
    </row>
    <row r="11" spans="1:39" ht="30.75" thickBot="1" x14ac:dyDescent="0.3">
      <c r="A11" s="221" t="s">
        <v>4</v>
      </c>
      <c r="B11" s="57" t="s">
        <v>5</v>
      </c>
      <c r="C11" s="58" t="s">
        <v>43</v>
      </c>
      <c r="D11" s="58" t="s">
        <v>228</v>
      </c>
      <c r="E11" s="58" t="s">
        <v>231</v>
      </c>
      <c r="F11" s="57" t="s">
        <v>44</v>
      </c>
      <c r="G11" s="50" t="s">
        <v>45</v>
      </c>
      <c r="H11" s="110" t="s">
        <v>552</v>
      </c>
      <c r="I11" s="110" t="s">
        <v>553</v>
      </c>
      <c r="J11" s="110" t="s">
        <v>554</v>
      </c>
      <c r="K11" s="110" t="s">
        <v>555</v>
      </c>
      <c r="L11" s="251" t="s">
        <v>534</v>
      </c>
      <c r="M11" s="251" t="s">
        <v>535</v>
      </c>
      <c r="N11" s="251" t="s">
        <v>524</v>
      </c>
      <c r="O11" s="251" t="s">
        <v>525</v>
      </c>
      <c r="P11" s="251" t="s">
        <v>526</v>
      </c>
      <c r="Q11" s="251" t="s">
        <v>527</v>
      </c>
      <c r="R11" s="251" t="s">
        <v>528</v>
      </c>
      <c r="S11" s="251" t="s">
        <v>529</v>
      </c>
      <c r="T11" s="251" t="s">
        <v>530</v>
      </c>
      <c r="U11" s="251" t="s">
        <v>531</v>
      </c>
      <c r="V11" s="251" t="s">
        <v>532</v>
      </c>
      <c r="W11" s="251" t="s">
        <v>916</v>
      </c>
    </row>
    <row r="12" spans="1:39" s="97" customFormat="1" ht="15.75" thickBot="1" x14ac:dyDescent="0.3">
      <c r="A12" s="228" t="s">
        <v>7</v>
      </c>
      <c r="B12" s="230" t="s">
        <v>402</v>
      </c>
      <c r="C12" s="98">
        <v>124904</v>
      </c>
      <c r="D12" s="98">
        <v>0</v>
      </c>
      <c r="E12" s="99">
        <f>C12+D12</f>
        <v>124904</v>
      </c>
      <c r="F12" s="99">
        <f>SUM(H12:W12)</f>
        <v>118529</v>
      </c>
      <c r="G12" s="99">
        <f>E12-F12</f>
        <v>6375</v>
      </c>
      <c r="H12" s="96"/>
      <c r="I12" s="96"/>
      <c r="J12" s="96"/>
      <c r="K12" s="96"/>
      <c r="L12" s="96"/>
      <c r="M12" s="96"/>
      <c r="N12" s="96">
        <v>17903</v>
      </c>
      <c r="O12" s="96">
        <v>21025</v>
      </c>
      <c r="P12" s="96">
        <v>9762</v>
      </c>
      <c r="Q12" s="96">
        <v>10493</v>
      </c>
      <c r="R12" s="96">
        <v>33201</v>
      </c>
      <c r="S12" s="96">
        <v>25355</v>
      </c>
      <c r="T12" s="96">
        <v>790</v>
      </c>
      <c r="U12" s="96"/>
      <c r="V12" s="96"/>
      <c r="W12" s="96"/>
    </row>
    <row r="13" spans="1:39" s="97" customFormat="1" ht="15.75" thickBot="1" x14ac:dyDescent="0.3">
      <c r="A13" s="225" t="s">
        <v>361</v>
      </c>
      <c r="B13" s="231" t="s">
        <v>357</v>
      </c>
      <c r="C13" s="91">
        <v>500000</v>
      </c>
      <c r="D13" s="91">
        <v>100000</v>
      </c>
      <c r="E13" s="92">
        <f t="shared" ref="E13:E17" si="0">C13+D13</f>
        <v>600000</v>
      </c>
      <c r="F13" s="92">
        <f t="shared" ref="F13:F17" si="1">SUM(H13:W13)</f>
        <v>558848</v>
      </c>
      <c r="G13" s="92">
        <f t="shared" ref="G13:G17" si="2">E13-F13</f>
        <v>41152</v>
      </c>
      <c r="H13" s="96"/>
      <c r="I13" s="96"/>
      <c r="J13" s="96"/>
      <c r="K13" s="96"/>
      <c r="L13" s="96"/>
      <c r="M13" s="96"/>
      <c r="N13" s="96"/>
      <c r="O13" s="96">
        <v>218917</v>
      </c>
      <c r="P13" s="96"/>
      <c r="Q13" s="96">
        <v>90161</v>
      </c>
      <c r="R13" s="96">
        <v>56498</v>
      </c>
      <c r="S13" s="96"/>
      <c r="T13" s="96">
        <v>163697</v>
      </c>
      <c r="U13" s="96">
        <v>28428</v>
      </c>
      <c r="V13" s="96"/>
      <c r="W13" s="96">
        <v>1147</v>
      </c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</row>
    <row r="14" spans="1:39" s="97" customFormat="1" ht="15.75" thickBot="1" x14ac:dyDescent="0.3">
      <c r="A14" s="225" t="s">
        <v>247</v>
      </c>
      <c r="B14" s="103" t="s">
        <v>581</v>
      </c>
      <c r="C14" s="89">
        <v>304059</v>
      </c>
      <c r="D14" s="89">
        <v>0</v>
      </c>
      <c r="E14" s="92">
        <f t="shared" si="0"/>
        <v>304059</v>
      </c>
      <c r="F14" s="92">
        <f t="shared" si="1"/>
        <v>87442</v>
      </c>
      <c r="G14" s="92">
        <f t="shared" si="2"/>
        <v>216617</v>
      </c>
      <c r="H14" s="96"/>
      <c r="I14" s="96"/>
      <c r="J14" s="96"/>
      <c r="K14" s="96">
        <v>15206</v>
      </c>
      <c r="L14" s="96">
        <v>13774</v>
      </c>
      <c r="M14" s="96">
        <v>17748</v>
      </c>
      <c r="N14" s="96"/>
      <c r="O14" s="96"/>
      <c r="P14" s="96"/>
      <c r="Q14" s="96">
        <v>17102</v>
      </c>
      <c r="R14" s="96"/>
      <c r="S14" s="96"/>
      <c r="T14" s="96">
        <v>22278</v>
      </c>
      <c r="U14" s="96"/>
      <c r="V14" s="96">
        <v>1334</v>
      </c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</row>
    <row r="15" spans="1:39" s="97" customFormat="1" ht="15" thickBot="1" x14ac:dyDescent="0.35">
      <c r="A15" s="227" t="s">
        <v>113</v>
      </c>
      <c r="B15" s="229" t="s">
        <v>101</v>
      </c>
      <c r="C15" s="89">
        <v>500000</v>
      </c>
      <c r="D15" s="89">
        <v>80000</v>
      </c>
      <c r="E15" s="92">
        <f t="shared" si="0"/>
        <v>580000</v>
      </c>
      <c r="F15" s="92">
        <f t="shared" si="1"/>
        <v>540243</v>
      </c>
      <c r="G15" s="92">
        <f t="shared" si="2"/>
        <v>39757</v>
      </c>
      <c r="H15" s="96"/>
      <c r="I15" s="96"/>
      <c r="J15" s="96"/>
      <c r="K15" s="96"/>
      <c r="L15" s="96">
        <v>131898</v>
      </c>
      <c r="N15" s="96"/>
      <c r="O15" s="96">
        <v>92665</v>
      </c>
      <c r="P15" s="96">
        <v>42574</v>
      </c>
      <c r="Q15" s="96">
        <v>56320</v>
      </c>
      <c r="R15" s="96">
        <v>43513</v>
      </c>
      <c r="S15" s="96">
        <v>36878</v>
      </c>
      <c r="T15" s="96"/>
      <c r="U15" s="96"/>
      <c r="V15" s="96">
        <v>136395</v>
      </c>
      <c r="W15" s="96"/>
    </row>
    <row r="16" spans="1:39" s="97" customFormat="1" ht="15" thickBot="1" x14ac:dyDescent="0.35">
      <c r="A16" s="227" t="s">
        <v>260</v>
      </c>
      <c r="B16" s="229" t="s">
        <v>582</v>
      </c>
      <c r="C16" s="89">
        <v>279999</v>
      </c>
      <c r="D16" s="89">
        <v>0</v>
      </c>
      <c r="E16" s="92">
        <f t="shared" si="0"/>
        <v>279999</v>
      </c>
      <c r="F16" s="92">
        <f t="shared" si="1"/>
        <v>231779</v>
      </c>
      <c r="G16" s="92">
        <f t="shared" si="2"/>
        <v>48220</v>
      </c>
      <c r="H16" s="96"/>
      <c r="I16" s="96"/>
      <c r="J16" s="96"/>
      <c r="K16" s="96"/>
      <c r="L16" s="96">
        <v>26296</v>
      </c>
      <c r="M16" s="97">
        <v>17432</v>
      </c>
      <c r="N16" s="96">
        <v>19848</v>
      </c>
      <c r="O16" s="96">
        <v>19529</v>
      </c>
      <c r="P16" s="96">
        <v>20599</v>
      </c>
      <c r="Q16" s="96">
        <v>13279</v>
      </c>
      <c r="R16" s="96">
        <v>19546</v>
      </c>
      <c r="S16" s="96">
        <v>19425</v>
      </c>
      <c r="T16" s="96">
        <v>39642</v>
      </c>
      <c r="U16" s="96">
        <v>36183</v>
      </c>
      <c r="V16" s="96"/>
      <c r="W16" s="96"/>
    </row>
    <row r="17" spans="1:23" s="97" customFormat="1" ht="15" thickBot="1" x14ac:dyDescent="0.35">
      <c r="A17" s="225" t="s">
        <v>583</v>
      </c>
      <c r="B17" s="103" t="s">
        <v>584</v>
      </c>
      <c r="C17" s="89">
        <v>424311</v>
      </c>
      <c r="D17" s="89">
        <v>0</v>
      </c>
      <c r="E17" s="92">
        <f t="shared" si="0"/>
        <v>424311</v>
      </c>
      <c r="F17" s="92">
        <f t="shared" si="1"/>
        <v>373685</v>
      </c>
      <c r="G17" s="92">
        <f t="shared" si="2"/>
        <v>50626</v>
      </c>
      <c r="H17" s="96"/>
      <c r="I17" s="96"/>
      <c r="J17" s="96"/>
      <c r="K17" s="96"/>
      <c r="L17" s="96">
        <v>35730</v>
      </c>
      <c r="M17" s="96"/>
      <c r="N17" s="96"/>
      <c r="O17" s="96"/>
      <c r="P17" s="96">
        <v>67096</v>
      </c>
      <c r="Q17" s="96"/>
      <c r="R17" s="96"/>
      <c r="S17" s="96">
        <v>131628</v>
      </c>
      <c r="T17" s="96"/>
      <c r="U17" s="96">
        <v>139231</v>
      </c>
      <c r="V17" s="96"/>
      <c r="W17" s="96"/>
    </row>
    <row r="18" spans="1:23" s="97" customFormat="1" ht="15" thickBot="1" x14ac:dyDescent="0.35">
      <c r="A18" s="226"/>
      <c r="B18" s="103"/>
      <c r="C18" s="89"/>
      <c r="D18" s="89"/>
      <c r="E18" s="89"/>
      <c r="F18" s="93"/>
      <c r="G18" s="90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</row>
    <row r="19" spans="1:23" s="61" customFormat="1" ht="15" thickBot="1" x14ac:dyDescent="0.35">
      <c r="A19" s="222" t="s">
        <v>939</v>
      </c>
      <c r="B19" s="101"/>
      <c r="C19" s="78">
        <f>SUM(C12:C17)</f>
        <v>2133273</v>
      </c>
      <c r="D19" s="132">
        <f t="shared" ref="D19:E19" si="3">SUM(D12:D17)</f>
        <v>180000</v>
      </c>
      <c r="E19" s="132">
        <f t="shared" si="3"/>
        <v>2313273</v>
      </c>
      <c r="F19" s="132">
        <f t="shared" ref="F19:V19" si="4">SUM(F12:F17)</f>
        <v>1910526</v>
      </c>
      <c r="G19" s="132">
        <f t="shared" si="4"/>
        <v>402747</v>
      </c>
      <c r="H19" s="132">
        <f t="shared" si="4"/>
        <v>0</v>
      </c>
      <c r="I19" s="132">
        <f t="shared" si="4"/>
        <v>0</v>
      </c>
      <c r="J19" s="132">
        <f t="shared" si="4"/>
        <v>0</v>
      </c>
      <c r="K19" s="132">
        <f t="shared" si="4"/>
        <v>15206</v>
      </c>
      <c r="L19" s="132">
        <f t="shared" si="4"/>
        <v>207698</v>
      </c>
      <c r="M19" s="132">
        <f t="shared" si="4"/>
        <v>35180</v>
      </c>
      <c r="N19" s="132">
        <f t="shared" si="4"/>
        <v>37751</v>
      </c>
      <c r="O19" s="132">
        <f t="shared" si="4"/>
        <v>352136</v>
      </c>
      <c r="P19" s="132">
        <f t="shared" si="4"/>
        <v>140031</v>
      </c>
      <c r="Q19" s="132">
        <f t="shared" si="4"/>
        <v>187355</v>
      </c>
      <c r="R19" s="132">
        <f t="shared" si="4"/>
        <v>152758</v>
      </c>
      <c r="S19" s="132">
        <f t="shared" si="4"/>
        <v>213286</v>
      </c>
      <c r="T19" s="132">
        <f t="shared" si="4"/>
        <v>226407</v>
      </c>
      <c r="U19" s="132">
        <f t="shared" si="4"/>
        <v>203842</v>
      </c>
      <c r="V19" s="132">
        <f t="shared" si="4"/>
        <v>137729</v>
      </c>
      <c r="W19" s="132">
        <f t="shared" ref="W19" si="5">SUM(W12:W17)</f>
        <v>1147</v>
      </c>
    </row>
    <row r="20" spans="1:23" s="66" customFormat="1" x14ac:dyDescent="0.3">
      <c r="A20" s="223"/>
      <c r="C20" s="65"/>
      <c r="D20" s="65"/>
      <c r="E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s="66" customFormat="1" x14ac:dyDescent="0.3">
      <c r="A21" s="223"/>
      <c r="C21" s="65"/>
      <c r="D21" s="65"/>
      <c r="E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23" s="66" customFormat="1" x14ac:dyDescent="0.3">
      <c r="A22" s="223"/>
      <c r="C22" s="65"/>
      <c r="D22" s="65"/>
      <c r="E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3" s="66" customFormat="1" x14ac:dyDescent="0.3">
      <c r="A23" s="223"/>
      <c r="C23" s="65"/>
      <c r="D23" s="65"/>
      <c r="E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1:23" s="66" customFormat="1" x14ac:dyDescent="0.3">
      <c r="A24" s="223"/>
      <c r="C24" s="65"/>
      <c r="D24" s="65"/>
      <c r="E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1:23" s="66" customFormat="1" x14ac:dyDescent="0.3">
      <c r="A25" s="223"/>
      <c r="C25" s="65"/>
      <c r="D25" s="65"/>
      <c r="E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s="66" customFormat="1" x14ac:dyDescent="0.3">
      <c r="A26" s="223"/>
      <c r="C26" s="65"/>
      <c r="D26" s="65"/>
      <c r="E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1:23" s="66" customFormat="1" x14ac:dyDescent="0.3">
      <c r="A27" s="223"/>
      <c r="C27" s="65"/>
      <c r="D27" s="65"/>
      <c r="E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1:23" s="66" customFormat="1" x14ac:dyDescent="0.3">
      <c r="A28" s="223"/>
      <c r="C28" s="65"/>
      <c r="D28" s="65"/>
      <c r="E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1:23" s="66" customFormat="1" x14ac:dyDescent="0.3">
      <c r="A29" s="223"/>
      <c r="C29" s="65"/>
      <c r="D29" s="65"/>
      <c r="E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1:23" s="66" customFormat="1" x14ac:dyDescent="0.3">
      <c r="A30" s="223"/>
      <c r="C30" s="65"/>
      <c r="D30" s="65"/>
      <c r="E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1:23" s="66" customFormat="1" x14ac:dyDescent="0.3">
      <c r="A31" s="223"/>
      <c r="C31" s="65"/>
      <c r="D31" s="65"/>
      <c r="E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spans="1:23" s="66" customFormat="1" x14ac:dyDescent="0.3">
      <c r="A32" s="223"/>
      <c r="C32" s="65"/>
      <c r="D32" s="65"/>
      <c r="E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3" spans="1:23" s="66" customFormat="1" x14ac:dyDescent="0.3">
      <c r="A33" s="223"/>
      <c r="C33" s="65"/>
      <c r="D33" s="65"/>
      <c r="E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1:23" s="66" customFormat="1" x14ac:dyDescent="0.3">
      <c r="A34" s="223"/>
      <c r="C34" s="65"/>
      <c r="D34" s="65"/>
      <c r="E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</row>
    <row r="35" spans="1:23" s="66" customFormat="1" x14ac:dyDescent="0.3">
      <c r="A35" s="223"/>
      <c r="C35" s="65"/>
      <c r="D35" s="65"/>
      <c r="E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1:23" s="66" customFormat="1" x14ac:dyDescent="0.3">
      <c r="A36" s="223"/>
      <c r="C36" s="65"/>
      <c r="D36" s="65"/>
      <c r="E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</row>
    <row r="37" spans="1:23" s="66" customFormat="1" x14ac:dyDescent="0.3">
      <c r="A37" s="223"/>
      <c r="C37" s="65"/>
      <c r="D37" s="65"/>
      <c r="E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</row>
    <row r="38" spans="1:23" s="66" customFormat="1" x14ac:dyDescent="0.3">
      <c r="A38" s="223"/>
      <c r="C38" s="65"/>
      <c r="D38" s="65"/>
      <c r="E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</row>
    <row r="39" spans="1:23" s="66" customFormat="1" x14ac:dyDescent="0.3">
      <c r="A39" s="223"/>
      <c r="C39" s="65"/>
      <c r="D39" s="65"/>
      <c r="E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1:23" s="66" customFormat="1" x14ac:dyDescent="0.3">
      <c r="A40" s="223"/>
      <c r="C40" s="65"/>
      <c r="D40" s="65"/>
      <c r="E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</row>
    <row r="41" spans="1:23" s="66" customFormat="1" x14ac:dyDescent="0.3">
      <c r="A41" s="223"/>
      <c r="C41" s="65"/>
      <c r="D41" s="65"/>
      <c r="E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</row>
    <row r="42" spans="1:23" s="66" customFormat="1" x14ac:dyDescent="0.3">
      <c r="A42" s="223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  <row r="43" spans="1:23" s="66" customFormat="1" x14ac:dyDescent="0.3">
      <c r="A43" s="223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</row>
    <row r="44" spans="1:23" s="66" customFormat="1" x14ac:dyDescent="0.3">
      <c r="A44" s="223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1:23" s="66" customFormat="1" x14ac:dyDescent="0.3">
      <c r="A45" s="223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</row>
    <row r="46" spans="1:23" s="66" customFormat="1" x14ac:dyDescent="0.3">
      <c r="A46" s="223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1:23" s="66" customFormat="1" x14ac:dyDescent="0.3">
      <c r="A47" s="223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3" s="66" customFormat="1" x14ac:dyDescent="0.3">
      <c r="A48" s="223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1:23" s="66" customFormat="1" x14ac:dyDescent="0.3">
      <c r="A49" s="223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1:23" s="66" customFormat="1" x14ac:dyDescent="0.3">
      <c r="A50" s="223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</row>
    <row r="51" spans="1:23" s="66" customFormat="1" x14ac:dyDescent="0.3">
      <c r="A51" s="223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1:23" x14ac:dyDescent="0.3"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150"/>
    </row>
    <row r="53" spans="1:23" x14ac:dyDescent="0.3"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150"/>
    </row>
    <row r="54" spans="1:23" x14ac:dyDescent="0.3"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150"/>
    </row>
    <row r="55" spans="1:23" x14ac:dyDescent="0.3"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150"/>
    </row>
    <row r="56" spans="1:23" x14ac:dyDescent="0.3"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150"/>
    </row>
    <row r="57" spans="1:23" x14ac:dyDescent="0.3"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150"/>
    </row>
    <row r="58" spans="1:23" x14ac:dyDescent="0.3"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150"/>
    </row>
    <row r="59" spans="1:23" x14ac:dyDescent="0.3"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150"/>
    </row>
  </sheetData>
  <sheetProtection password="EF32" sheet="1" objects="1" scenarios="1"/>
  <sortState ref="A12:AK17">
    <sortCondition ref="A12"/>
  </sortState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CCFFCC"/>
  </sheetPr>
  <dimension ref="A1:AS87"/>
  <sheetViews>
    <sheetView zoomScaleNormal="100" workbookViewId="0">
      <pane xSplit="8" ySplit="12" topLeftCell="I13" activePane="bottomRight" state="frozen"/>
      <selection activeCell="L12" sqref="L12"/>
      <selection pane="topRight" activeCell="L12" sqref="L12"/>
      <selection pane="bottomLeft" activeCell="L12" sqref="L12"/>
      <selection pane="bottomRight" activeCell="D44" sqref="D44"/>
    </sheetView>
  </sheetViews>
  <sheetFormatPr defaultRowHeight="14.4" x14ac:dyDescent="0.3"/>
  <cols>
    <col min="2" max="2" width="26.33203125" customWidth="1"/>
    <col min="3" max="3" width="28.44140625" style="107" customWidth="1"/>
    <col min="4" max="4" width="13.5546875" style="4" customWidth="1"/>
    <col min="5" max="5" width="13.33203125" style="4" customWidth="1"/>
    <col min="6" max="7" width="11.44140625" style="4" customWidth="1"/>
    <col min="8" max="8" width="12" style="4" customWidth="1"/>
    <col min="9" max="23" width="15.6640625" customWidth="1"/>
    <col min="24" max="26" width="15.6640625" style="308" customWidth="1"/>
  </cols>
  <sheetData>
    <row r="1" spans="1:31" s="4" customFormat="1" ht="21" x14ac:dyDescent="0.4">
      <c r="A1" s="34" t="s">
        <v>0</v>
      </c>
      <c r="B1" s="42"/>
      <c r="C1" s="68" t="s">
        <v>62</v>
      </c>
      <c r="D1" s="35"/>
      <c r="E1" s="118"/>
      <c r="F1" s="34"/>
      <c r="G1" s="117"/>
      <c r="H1" s="36"/>
      <c r="I1" s="43"/>
      <c r="J1" s="42"/>
      <c r="K1" s="42"/>
      <c r="L1" s="35" t="str">
        <f>C1</f>
        <v>21st CENTURY GRANT</v>
      </c>
      <c r="M1" s="72"/>
      <c r="N1" s="42"/>
      <c r="O1" s="42"/>
      <c r="P1" s="42"/>
      <c r="Q1" s="42"/>
      <c r="R1" s="42"/>
      <c r="S1" s="42"/>
      <c r="T1" s="35" t="str">
        <f>C1</f>
        <v>21st CENTURY GRANT</v>
      </c>
      <c r="U1" s="42"/>
      <c r="V1" s="42"/>
      <c r="W1" s="42"/>
      <c r="X1" s="123"/>
      <c r="Y1" s="123"/>
      <c r="Z1" s="123"/>
    </row>
    <row r="2" spans="1:31" s="4" customFormat="1" ht="18" x14ac:dyDescent="0.35">
      <c r="A2" s="37" t="s">
        <v>1</v>
      </c>
      <c r="B2" s="42"/>
      <c r="C2" s="75">
        <v>84.287000000000006</v>
      </c>
      <c r="D2" s="38"/>
      <c r="E2" s="121"/>
      <c r="F2" s="37"/>
      <c r="G2" s="120"/>
      <c r="H2" s="39"/>
      <c r="I2" s="43"/>
      <c r="J2" s="42"/>
      <c r="K2" s="42"/>
      <c r="L2" s="59" t="str">
        <f>"FY"&amp;C5</f>
        <v>FY2014-15</v>
      </c>
      <c r="M2" s="72"/>
      <c r="N2" s="42"/>
      <c r="O2" s="42"/>
      <c r="P2" s="42"/>
      <c r="Q2" s="42"/>
      <c r="R2" s="42"/>
      <c r="S2" s="42"/>
      <c r="T2" s="59" t="str">
        <f>$C$5</f>
        <v>2014-15</v>
      </c>
      <c r="U2" s="42"/>
      <c r="V2" s="42"/>
      <c r="W2" s="42"/>
      <c r="X2" s="123"/>
      <c r="Y2" s="123"/>
      <c r="Z2" s="123"/>
    </row>
    <row r="3" spans="1:31" s="4" customFormat="1" ht="15.6" x14ac:dyDescent="0.3">
      <c r="A3" s="37" t="s">
        <v>2</v>
      </c>
      <c r="B3" s="42"/>
      <c r="C3" s="75">
        <v>5287</v>
      </c>
      <c r="D3" s="38"/>
      <c r="E3" s="121"/>
      <c r="F3" s="37"/>
      <c r="G3" s="120"/>
      <c r="H3" s="39"/>
      <c r="I3" s="43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123"/>
      <c r="Y3" s="123"/>
      <c r="Z3" s="123"/>
    </row>
    <row r="4" spans="1:31" s="4" customFormat="1" ht="15.6" x14ac:dyDescent="0.3">
      <c r="A4" s="37" t="s">
        <v>63</v>
      </c>
      <c r="B4" s="42"/>
      <c r="C4" s="75">
        <v>5</v>
      </c>
      <c r="D4" s="38"/>
      <c r="E4" s="121"/>
      <c r="F4" s="37"/>
      <c r="G4" s="120"/>
      <c r="H4" s="39"/>
      <c r="I4" s="43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123"/>
      <c r="Y4" s="123"/>
      <c r="Z4" s="123"/>
    </row>
    <row r="5" spans="1:31" s="4" customFormat="1" ht="21" x14ac:dyDescent="0.4">
      <c r="A5" s="37" t="s">
        <v>3</v>
      </c>
      <c r="B5" s="42"/>
      <c r="C5" s="118" t="s">
        <v>536</v>
      </c>
      <c r="D5" s="38"/>
      <c r="E5" s="121"/>
      <c r="F5" s="39"/>
      <c r="G5" s="70"/>
      <c r="H5" s="39"/>
      <c r="I5" s="43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123"/>
      <c r="Y5" s="123"/>
      <c r="Z5" s="123"/>
    </row>
    <row r="6" spans="1:31" s="4" customFormat="1" ht="15.6" x14ac:dyDescent="0.3">
      <c r="A6" s="37" t="s">
        <v>103</v>
      </c>
      <c r="B6" s="42"/>
      <c r="C6" s="75" t="s">
        <v>106</v>
      </c>
      <c r="D6" s="38"/>
      <c r="E6" s="121"/>
      <c r="F6" s="39"/>
      <c r="G6" s="70"/>
      <c r="H6" s="39"/>
      <c r="I6" s="43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123"/>
      <c r="Y6" s="123"/>
      <c r="Z6" s="123"/>
    </row>
    <row r="7" spans="1:31" s="4" customFormat="1" ht="15.6" x14ac:dyDescent="0.3">
      <c r="A7" s="37" t="s">
        <v>64</v>
      </c>
      <c r="B7" s="42"/>
      <c r="C7" s="75" t="s">
        <v>937</v>
      </c>
      <c r="D7" s="38"/>
      <c r="E7" s="121"/>
      <c r="F7" s="39"/>
      <c r="G7" s="70"/>
      <c r="H7" s="39"/>
      <c r="I7" s="41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123"/>
      <c r="Y7" s="123"/>
      <c r="Z7" s="123"/>
    </row>
    <row r="8" spans="1:31" s="4" customFormat="1" ht="15.6" x14ac:dyDescent="0.3">
      <c r="A8" s="37" t="s">
        <v>66</v>
      </c>
      <c r="B8" s="42"/>
      <c r="C8" s="75" t="s">
        <v>211</v>
      </c>
      <c r="D8" s="38"/>
      <c r="E8" s="121"/>
      <c r="F8" s="39"/>
      <c r="G8" s="70"/>
      <c r="H8" s="39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123"/>
      <c r="Y8" s="123"/>
      <c r="Z8" s="123"/>
    </row>
    <row r="9" spans="1:31" s="4" customFormat="1" ht="15.6" x14ac:dyDescent="0.3">
      <c r="A9" s="37" t="s">
        <v>198</v>
      </c>
      <c r="B9" s="42"/>
      <c r="C9" s="120" t="s">
        <v>557</v>
      </c>
      <c r="D9" s="38"/>
      <c r="E9" s="121"/>
      <c r="F9" s="39"/>
      <c r="G9" s="70"/>
      <c r="H9" s="39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123"/>
      <c r="Y9" s="123"/>
      <c r="Z9" s="123"/>
    </row>
    <row r="10" spans="1:31" s="4" customFormat="1" ht="21" x14ac:dyDescent="0.4">
      <c r="A10" s="117" t="s">
        <v>551</v>
      </c>
      <c r="B10" s="42"/>
      <c r="C10" s="72"/>
      <c r="D10" s="38"/>
      <c r="E10" s="121"/>
      <c r="F10" s="39"/>
      <c r="G10" s="70"/>
      <c r="H10" s="39"/>
      <c r="I10" s="4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123"/>
      <c r="Y10" s="123"/>
      <c r="Z10" s="123"/>
    </row>
    <row r="11" spans="1:31" s="4" customFormat="1" ht="15" thickBot="1" x14ac:dyDescent="0.35">
      <c r="A11" s="67" t="s">
        <v>109</v>
      </c>
      <c r="B11" s="42"/>
      <c r="C11" s="72"/>
      <c r="D11" s="42"/>
      <c r="E11" s="123"/>
      <c r="F11" s="42"/>
      <c r="G11" s="123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123"/>
      <c r="Y11" s="123"/>
      <c r="Z11" s="123"/>
    </row>
    <row r="12" spans="1:31" ht="29.4" thickBot="1" x14ac:dyDescent="0.35">
      <c r="A12" s="56" t="s">
        <v>4</v>
      </c>
      <c r="B12" s="57" t="s">
        <v>5</v>
      </c>
      <c r="C12" s="57" t="s">
        <v>162</v>
      </c>
      <c r="D12" s="58" t="s">
        <v>227</v>
      </c>
      <c r="E12" s="58" t="s">
        <v>228</v>
      </c>
      <c r="F12" s="57" t="s">
        <v>231</v>
      </c>
      <c r="G12" s="57" t="s">
        <v>268</v>
      </c>
      <c r="H12" s="50" t="s">
        <v>45</v>
      </c>
      <c r="I12" s="251" t="s">
        <v>377</v>
      </c>
      <c r="J12" s="251" t="s">
        <v>378</v>
      </c>
      <c r="K12" s="251" t="s">
        <v>379</v>
      </c>
      <c r="L12" s="251" t="s">
        <v>533</v>
      </c>
      <c r="M12" s="251" t="s">
        <v>534</v>
      </c>
      <c r="N12" s="251" t="s">
        <v>535</v>
      </c>
      <c r="O12" s="251" t="s">
        <v>524</v>
      </c>
      <c r="P12" s="251" t="s">
        <v>525</v>
      </c>
      <c r="Q12" s="251" t="s">
        <v>526</v>
      </c>
      <c r="R12" s="251" t="s">
        <v>527</v>
      </c>
      <c r="S12" s="251" t="s">
        <v>528</v>
      </c>
      <c r="T12" s="251" t="s">
        <v>529</v>
      </c>
      <c r="U12" s="251" t="s">
        <v>530</v>
      </c>
      <c r="V12" s="251" t="s">
        <v>531</v>
      </c>
      <c r="W12" s="251" t="s">
        <v>532</v>
      </c>
      <c r="X12" s="251" t="s">
        <v>916</v>
      </c>
      <c r="Y12" s="251" t="s">
        <v>924</v>
      </c>
      <c r="Z12" s="251" t="s">
        <v>933</v>
      </c>
    </row>
    <row r="13" spans="1:31" s="243" customFormat="1" ht="29.4" thickBot="1" x14ac:dyDescent="0.35">
      <c r="A13" s="195" t="s">
        <v>72</v>
      </c>
      <c r="B13" s="196" t="s">
        <v>97</v>
      </c>
      <c r="C13" s="237" t="s">
        <v>233</v>
      </c>
      <c r="D13" s="238">
        <v>147623</v>
      </c>
      <c r="E13" s="239">
        <v>0</v>
      </c>
      <c r="F13" s="238">
        <f>SUM(D13:E13)</f>
        <v>147623</v>
      </c>
      <c r="G13" s="240">
        <f>SUM(I13:X13)</f>
        <v>142538</v>
      </c>
      <c r="H13" s="241">
        <f>F13-G13</f>
        <v>5085</v>
      </c>
      <c r="I13" s="242"/>
      <c r="J13" s="242"/>
      <c r="K13" s="242"/>
      <c r="L13" s="242"/>
      <c r="M13" s="242">
        <v>26220</v>
      </c>
      <c r="N13" s="242">
        <v>21269</v>
      </c>
      <c r="O13" s="242">
        <v>15575</v>
      </c>
      <c r="P13" s="242">
        <v>12932</v>
      </c>
      <c r="Q13" s="242">
        <v>16633</v>
      </c>
      <c r="R13" s="242">
        <v>13665</v>
      </c>
      <c r="S13" s="242">
        <v>12319</v>
      </c>
      <c r="T13" s="242">
        <v>22514</v>
      </c>
      <c r="U13" s="242">
        <v>1411</v>
      </c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</row>
    <row r="14" spans="1:31" s="243" customFormat="1" ht="15" thickBot="1" x14ac:dyDescent="0.35">
      <c r="A14" s="197" t="s">
        <v>6</v>
      </c>
      <c r="B14" s="198" t="s">
        <v>77</v>
      </c>
      <c r="C14" s="244" t="s">
        <v>234</v>
      </c>
      <c r="D14" s="238">
        <v>177113</v>
      </c>
      <c r="E14" s="245">
        <v>0</v>
      </c>
      <c r="F14" s="238">
        <f t="shared" ref="F14:F42" si="0">SUM(D14:E14)</f>
        <v>177113</v>
      </c>
      <c r="G14" s="240">
        <f t="shared" ref="G14:G42" si="1">SUM(I14:X14)</f>
        <v>91844</v>
      </c>
      <c r="H14" s="246">
        <f>F14-G14</f>
        <v>85269</v>
      </c>
      <c r="I14" s="242"/>
      <c r="J14" s="242"/>
      <c r="K14" s="242"/>
      <c r="L14" s="242">
        <v>6879</v>
      </c>
      <c r="M14" s="242">
        <v>7721</v>
      </c>
      <c r="N14" s="242">
        <v>6313</v>
      </c>
      <c r="O14" s="242">
        <v>6006</v>
      </c>
      <c r="P14" s="242">
        <v>5655</v>
      </c>
      <c r="Q14" s="242">
        <v>10306</v>
      </c>
      <c r="R14" s="242">
        <v>15003</v>
      </c>
      <c r="S14" s="242">
        <v>6424</v>
      </c>
      <c r="T14" s="242">
        <v>20124</v>
      </c>
      <c r="U14" s="242">
        <v>7413</v>
      </c>
      <c r="V14" s="242"/>
      <c r="W14" s="242"/>
      <c r="X14" s="242"/>
      <c r="Y14" s="242"/>
      <c r="Z14" s="242"/>
    </row>
    <row r="15" spans="1:31" s="243" customFormat="1" ht="15" thickBot="1" x14ac:dyDescent="0.35">
      <c r="A15" s="197" t="s">
        <v>73</v>
      </c>
      <c r="B15" s="198" t="s">
        <v>235</v>
      </c>
      <c r="C15" s="244" t="s">
        <v>200</v>
      </c>
      <c r="D15" s="238">
        <v>98415</v>
      </c>
      <c r="E15" s="245">
        <v>10469</v>
      </c>
      <c r="F15" s="238">
        <f t="shared" si="0"/>
        <v>108884</v>
      </c>
      <c r="G15" s="240">
        <f t="shared" si="1"/>
        <v>103747</v>
      </c>
      <c r="H15" s="246">
        <f t="shared" ref="H15:H42" si="2">F15-G15</f>
        <v>5137</v>
      </c>
      <c r="I15" s="242"/>
      <c r="J15" s="242"/>
      <c r="K15" s="242"/>
      <c r="L15" s="242">
        <v>28922</v>
      </c>
      <c r="M15" s="242">
        <v>6103</v>
      </c>
      <c r="N15" s="242">
        <v>8372</v>
      </c>
      <c r="O15" s="242">
        <v>11428</v>
      </c>
      <c r="P15" s="242">
        <v>8016</v>
      </c>
      <c r="Q15" s="242">
        <v>7072</v>
      </c>
      <c r="R15" s="242">
        <v>8917</v>
      </c>
      <c r="S15" s="242">
        <v>7448</v>
      </c>
      <c r="T15" s="242">
        <v>15407</v>
      </c>
      <c r="U15" s="242">
        <v>2062</v>
      </c>
      <c r="V15" s="242"/>
      <c r="W15" s="242"/>
      <c r="X15" s="242"/>
      <c r="Y15" s="242"/>
      <c r="Z15" s="242"/>
    </row>
    <row r="16" spans="1:31" s="243" customFormat="1" ht="15" thickBot="1" x14ac:dyDescent="0.35">
      <c r="A16" s="197" t="s">
        <v>7</v>
      </c>
      <c r="B16" s="198" t="s">
        <v>236</v>
      </c>
      <c r="C16" s="244" t="s">
        <v>201</v>
      </c>
      <c r="D16" s="238">
        <v>242786</v>
      </c>
      <c r="E16" s="245">
        <v>0</v>
      </c>
      <c r="F16" s="238">
        <f t="shared" si="0"/>
        <v>242786</v>
      </c>
      <c r="G16" s="240">
        <f t="shared" si="1"/>
        <v>221422</v>
      </c>
      <c r="H16" s="246">
        <f t="shared" si="2"/>
        <v>21364</v>
      </c>
      <c r="I16" s="242"/>
      <c r="J16" s="242"/>
      <c r="K16" s="242"/>
      <c r="L16" s="242"/>
      <c r="M16" s="242"/>
      <c r="N16" s="242"/>
      <c r="O16" s="242">
        <v>71292</v>
      </c>
      <c r="P16" s="242">
        <v>27378</v>
      </c>
      <c r="Q16" s="242"/>
      <c r="R16" s="242">
        <v>46019</v>
      </c>
      <c r="S16" s="242">
        <v>30311</v>
      </c>
      <c r="T16" s="242">
        <v>20913</v>
      </c>
      <c r="U16" s="242">
        <v>25509</v>
      </c>
      <c r="V16" s="242"/>
      <c r="W16" s="242"/>
      <c r="X16" s="242"/>
      <c r="Y16" s="242"/>
      <c r="Z16" s="242"/>
    </row>
    <row r="17" spans="1:26" s="243" customFormat="1" ht="15" thickBot="1" x14ac:dyDescent="0.35">
      <c r="A17" s="197" t="s">
        <v>237</v>
      </c>
      <c r="B17" s="198" t="s">
        <v>199</v>
      </c>
      <c r="C17" s="244" t="s">
        <v>184</v>
      </c>
      <c r="D17" s="238">
        <v>74000</v>
      </c>
      <c r="E17" s="245">
        <v>2926</v>
      </c>
      <c r="F17" s="238">
        <f t="shared" si="0"/>
        <v>76926</v>
      </c>
      <c r="G17" s="240">
        <f t="shared" si="1"/>
        <v>76926</v>
      </c>
      <c r="H17" s="246">
        <f t="shared" si="2"/>
        <v>0</v>
      </c>
      <c r="I17" s="242"/>
      <c r="J17" s="242"/>
      <c r="K17" s="242"/>
      <c r="L17" s="242">
        <v>15004</v>
      </c>
      <c r="M17" s="242">
        <v>8690</v>
      </c>
      <c r="N17" s="242">
        <v>6555</v>
      </c>
      <c r="O17" s="242">
        <v>6749</v>
      </c>
      <c r="P17" s="242">
        <v>39928</v>
      </c>
      <c r="Q17" s="242"/>
      <c r="R17" s="242"/>
      <c r="S17" s="242"/>
      <c r="T17" s="242"/>
      <c r="U17" s="242"/>
      <c r="V17" s="242"/>
      <c r="W17" s="242"/>
      <c r="X17" s="242"/>
      <c r="Y17" s="242"/>
      <c r="Z17" s="242"/>
    </row>
    <row r="18" spans="1:26" s="243" customFormat="1" ht="43.8" thickBot="1" x14ac:dyDescent="0.35">
      <c r="A18" s="197" t="s">
        <v>238</v>
      </c>
      <c r="B18" s="198" t="s">
        <v>199</v>
      </c>
      <c r="C18" s="244" t="s">
        <v>239</v>
      </c>
      <c r="D18" s="238">
        <v>294708</v>
      </c>
      <c r="E18" s="245">
        <v>30907</v>
      </c>
      <c r="F18" s="238">
        <f t="shared" si="0"/>
        <v>325615</v>
      </c>
      <c r="G18" s="240">
        <f t="shared" si="1"/>
        <v>325615</v>
      </c>
      <c r="H18" s="246">
        <f t="shared" si="2"/>
        <v>0</v>
      </c>
      <c r="I18" s="242"/>
      <c r="J18" s="242"/>
      <c r="K18" s="242"/>
      <c r="L18" s="242">
        <v>145211</v>
      </c>
      <c r="M18" s="242">
        <v>15179</v>
      </c>
      <c r="N18" s="242">
        <v>15172</v>
      </c>
      <c r="O18" s="242">
        <v>10548</v>
      </c>
      <c r="P18" s="242">
        <v>10377</v>
      </c>
      <c r="Q18" s="242">
        <v>23735</v>
      </c>
      <c r="R18" s="242">
        <v>14924</v>
      </c>
      <c r="S18" s="242">
        <v>16774</v>
      </c>
      <c r="T18" s="242">
        <v>73695</v>
      </c>
      <c r="U18" s="242"/>
      <c r="V18" s="242"/>
      <c r="W18" s="242"/>
      <c r="X18" s="242"/>
      <c r="Y18" s="242"/>
      <c r="Z18" s="242"/>
    </row>
    <row r="19" spans="1:26" s="243" customFormat="1" ht="43.8" thickBot="1" x14ac:dyDescent="0.35">
      <c r="A19" s="197" t="s">
        <v>240</v>
      </c>
      <c r="B19" s="198" t="s">
        <v>241</v>
      </c>
      <c r="C19" s="244" t="s">
        <v>185</v>
      </c>
      <c r="D19" s="238">
        <v>353794</v>
      </c>
      <c r="E19" s="245">
        <v>0</v>
      </c>
      <c r="F19" s="238">
        <f t="shared" si="0"/>
        <v>353794</v>
      </c>
      <c r="G19" s="240">
        <f t="shared" si="1"/>
        <v>304084</v>
      </c>
      <c r="H19" s="246">
        <f t="shared" si="2"/>
        <v>49710</v>
      </c>
      <c r="I19" s="242"/>
      <c r="J19" s="242"/>
      <c r="K19" s="242"/>
      <c r="L19" s="242"/>
      <c r="M19" s="242"/>
      <c r="N19" s="242">
        <f>96210+99105</f>
        <v>195315</v>
      </c>
      <c r="O19" s="242">
        <v>86253</v>
      </c>
      <c r="P19" s="242">
        <v>22516</v>
      </c>
      <c r="Q19" s="242"/>
      <c r="R19" s="242"/>
      <c r="S19" s="242"/>
      <c r="T19" s="242"/>
      <c r="U19" s="242"/>
      <c r="V19" s="242"/>
      <c r="W19" s="242"/>
      <c r="X19" s="242"/>
      <c r="Y19" s="242"/>
      <c r="Z19" s="242"/>
    </row>
    <row r="20" spans="1:26" s="243" customFormat="1" ht="29.4" thickBot="1" x14ac:dyDescent="0.35">
      <c r="A20" s="197" t="s">
        <v>242</v>
      </c>
      <c r="B20" s="198" t="s">
        <v>241</v>
      </c>
      <c r="C20" s="244" t="s">
        <v>186</v>
      </c>
      <c r="D20" s="238">
        <v>382861</v>
      </c>
      <c r="E20" s="245">
        <v>58151</v>
      </c>
      <c r="F20" s="238">
        <f t="shared" si="0"/>
        <v>441012</v>
      </c>
      <c r="G20" s="240">
        <f t="shared" si="1"/>
        <v>430130</v>
      </c>
      <c r="H20" s="246">
        <f t="shared" si="2"/>
        <v>10882</v>
      </c>
      <c r="I20" s="242"/>
      <c r="J20" s="247"/>
      <c r="K20" s="242"/>
      <c r="L20" s="242"/>
      <c r="M20" s="242"/>
      <c r="N20" s="242"/>
      <c r="O20" s="242">
        <v>156870</v>
      </c>
      <c r="P20" s="242">
        <v>26507</v>
      </c>
      <c r="Q20" s="242">
        <v>34561</v>
      </c>
      <c r="R20" s="242"/>
      <c r="S20" s="242">
        <f>33851+33924</f>
        <v>67775</v>
      </c>
      <c r="T20" s="242"/>
      <c r="U20" s="242">
        <f>107034+37383</f>
        <v>144417</v>
      </c>
      <c r="V20" s="242"/>
      <c r="W20" s="242"/>
      <c r="X20" s="242"/>
      <c r="Y20" s="242"/>
      <c r="Z20" s="242"/>
    </row>
    <row r="21" spans="1:26" s="243" customFormat="1" ht="29.4" thickBot="1" x14ac:dyDescent="0.35">
      <c r="A21" s="197" t="s">
        <v>243</v>
      </c>
      <c r="B21" s="198" t="s">
        <v>241</v>
      </c>
      <c r="C21" s="244" t="s">
        <v>187</v>
      </c>
      <c r="D21" s="238">
        <v>380111</v>
      </c>
      <c r="E21" s="245">
        <v>62817</v>
      </c>
      <c r="F21" s="238">
        <f t="shared" si="0"/>
        <v>442928</v>
      </c>
      <c r="G21" s="240">
        <f t="shared" si="1"/>
        <v>442715</v>
      </c>
      <c r="H21" s="246">
        <f t="shared" si="2"/>
        <v>213</v>
      </c>
      <c r="I21" s="242"/>
      <c r="J21" s="242"/>
      <c r="K21" s="242"/>
      <c r="L21" s="242"/>
      <c r="M21" s="242"/>
      <c r="N21" s="242">
        <v>107587</v>
      </c>
      <c r="O21" s="242">
        <v>36524</v>
      </c>
      <c r="P21" s="242">
        <v>20285</v>
      </c>
      <c r="Q21" s="242">
        <v>41325</v>
      </c>
      <c r="R21" s="242"/>
      <c r="S21" s="242">
        <f>46138+105193</f>
        <v>151331</v>
      </c>
      <c r="T21" s="242"/>
      <c r="U21" s="242">
        <f>5348+80315</f>
        <v>85663</v>
      </c>
      <c r="V21" s="242"/>
      <c r="W21" s="242"/>
      <c r="X21" s="242"/>
      <c r="Y21" s="242"/>
      <c r="Z21" s="242"/>
    </row>
    <row r="22" spans="1:26" s="243" customFormat="1" ht="15" thickBot="1" x14ac:dyDescent="0.35">
      <c r="A22" s="197" t="s">
        <v>75</v>
      </c>
      <c r="B22" s="198" t="s">
        <v>79</v>
      </c>
      <c r="C22" s="244" t="s">
        <v>244</v>
      </c>
      <c r="D22" s="238">
        <v>218700</v>
      </c>
      <c r="E22" s="245">
        <v>0</v>
      </c>
      <c r="F22" s="238">
        <f t="shared" si="0"/>
        <v>218700</v>
      </c>
      <c r="G22" s="240">
        <f t="shared" si="1"/>
        <v>197681</v>
      </c>
      <c r="H22" s="246">
        <f t="shared" si="2"/>
        <v>21019</v>
      </c>
      <c r="I22" s="242"/>
      <c r="J22" s="242"/>
      <c r="K22" s="242"/>
      <c r="L22" s="242"/>
      <c r="M22" s="242">
        <v>41647</v>
      </c>
      <c r="N22" s="242">
        <v>25504</v>
      </c>
      <c r="O22" s="242">
        <v>18822</v>
      </c>
      <c r="P22" s="242">
        <v>18514</v>
      </c>
      <c r="Q22" s="242">
        <v>24738</v>
      </c>
      <c r="R22" s="242">
        <v>27531</v>
      </c>
      <c r="S22" s="242">
        <v>16298</v>
      </c>
      <c r="T22" s="242">
        <v>20239</v>
      </c>
      <c r="U22" s="242">
        <v>4388</v>
      </c>
      <c r="V22" s="242"/>
      <c r="W22" s="242"/>
      <c r="X22" s="242"/>
      <c r="Y22" s="242"/>
      <c r="Z22" s="242"/>
    </row>
    <row r="23" spans="1:26" s="243" customFormat="1" ht="15" thickBot="1" x14ac:dyDescent="0.35">
      <c r="A23" s="199" t="s">
        <v>10</v>
      </c>
      <c r="B23" s="198" t="s">
        <v>71</v>
      </c>
      <c r="C23" s="244" t="s">
        <v>202</v>
      </c>
      <c r="D23" s="238">
        <v>105358</v>
      </c>
      <c r="E23" s="245">
        <v>0</v>
      </c>
      <c r="F23" s="238">
        <f t="shared" si="0"/>
        <v>105358</v>
      </c>
      <c r="G23" s="240">
        <f t="shared" si="1"/>
        <v>90933</v>
      </c>
      <c r="H23" s="246">
        <f t="shared" si="2"/>
        <v>14425</v>
      </c>
      <c r="I23" s="242"/>
      <c r="J23" s="242"/>
      <c r="K23" s="242"/>
      <c r="L23" s="242">
        <v>4715</v>
      </c>
      <c r="M23" s="242">
        <v>9025</v>
      </c>
      <c r="N23" s="242">
        <v>8192</v>
      </c>
      <c r="O23" s="242">
        <v>7818</v>
      </c>
      <c r="P23" s="242"/>
      <c r="Q23" s="242">
        <v>15650</v>
      </c>
      <c r="R23" s="242">
        <v>8884</v>
      </c>
      <c r="S23" s="242">
        <v>9688</v>
      </c>
      <c r="T23" s="242">
        <v>15781</v>
      </c>
      <c r="U23" s="242">
        <f>1330+9850</f>
        <v>11180</v>
      </c>
      <c r="V23" s="242"/>
      <c r="W23" s="242"/>
      <c r="X23" s="242"/>
      <c r="Y23" s="242"/>
      <c r="Z23" s="242"/>
    </row>
    <row r="24" spans="1:26" s="243" customFormat="1" ht="15" thickBot="1" x14ac:dyDescent="0.35">
      <c r="A24" s="199" t="s">
        <v>245</v>
      </c>
      <c r="B24" s="198" t="s">
        <v>80</v>
      </c>
      <c r="C24" s="244" t="s">
        <v>246</v>
      </c>
      <c r="D24" s="238">
        <v>88370</v>
      </c>
      <c r="E24" s="245">
        <v>0</v>
      </c>
      <c r="F24" s="238">
        <f t="shared" si="0"/>
        <v>88370</v>
      </c>
      <c r="G24" s="240">
        <f t="shared" si="1"/>
        <v>53712</v>
      </c>
      <c r="H24" s="246">
        <f t="shared" si="2"/>
        <v>34658</v>
      </c>
      <c r="I24" s="242"/>
      <c r="J24" s="242"/>
      <c r="K24" s="242"/>
      <c r="L24" s="242"/>
      <c r="M24" s="242">
        <v>9310</v>
      </c>
      <c r="N24" s="242"/>
      <c r="O24" s="242">
        <f>6570+5172</f>
        <v>11742</v>
      </c>
      <c r="P24" s="242">
        <v>3883</v>
      </c>
      <c r="Q24" s="242">
        <v>7071</v>
      </c>
      <c r="R24" s="242">
        <v>7780</v>
      </c>
      <c r="S24" s="242">
        <v>5568</v>
      </c>
      <c r="T24" s="242">
        <v>8358</v>
      </c>
      <c r="U24" s="242"/>
      <c r="V24" s="242"/>
      <c r="W24" s="242"/>
      <c r="X24" s="242"/>
      <c r="Y24" s="242"/>
      <c r="Z24" s="242"/>
    </row>
    <row r="25" spans="1:26" s="243" customFormat="1" ht="15" thickBot="1" x14ac:dyDescent="0.35">
      <c r="A25" s="199" t="s">
        <v>247</v>
      </c>
      <c r="B25" s="198" t="s">
        <v>81</v>
      </c>
      <c r="C25" s="244" t="s">
        <v>203</v>
      </c>
      <c r="D25" s="238">
        <v>84364</v>
      </c>
      <c r="E25" s="245">
        <v>0</v>
      </c>
      <c r="F25" s="238">
        <f t="shared" si="0"/>
        <v>84364</v>
      </c>
      <c r="G25" s="240">
        <f t="shared" si="1"/>
        <v>75537</v>
      </c>
      <c r="H25" s="246">
        <f t="shared" si="2"/>
        <v>8827</v>
      </c>
      <c r="I25" s="242"/>
      <c r="J25" s="242"/>
      <c r="K25" s="242"/>
      <c r="L25" s="242">
        <f>19909+3394</f>
        <v>23303</v>
      </c>
      <c r="M25" s="242">
        <v>5095</v>
      </c>
      <c r="N25" s="242">
        <v>4384</v>
      </c>
      <c r="O25" s="242">
        <v>4123</v>
      </c>
      <c r="P25" s="242"/>
      <c r="Q25" s="242"/>
      <c r="R25" s="242">
        <v>19063</v>
      </c>
      <c r="S25" s="242"/>
      <c r="T25" s="242"/>
      <c r="U25" s="242">
        <v>17472</v>
      </c>
      <c r="V25" s="242"/>
      <c r="W25" s="242"/>
      <c r="X25" s="242">
        <v>2097</v>
      </c>
      <c r="Y25" s="242"/>
      <c r="Z25" s="242"/>
    </row>
    <row r="26" spans="1:26" s="243" customFormat="1" ht="15" thickBot="1" x14ac:dyDescent="0.35">
      <c r="A26" s="199" t="s">
        <v>248</v>
      </c>
      <c r="B26" s="198" t="s">
        <v>82</v>
      </c>
      <c r="C26" s="244" t="s">
        <v>249</v>
      </c>
      <c r="D26" s="238">
        <v>88517</v>
      </c>
      <c r="E26" s="245">
        <v>0</v>
      </c>
      <c r="F26" s="238">
        <f t="shared" si="0"/>
        <v>88517</v>
      </c>
      <c r="G26" s="240">
        <f t="shared" si="1"/>
        <v>57555</v>
      </c>
      <c r="H26" s="246">
        <f t="shared" si="2"/>
        <v>30962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>
        <v>32074</v>
      </c>
      <c r="S26" s="242"/>
      <c r="T26" s="242">
        <v>12052</v>
      </c>
      <c r="U26" s="242">
        <v>1956</v>
      </c>
      <c r="V26" s="242"/>
      <c r="W26" s="242">
        <v>7238</v>
      </c>
      <c r="X26" s="242">
        <v>4235</v>
      </c>
      <c r="Y26" s="242"/>
      <c r="Z26" s="242"/>
    </row>
    <row r="27" spans="1:26" s="243" customFormat="1" ht="15" thickBot="1" x14ac:dyDescent="0.35">
      <c r="A27" s="199" t="s">
        <v>250</v>
      </c>
      <c r="B27" s="198" t="s">
        <v>251</v>
      </c>
      <c r="C27" s="244" t="s">
        <v>188</v>
      </c>
      <c r="D27" s="238">
        <v>143763</v>
      </c>
      <c r="E27" s="245"/>
      <c r="F27" s="238">
        <f t="shared" si="0"/>
        <v>143763</v>
      </c>
      <c r="G27" s="240">
        <f t="shared" si="1"/>
        <v>142624</v>
      </c>
      <c r="H27" s="246">
        <f t="shared" si="2"/>
        <v>1139</v>
      </c>
      <c r="I27" s="242"/>
      <c r="J27" s="242"/>
      <c r="K27" s="242"/>
      <c r="L27" s="242">
        <v>14165</v>
      </c>
      <c r="M27" s="242">
        <v>14940</v>
      </c>
      <c r="N27" s="242">
        <v>15608</v>
      </c>
      <c r="O27" s="242">
        <v>13661</v>
      </c>
      <c r="P27" s="242">
        <v>13634</v>
      </c>
      <c r="Q27" s="242"/>
      <c r="R27" s="242">
        <f>6453+9952</f>
        <v>16405</v>
      </c>
      <c r="S27" s="242">
        <f>6453+13012</f>
        <v>19465</v>
      </c>
      <c r="T27" s="242">
        <v>5398</v>
      </c>
      <c r="U27" s="242"/>
      <c r="V27" s="242"/>
      <c r="W27" s="242">
        <v>29348</v>
      </c>
      <c r="X27" s="242"/>
      <c r="Y27" s="242"/>
      <c r="Z27" s="242"/>
    </row>
    <row r="28" spans="1:26" s="243" customFormat="1" ht="15" thickBot="1" x14ac:dyDescent="0.35">
      <c r="A28" s="199" t="s">
        <v>252</v>
      </c>
      <c r="B28" s="198" t="s">
        <v>251</v>
      </c>
      <c r="C28" s="244" t="s">
        <v>189</v>
      </c>
      <c r="D28" s="238">
        <v>218700</v>
      </c>
      <c r="E28" s="245"/>
      <c r="F28" s="238">
        <f t="shared" si="0"/>
        <v>218700</v>
      </c>
      <c r="G28" s="240">
        <f t="shared" si="1"/>
        <v>194204</v>
      </c>
      <c r="H28" s="246">
        <f t="shared" si="2"/>
        <v>24496</v>
      </c>
      <c r="I28" s="242"/>
      <c r="J28" s="242"/>
      <c r="K28" s="242"/>
      <c r="L28" s="242">
        <v>30063</v>
      </c>
      <c r="M28" s="242">
        <v>14966</v>
      </c>
      <c r="N28" s="242">
        <v>14506</v>
      </c>
      <c r="O28" s="242">
        <v>13029</v>
      </c>
      <c r="P28" s="242">
        <v>15799</v>
      </c>
      <c r="Q28" s="242"/>
      <c r="R28" s="242">
        <f>20965+17474</f>
        <v>38439</v>
      </c>
      <c r="S28" s="242">
        <f>20965+22341</f>
        <v>43306</v>
      </c>
      <c r="T28" s="242">
        <v>-1126</v>
      </c>
      <c r="U28" s="242"/>
      <c r="V28" s="242"/>
      <c r="W28" s="242">
        <v>25222</v>
      </c>
      <c r="X28" s="242"/>
      <c r="Y28" s="242"/>
      <c r="Z28" s="242"/>
    </row>
    <row r="29" spans="1:26" s="243" customFormat="1" ht="15" thickBot="1" x14ac:dyDescent="0.35">
      <c r="A29" s="199" t="s">
        <v>253</v>
      </c>
      <c r="B29" s="198" t="s">
        <v>215</v>
      </c>
      <c r="C29" s="244" t="s">
        <v>204</v>
      </c>
      <c r="D29" s="238">
        <v>88582</v>
      </c>
      <c r="E29" s="245"/>
      <c r="F29" s="238">
        <f t="shared" si="0"/>
        <v>88582</v>
      </c>
      <c r="G29" s="240">
        <f t="shared" si="1"/>
        <v>88582</v>
      </c>
      <c r="H29" s="246">
        <f t="shared" si="2"/>
        <v>0</v>
      </c>
      <c r="I29" s="242"/>
      <c r="J29" s="242"/>
      <c r="K29" s="242"/>
      <c r="L29" s="242"/>
      <c r="M29" s="242">
        <v>44792</v>
      </c>
      <c r="N29" s="242"/>
      <c r="O29" s="242">
        <v>43790</v>
      </c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</row>
    <row r="30" spans="1:26" s="243" customFormat="1" ht="29.4" thickBot="1" x14ac:dyDescent="0.35">
      <c r="A30" s="199" t="s">
        <v>254</v>
      </c>
      <c r="B30" s="198" t="s">
        <v>83</v>
      </c>
      <c r="C30" s="244" t="s">
        <v>205</v>
      </c>
      <c r="D30" s="238">
        <v>92686</v>
      </c>
      <c r="E30" s="245"/>
      <c r="F30" s="238">
        <f t="shared" si="0"/>
        <v>92686</v>
      </c>
      <c r="G30" s="240">
        <f t="shared" si="1"/>
        <v>80721</v>
      </c>
      <c r="H30" s="246">
        <f t="shared" si="2"/>
        <v>11965</v>
      </c>
      <c r="I30" s="242"/>
      <c r="J30" s="242"/>
      <c r="K30" s="242"/>
      <c r="L30" s="242"/>
      <c r="M30" s="242">
        <v>16904</v>
      </c>
      <c r="N30" s="242"/>
      <c r="O30" s="242">
        <v>61869</v>
      </c>
      <c r="P30" s="242"/>
      <c r="Q30" s="242">
        <v>1948</v>
      </c>
      <c r="R30" s="242"/>
      <c r="S30" s="242"/>
      <c r="T30" s="242"/>
      <c r="U30" s="242"/>
      <c r="V30" s="242"/>
      <c r="W30" s="242"/>
      <c r="X30" s="242"/>
      <c r="Y30" s="242"/>
      <c r="Z30" s="242"/>
    </row>
    <row r="31" spans="1:26" s="243" customFormat="1" ht="15" thickBot="1" x14ac:dyDescent="0.35">
      <c r="A31" s="199" t="s">
        <v>255</v>
      </c>
      <c r="B31" s="198" t="s">
        <v>84</v>
      </c>
      <c r="C31" s="244" t="s">
        <v>206</v>
      </c>
      <c r="D31" s="238">
        <v>88576</v>
      </c>
      <c r="E31" s="245"/>
      <c r="F31" s="238">
        <f t="shared" si="0"/>
        <v>88576</v>
      </c>
      <c r="G31" s="240">
        <f t="shared" si="1"/>
        <v>0</v>
      </c>
      <c r="H31" s="246">
        <f t="shared" si="2"/>
        <v>88576</v>
      </c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</row>
    <row r="32" spans="1:26" s="243" customFormat="1" ht="29.4" thickBot="1" x14ac:dyDescent="0.35">
      <c r="A32" s="199" t="s">
        <v>113</v>
      </c>
      <c r="B32" s="198" t="s">
        <v>85</v>
      </c>
      <c r="C32" s="244" t="s">
        <v>207</v>
      </c>
      <c r="D32" s="238">
        <v>265721</v>
      </c>
      <c r="E32" s="245"/>
      <c r="F32" s="238">
        <f t="shared" si="0"/>
        <v>265721</v>
      </c>
      <c r="G32" s="240">
        <f t="shared" si="1"/>
        <v>122884</v>
      </c>
      <c r="H32" s="246">
        <f t="shared" si="2"/>
        <v>142837</v>
      </c>
      <c r="I32" s="242"/>
      <c r="J32" s="242"/>
      <c r="K32" s="242"/>
      <c r="L32" s="242">
        <v>28050</v>
      </c>
      <c r="M32" s="242">
        <v>42065</v>
      </c>
      <c r="N32" s="242"/>
      <c r="O32" s="242">
        <v>52769</v>
      </c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</row>
    <row r="33" spans="1:45" s="243" customFormat="1" ht="15" thickBot="1" x14ac:dyDescent="0.35">
      <c r="A33" s="199" t="s">
        <v>128</v>
      </c>
      <c r="B33" s="198" t="s">
        <v>86</v>
      </c>
      <c r="C33" s="244" t="s">
        <v>208</v>
      </c>
      <c r="D33" s="238">
        <v>218700</v>
      </c>
      <c r="E33" s="245"/>
      <c r="F33" s="238">
        <f t="shared" si="0"/>
        <v>218700</v>
      </c>
      <c r="G33" s="240">
        <f t="shared" si="1"/>
        <v>180448</v>
      </c>
      <c r="H33" s="246">
        <f t="shared" si="2"/>
        <v>38252</v>
      </c>
      <c r="I33" s="242"/>
      <c r="J33" s="242"/>
      <c r="K33" s="242"/>
      <c r="L33" s="242">
        <v>10531</v>
      </c>
      <c r="M33" s="242">
        <v>13342</v>
      </c>
      <c r="N33" s="242">
        <v>10022</v>
      </c>
      <c r="O33" s="242">
        <v>7941</v>
      </c>
      <c r="P33" s="242">
        <v>14228</v>
      </c>
      <c r="Q33" s="242">
        <v>9917</v>
      </c>
      <c r="R33" s="242">
        <v>8693</v>
      </c>
      <c r="S33" s="242">
        <v>18300</v>
      </c>
      <c r="T33" s="242">
        <v>85655</v>
      </c>
      <c r="U33" s="242"/>
      <c r="V33" s="242"/>
      <c r="W33" s="242">
        <v>1819</v>
      </c>
      <c r="X33" s="242"/>
      <c r="Y33" s="242"/>
      <c r="Z33" s="242"/>
    </row>
    <row r="34" spans="1:45" s="243" customFormat="1" ht="15" thickBot="1" x14ac:dyDescent="0.35">
      <c r="A34" s="199" t="s">
        <v>256</v>
      </c>
      <c r="B34" s="198" t="s">
        <v>257</v>
      </c>
      <c r="C34" s="244" t="s">
        <v>190</v>
      </c>
      <c r="D34" s="238">
        <v>213824</v>
      </c>
      <c r="E34" s="245"/>
      <c r="F34" s="238">
        <f t="shared" si="0"/>
        <v>213824</v>
      </c>
      <c r="G34" s="240">
        <f t="shared" si="1"/>
        <v>209269</v>
      </c>
      <c r="H34" s="246">
        <f t="shared" si="2"/>
        <v>4555</v>
      </c>
      <c r="I34" s="242"/>
      <c r="J34" s="242"/>
      <c r="K34" s="242"/>
      <c r="L34" s="242"/>
      <c r="M34" s="242">
        <v>43912</v>
      </c>
      <c r="N34" s="242"/>
      <c r="O34" s="242">
        <v>41891</v>
      </c>
      <c r="P34" s="242"/>
      <c r="Q34" s="242"/>
      <c r="R34" s="242"/>
      <c r="S34" s="242"/>
      <c r="T34" s="242">
        <v>123466</v>
      </c>
      <c r="U34" s="242"/>
      <c r="V34" s="242"/>
      <c r="W34" s="242"/>
      <c r="X34" s="242"/>
      <c r="Y34" s="242"/>
      <c r="Z34" s="242"/>
    </row>
    <row r="35" spans="1:45" s="243" customFormat="1" ht="15" thickBot="1" x14ac:dyDescent="0.35">
      <c r="A35" s="199" t="s">
        <v>258</v>
      </c>
      <c r="B35" s="198" t="s">
        <v>257</v>
      </c>
      <c r="C35" s="244" t="s">
        <v>191</v>
      </c>
      <c r="D35" s="238">
        <v>109350</v>
      </c>
      <c r="E35" s="245"/>
      <c r="F35" s="238">
        <f t="shared" si="0"/>
        <v>109350</v>
      </c>
      <c r="G35" s="240">
        <f t="shared" si="1"/>
        <v>108064</v>
      </c>
      <c r="H35" s="246">
        <f t="shared" si="2"/>
        <v>1286</v>
      </c>
      <c r="I35" s="242"/>
      <c r="J35" s="242"/>
      <c r="K35" s="242"/>
      <c r="L35" s="242"/>
      <c r="M35" s="242">
        <v>21174</v>
      </c>
      <c r="N35" s="242"/>
      <c r="O35" s="242">
        <v>19137</v>
      </c>
      <c r="P35" s="242"/>
      <c r="Q35" s="242"/>
      <c r="R35" s="242"/>
      <c r="S35" s="242"/>
      <c r="T35" s="242">
        <v>67753</v>
      </c>
      <c r="U35" s="242"/>
      <c r="V35" s="242"/>
      <c r="W35" s="242"/>
      <c r="X35" s="242"/>
      <c r="Y35" s="242"/>
      <c r="Z35" s="242"/>
    </row>
    <row r="36" spans="1:45" s="243" customFormat="1" ht="15" thickBot="1" x14ac:dyDescent="0.35">
      <c r="A36" s="199" t="s">
        <v>259</v>
      </c>
      <c r="B36" s="198" t="s">
        <v>102</v>
      </c>
      <c r="C36" s="244" t="s">
        <v>210</v>
      </c>
      <c r="D36" s="238">
        <v>150000</v>
      </c>
      <c r="E36" s="245"/>
      <c r="F36" s="238">
        <f t="shared" si="0"/>
        <v>150000</v>
      </c>
      <c r="G36" s="240">
        <f t="shared" si="1"/>
        <v>114142</v>
      </c>
      <c r="H36" s="246">
        <f t="shared" si="2"/>
        <v>35858</v>
      </c>
      <c r="I36" s="242"/>
      <c r="J36" s="242"/>
      <c r="K36" s="242"/>
      <c r="L36" s="242">
        <v>15627</v>
      </c>
      <c r="M36" s="242">
        <v>22139</v>
      </c>
      <c r="N36" s="242"/>
      <c r="O36" s="242">
        <v>66097</v>
      </c>
      <c r="P36" s="242">
        <f>9983+296</f>
        <v>10279</v>
      </c>
      <c r="Q36" s="242"/>
      <c r="R36" s="242"/>
      <c r="S36" s="242"/>
      <c r="T36" s="242"/>
      <c r="U36" s="242"/>
      <c r="V36" s="242"/>
      <c r="W36" s="242"/>
      <c r="X36" s="242"/>
      <c r="Y36" s="242"/>
      <c r="Z36" s="242"/>
    </row>
    <row r="37" spans="1:45" s="243" customFormat="1" ht="15" thickBot="1" x14ac:dyDescent="0.35">
      <c r="A37" s="199" t="s">
        <v>260</v>
      </c>
      <c r="B37" s="198" t="s">
        <v>87</v>
      </c>
      <c r="C37" s="244" t="s">
        <v>209</v>
      </c>
      <c r="D37" s="238">
        <v>88370</v>
      </c>
      <c r="E37" s="245"/>
      <c r="F37" s="238">
        <f t="shared" si="0"/>
        <v>88370</v>
      </c>
      <c r="G37" s="240">
        <f t="shared" si="1"/>
        <v>45457</v>
      </c>
      <c r="H37" s="246">
        <f t="shared" si="2"/>
        <v>42913</v>
      </c>
      <c r="I37" s="242"/>
      <c r="J37" s="242"/>
      <c r="K37" s="242"/>
      <c r="L37" s="242"/>
      <c r="M37" s="242"/>
      <c r="N37" s="242">
        <v>13416</v>
      </c>
      <c r="O37" s="242"/>
      <c r="P37" s="242">
        <v>32041</v>
      </c>
      <c r="Q37" s="242"/>
      <c r="R37" s="242"/>
      <c r="S37" s="242"/>
      <c r="T37" s="242"/>
      <c r="U37" s="242"/>
      <c r="V37" s="242"/>
      <c r="W37" s="242"/>
      <c r="X37" s="242"/>
      <c r="Y37" s="242"/>
      <c r="Z37" s="242"/>
    </row>
    <row r="38" spans="1:45" s="243" customFormat="1" ht="29.4" thickBot="1" x14ac:dyDescent="0.35">
      <c r="A38" s="199" t="s">
        <v>261</v>
      </c>
      <c r="B38" s="198" t="s">
        <v>88</v>
      </c>
      <c r="C38" s="244" t="s">
        <v>262</v>
      </c>
      <c r="D38" s="238">
        <v>186782</v>
      </c>
      <c r="E38" s="245"/>
      <c r="F38" s="238">
        <f t="shared" si="0"/>
        <v>186782</v>
      </c>
      <c r="G38" s="240">
        <f t="shared" si="1"/>
        <v>19747</v>
      </c>
      <c r="H38" s="246">
        <f t="shared" si="2"/>
        <v>167035</v>
      </c>
      <c r="I38" s="242"/>
      <c r="J38" s="242"/>
      <c r="K38" s="242"/>
      <c r="L38" s="242">
        <v>2274</v>
      </c>
      <c r="M38" s="242"/>
      <c r="N38" s="242"/>
      <c r="O38" s="242">
        <v>17473</v>
      </c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</row>
    <row r="39" spans="1:45" s="243" customFormat="1" ht="72.599999999999994" thickBot="1" x14ac:dyDescent="0.35">
      <c r="A39" s="199" t="s">
        <v>114</v>
      </c>
      <c r="B39" s="198" t="s">
        <v>263</v>
      </c>
      <c r="C39" s="244" t="s">
        <v>264</v>
      </c>
      <c r="D39" s="238">
        <f>653818+106479</f>
        <v>760297</v>
      </c>
      <c r="E39" s="245"/>
      <c r="F39" s="238">
        <f t="shared" si="0"/>
        <v>760297</v>
      </c>
      <c r="G39" s="240">
        <f t="shared" si="1"/>
        <v>725284</v>
      </c>
      <c r="H39" s="246">
        <f t="shared" si="2"/>
        <v>35013</v>
      </c>
      <c r="I39" s="242"/>
      <c r="J39" s="242"/>
      <c r="K39" s="242"/>
      <c r="L39" s="242">
        <v>62892</v>
      </c>
      <c r="M39" s="242">
        <v>81440</v>
      </c>
      <c r="N39" s="242">
        <v>94261</v>
      </c>
      <c r="O39" s="242">
        <v>61136</v>
      </c>
      <c r="P39" s="242">
        <v>51051</v>
      </c>
      <c r="Q39" s="242">
        <v>88175</v>
      </c>
      <c r="R39" s="242">
        <v>112849</v>
      </c>
      <c r="S39" s="242">
        <v>94510</v>
      </c>
      <c r="T39" s="242">
        <v>73952</v>
      </c>
      <c r="U39" s="242">
        <v>5018</v>
      </c>
      <c r="V39" s="242"/>
      <c r="W39" s="242"/>
      <c r="X39" s="242"/>
      <c r="Y39" s="242"/>
      <c r="Z39" s="242"/>
    </row>
    <row r="40" spans="1:45" s="243" customFormat="1" ht="15" thickBot="1" x14ac:dyDescent="0.35">
      <c r="A40" s="199" t="s">
        <v>265</v>
      </c>
      <c r="B40" s="198" t="s">
        <v>90</v>
      </c>
      <c r="C40" s="244" t="s">
        <v>192</v>
      </c>
      <c r="D40" s="238">
        <v>35000</v>
      </c>
      <c r="E40" s="245"/>
      <c r="F40" s="238">
        <f>D40+E40</f>
        <v>35000</v>
      </c>
      <c r="G40" s="240">
        <f t="shared" si="1"/>
        <v>13492</v>
      </c>
      <c r="H40" s="246">
        <f t="shared" si="2"/>
        <v>21508</v>
      </c>
      <c r="I40" s="248"/>
      <c r="J40" s="248"/>
      <c r="K40" s="248"/>
      <c r="L40" s="248"/>
      <c r="M40" s="248"/>
      <c r="N40" s="248"/>
      <c r="O40" s="248"/>
      <c r="P40" s="248"/>
      <c r="Q40" s="248">
        <v>13492</v>
      </c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</row>
    <row r="41" spans="1:45" s="243" customFormat="1" ht="15" thickBot="1" x14ac:dyDescent="0.35">
      <c r="A41" s="199" t="s">
        <v>266</v>
      </c>
      <c r="B41" s="198" t="s">
        <v>91</v>
      </c>
      <c r="C41" s="249" t="s">
        <v>193</v>
      </c>
      <c r="D41" s="238">
        <v>82551</v>
      </c>
      <c r="E41" s="245"/>
      <c r="F41" s="238">
        <f t="shared" si="0"/>
        <v>82551</v>
      </c>
      <c r="G41" s="240">
        <f t="shared" si="1"/>
        <v>82551</v>
      </c>
      <c r="H41" s="246">
        <f t="shared" si="2"/>
        <v>0</v>
      </c>
      <c r="I41" s="248"/>
      <c r="J41" s="248"/>
      <c r="K41" s="248">
        <f>5179+7235</f>
        <v>12414</v>
      </c>
      <c r="L41" s="248">
        <v>6508</v>
      </c>
      <c r="M41" s="248">
        <v>11971</v>
      </c>
      <c r="N41" s="248">
        <v>6920</v>
      </c>
      <c r="O41" s="248">
        <v>7184</v>
      </c>
      <c r="P41" s="248">
        <v>6237</v>
      </c>
      <c r="Q41" s="248">
        <v>6858</v>
      </c>
      <c r="R41" s="248">
        <v>7089</v>
      </c>
      <c r="S41" s="248">
        <v>11250</v>
      </c>
      <c r="T41" s="248">
        <v>6120</v>
      </c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</row>
    <row r="42" spans="1:45" s="243" customFormat="1" ht="15" thickBot="1" x14ac:dyDescent="0.35">
      <c r="A42" s="200" t="s">
        <v>267</v>
      </c>
      <c r="B42" s="201" t="s">
        <v>91</v>
      </c>
      <c r="C42" s="244" t="s">
        <v>708</v>
      </c>
      <c r="D42" s="250">
        <v>81241</v>
      </c>
      <c r="E42" s="245"/>
      <c r="F42" s="238">
        <f t="shared" si="0"/>
        <v>81241</v>
      </c>
      <c r="G42" s="240">
        <f t="shared" si="1"/>
        <v>50899</v>
      </c>
      <c r="H42" s="246">
        <f t="shared" si="2"/>
        <v>30342</v>
      </c>
      <c r="I42" s="248"/>
      <c r="J42" s="248"/>
      <c r="K42" s="248">
        <f>8760+6293</f>
        <v>15053</v>
      </c>
      <c r="L42" s="248">
        <v>5650</v>
      </c>
      <c r="M42" s="248">
        <v>11713</v>
      </c>
      <c r="N42" s="248">
        <v>10964</v>
      </c>
      <c r="O42" s="248">
        <v>6785</v>
      </c>
      <c r="P42" s="248">
        <v>734</v>
      </c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</row>
    <row r="43" spans="1:45" s="97" customFormat="1" ht="15" thickBot="1" x14ac:dyDescent="0.35">
      <c r="A43" s="202"/>
      <c r="B43" s="203"/>
      <c r="C43" s="244"/>
      <c r="D43" s="193"/>
      <c r="E43" s="189"/>
      <c r="F43" s="188"/>
      <c r="G43" s="194"/>
      <c r="H43" s="192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</row>
    <row r="44" spans="1:45" s="61" customFormat="1" ht="15" thickBot="1" x14ac:dyDescent="0.35">
      <c r="A44" s="81" t="s">
        <v>939</v>
      </c>
      <c r="B44" s="81"/>
      <c r="C44" s="81"/>
      <c r="D44" s="132">
        <f>SUM(D13:D42)</f>
        <v>5560863</v>
      </c>
      <c r="E44" s="155"/>
      <c r="F44" s="94">
        <f t="shared" ref="F44:Z44" si="3">SUM(F13:F42)</f>
        <v>5726133</v>
      </c>
      <c r="G44" s="94">
        <f t="shared" si="3"/>
        <v>4792807</v>
      </c>
      <c r="H44" s="94">
        <f t="shared" si="3"/>
        <v>933326</v>
      </c>
      <c r="I44" s="94">
        <f t="shared" si="3"/>
        <v>0</v>
      </c>
      <c r="J44" s="94">
        <f t="shared" si="3"/>
        <v>0</v>
      </c>
      <c r="K44" s="94">
        <f t="shared" si="3"/>
        <v>27467</v>
      </c>
      <c r="L44" s="94">
        <f t="shared" si="3"/>
        <v>399794</v>
      </c>
      <c r="M44" s="94">
        <f t="shared" si="3"/>
        <v>468348</v>
      </c>
      <c r="N44" s="94">
        <f t="shared" si="3"/>
        <v>564360</v>
      </c>
      <c r="O44" s="94">
        <f t="shared" si="3"/>
        <v>856512</v>
      </c>
      <c r="P44" s="94">
        <f t="shared" si="3"/>
        <v>339994</v>
      </c>
      <c r="Q44" s="94">
        <f t="shared" si="3"/>
        <v>301481</v>
      </c>
      <c r="R44" s="94">
        <f t="shared" si="3"/>
        <v>377335</v>
      </c>
      <c r="S44" s="94">
        <f t="shared" si="3"/>
        <v>510767</v>
      </c>
      <c r="T44" s="94">
        <f t="shared" si="3"/>
        <v>570301</v>
      </c>
      <c r="U44" s="94">
        <f t="shared" si="3"/>
        <v>306489</v>
      </c>
      <c r="V44" s="94">
        <f t="shared" si="3"/>
        <v>0</v>
      </c>
      <c r="W44" s="94">
        <f t="shared" si="3"/>
        <v>63627</v>
      </c>
      <c r="X44" s="94">
        <f t="shared" si="3"/>
        <v>6332</v>
      </c>
      <c r="Y44" s="94">
        <f t="shared" si="3"/>
        <v>0</v>
      </c>
      <c r="Z44" s="94">
        <f t="shared" si="3"/>
        <v>0</v>
      </c>
      <c r="AA44" s="95"/>
      <c r="AB44" s="95"/>
      <c r="AC44" s="95"/>
      <c r="AD44" s="95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</row>
    <row r="45" spans="1:45" x14ac:dyDescent="0.3">
      <c r="D45" s="24"/>
      <c r="E45" s="109"/>
      <c r="F45" s="109"/>
      <c r="G45" s="109"/>
      <c r="H45" s="109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</row>
    <row r="46" spans="1:45" x14ac:dyDescent="0.3">
      <c r="D46" s="24"/>
      <c r="E46" s="109"/>
      <c r="F46" s="109"/>
      <c r="G46" s="109"/>
      <c r="H46" s="109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</row>
    <row r="47" spans="1:45" x14ac:dyDescent="0.3">
      <c r="D47" s="24"/>
      <c r="E47" s="116"/>
      <c r="F47" s="109"/>
      <c r="G47" s="109"/>
      <c r="H47" s="109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</row>
    <row r="48" spans="1:45" x14ac:dyDescent="0.3">
      <c r="D48" s="24"/>
      <c r="E48" s="116"/>
      <c r="F48" s="109"/>
      <c r="G48" s="109"/>
      <c r="H48" s="109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</row>
    <row r="49" spans="4:30" x14ac:dyDescent="0.3">
      <c r="D49" s="24"/>
      <c r="E49" s="116"/>
      <c r="F49" s="109"/>
      <c r="G49" s="109"/>
      <c r="H49" s="109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</row>
    <row r="50" spans="4:30" x14ac:dyDescent="0.3">
      <c r="D50" s="24"/>
      <c r="E50" s="116"/>
      <c r="F50" s="109"/>
      <c r="G50" s="109"/>
      <c r="H50" s="109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</row>
    <row r="51" spans="4:30" x14ac:dyDescent="0.3">
      <c r="D51" s="24"/>
      <c r="E51" s="116"/>
      <c r="F51" s="109"/>
      <c r="G51" s="109"/>
      <c r="H51" s="109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</row>
    <row r="52" spans="4:30" x14ac:dyDescent="0.3">
      <c r="D52" s="24"/>
      <c r="E52" s="116"/>
      <c r="F52" s="109"/>
      <c r="G52" s="109"/>
      <c r="H52" s="109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</row>
    <row r="53" spans="4:30" x14ac:dyDescent="0.3">
      <c r="D53" s="24"/>
      <c r="E53" s="116"/>
      <c r="F53" s="109"/>
      <c r="G53" s="109"/>
      <c r="H53" s="109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</row>
    <row r="54" spans="4:30" x14ac:dyDescent="0.3">
      <c r="D54" s="24"/>
      <c r="E54" s="116"/>
      <c r="F54" s="109"/>
      <c r="G54" s="109"/>
      <c r="H54" s="109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</row>
    <row r="55" spans="4:30" x14ac:dyDescent="0.3">
      <c r="D55" s="24"/>
      <c r="E55" s="116"/>
      <c r="F55" s="109"/>
      <c r="G55" s="109"/>
      <c r="H55" s="109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</row>
    <row r="56" spans="4:30" x14ac:dyDescent="0.3">
      <c r="D56" s="24"/>
      <c r="E56" s="116"/>
      <c r="F56" s="109"/>
      <c r="G56" s="109"/>
      <c r="H56" s="109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</row>
    <row r="57" spans="4:30" x14ac:dyDescent="0.3">
      <c r="D57" s="24"/>
      <c r="E57" s="116"/>
      <c r="F57" s="109"/>
      <c r="G57" s="109"/>
      <c r="H57" s="109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</row>
    <row r="58" spans="4:30" x14ac:dyDescent="0.3">
      <c r="D58" s="24"/>
      <c r="E58" s="116"/>
      <c r="F58" s="109"/>
      <c r="G58" s="109"/>
      <c r="H58" s="109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</row>
    <row r="59" spans="4:30" x14ac:dyDescent="0.3">
      <c r="D59" s="24"/>
      <c r="E59" s="116"/>
      <c r="I59" s="21"/>
      <c r="J59" s="21"/>
      <c r="K59" s="21"/>
      <c r="L59" s="21"/>
      <c r="M59" s="21"/>
      <c r="N59" s="21"/>
    </row>
    <row r="60" spans="4:30" x14ac:dyDescent="0.3">
      <c r="D60" s="24"/>
      <c r="E60" s="116"/>
      <c r="I60" s="21"/>
      <c r="J60" s="21"/>
      <c r="K60" s="21"/>
      <c r="L60" s="21"/>
      <c r="M60" s="21"/>
      <c r="N60" s="21"/>
    </row>
    <row r="61" spans="4:30" x14ac:dyDescent="0.3">
      <c r="D61" s="24"/>
      <c r="E61" s="116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150"/>
      <c r="Y61" s="339"/>
      <c r="Z61" s="339"/>
    </row>
    <row r="62" spans="4:30" x14ac:dyDescent="0.3">
      <c r="D62" s="24"/>
      <c r="E62" s="116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150"/>
      <c r="Y62" s="339"/>
      <c r="Z62" s="339"/>
    </row>
    <row r="63" spans="4:30" x14ac:dyDescent="0.3">
      <c r="D63" s="24"/>
      <c r="E63" s="116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150"/>
      <c r="Y63" s="339"/>
      <c r="Z63" s="339"/>
    </row>
    <row r="64" spans="4:30" x14ac:dyDescent="0.3">
      <c r="D64" s="24"/>
      <c r="E64" s="116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150"/>
      <c r="Y64" s="339"/>
      <c r="Z64" s="339"/>
    </row>
    <row r="65" spans="4:26" x14ac:dyDescent="0.3">
      <c r="D65" s="24"/>
      <c r="E65" s="116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150"/>
      <c r="Y65" s="339"/>
      <c r="Z65" s="339"/>
    </row>
    <row r="66" spans="4:26" x14ac:dyDescent="0.3">
      <c r="D66" s="24"/>
      <c r="E66" s="116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150"/>
      <c r="Y66" s="339"/>
      <c r="Z66" s="339"/>
    </row>
    <row r="67" spans="4:26" x14ac:dyDescent="0.3">
      <c r="D67" s="24"/>
      <c r="E67" s="116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150"/>
      <c r="Y67" s="339"/>
      <c r="Z67" s="339"/>
    </row>
    <row r="68" spans="4:26" x14ac:dyDescent="0.3">
      <c r="D68" s="24"/>
      <c r="E68" s="116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150"/>
      <c r="Y68" s="339"/>
      <c r="Z68" s="339"/>
    </row>
    <row r="69" spans="4:26" x14ac:dyDescent="0.3">
      <c r="D69" s="24"/>
      <c r="E69" s="116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150"/>
      <c r="Y69" s="339"/>
      <c r="Z69" s="339"/>
    </row>
    <row r="70" spans="4:26" x14ac:dyDescent="0.3"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150"/>
      <c r="Y70" s="339"/>
      <c r="Z70" s="339"/>
    </row>
    <row r="71" spans="4:26" x14ac:dyDescent="0.3"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150"/>
      <c r="Y71" s="339"/>
      <c r="Z71" s="339"/>
    </row>
    <row r="72" spans="4:26" x14ac:dyDescent="0.3"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150"/>
      <c r="Y72" s="339"/>
      <c r="Z72" s="339"/>
    </row>
    <row r="73" spans="4:26" x14ac:dyDescent="0.3"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150"/>
      <c r="Y73" s="339"/>
      <c r="Z73" s="339"/>
    </row>
    <row r="74" spans="4:26" x14ac:dyDescent="0.3"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150"/>
      <c r="Y74" s="339"/>
      <c r="Z74" s="339"/>
    </row>
    <row r="75" spans="4:26" x14ac:dyDescent="0.3"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150"/>
      <c r="Y75" s="339"/>
      <c r="Z75" s="339"/>
    </row>
    <row r="76" spans="4:26" x14ac:dyDescent="0.3"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150"/>
      <c r="Y76" s="339"/>
      <c r="Z76" s="339"/>
    </row>
    <row r="77" spans="4:26" x14ac:dyDescent="0.3"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150"/>
      <c r="Y77" s="339"/>
      <c r="Z77" s="339"/>
    </row>
    <row r="78" spans="4:26" x14ac:dyDescent="0.3"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150"/>
      <c r="Y78" s="339"/>
      <c r="Z78" s="339"/>
    </row>
    <row r="79" spans="4:26" x14ac:dyDescent="0.3"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150"/>
      <c r="Y79" s="339"/>
      <c r="Z79" s="339"/>
    </row>
    <row r="80" spans="4:26" x14ac:dyDescent="0.3"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150"/>
      <c r="Y80" s="339"/>
      <c r="Z80" s="339"/>
    </row>
    <row r="81" spans="9:26" x14ac:dyDescent="0.3"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150"/>
      <c r="Y81" s="339"/>
      <c r="Z81" s="339"/>
    </row>
    <row r="82" spans="9:26" x14ac:dyDescent="0.3"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150"/>
      <c r="Y82" s="339"/>
      <c r="Z82" s="339"/>
    </row>
    <row r="83" spans="9:26" x14ac:dyDescent="0.3"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150"/>
      <c r="Y83" s="339"/>
      <c r="Z83" s="339"/>
    </row>
    <row r="84" spans="9:26" x14ac:dyDescent="0.3"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150"/>
      <c r="Y84" s="339"/>
      <c r="Z84" s="339"/>
    </row>
    <row r="85" spans="9:26" x14ac:dyDescent="0.3"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150"/>
      <c r="Y85" s="339"/>
      <c r="Z85" s="339"/>
    </row>
    <row r="86" spans="9:26" x14ac:dyDescent="0.3"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150"/>
      <c r="Y86" s="339"/>
      <c r="Z86" s="339"/>
    </row>
    <row r="87" spans="9:26" x14ac:dyDescent="0.3"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150"/>
      <c r="Y87" s="339"/>
      <c r="Z87" s="339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48E840"/>
  </sheetPr>
  <dimension ref="A1:BE195"/>
  <sheetViews>
    <sheetView workbookViewId="0">
      <selection activeCell="B17" sqref="B17:L17"/>
    </sheetView>
  </sheetViews>
  <sheetFormatPr defaultRowHeight="14.4" x14ac:dyDescent="0.3"/>
  <cols>
    <col min="2" max="2" width="32.109375" customWidth="1"/>
    <col min="3" max="3" width="13.5546875" customWidth="1"/>
    <col min="4" max="4" width="11.44140625" customWidth="1"/>
    <col min="5" max="5" width="12" customWidth="1"/>
    <col min="6" max="6" width="15" customWidth="1"/>
    <col min="7" max="7" width="12.109375" customWidth="1"/>
    <col min="8" max="9" width="12.6640625" customWidth="1"/>
    <col min="10" max="10" width="12.44140625" customWidth="1"/>
    <col min="11" max="11" width="12.6640625" customWidth="1"/>
    <col min="22" max="22" width="12" customWidth="1"/>
    <col min="23" max="23" width="10.88671875" customWidth="1"/>
  </cols>
  <sheetData>
    <row r="1" spans="1:23" ht="21" x14ac:dyDescent="0.35">
      <c r="A1" s="5"/>
      <c r="B1" s="6" t="s">
        <v>0</v>
      </c>
      <c r="C1" s="7" t="s">
        <v>62</v>
      </c>
      <c r="D1" s="6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5.75" x14ac:dyDescent="0.25">
      <c r="A2" s="5"/>
      <c r="B2" s="11" t="s">
        <v>1</v>
      </c>
      <c r="C2" s="12"/>
      <c r="D2" s="11"/>
      <c r="E2" s="13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5.6" x14ac:dyDescent="0.3">
      <c r="A3" s="5"/>
      <c r="B3" s="11" t="s">
        <v>2</v>
      </c>
      <c r="C3" s="12"/>
      <c r="D3" s="11"/>
      <c r="E3" s="13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5.6" x14ac:dyDescent="0.3">
      <c r="A4" s="5"/>
      <c r="B4" s="11" t="s">
        <v>63</v>
      </c>
      <c r="C4" s="12">
        <v>6</v>
      </c>
      <c r="D4" s="11"/>
      <c r="E4" s="13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5.6" x14ac:dyDescent="0.3">
      <c r="A5" s="5"/>
      <c r="B5" s="11" t="s">
        <v>3</v>
      </c>
      <c r="C5" s="12" t="s">
        <v>93</v>
      </c>
      <c r="D5" s="13"/>
      <c r="E5" s="13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5.6" x14ac:dyDescent="0.3">
      <c r="A6" s="5"/>
      <c r="B6" s="11" t="s">
        <v>64</v>
      </c>
      <c r="C6" s="12" t="s">
        <v>65</v>
      </c>
      <c r="D6" s="13"/>
      <c r="E6" s="13"/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5.6" x14ac:dyDescent="0.3">
      <c r="A7" s="5"/>
      <c r="B7" s="11" t="s">
        <v>66</v>
      </c>
      <c r="C7" s="12" t="s">
        <v>67</v>
      </c>
      <c r="D7" s="13"/>
      <c r="E7" s="13"/>
      <c r="F7" s="1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5.6" x14ac:dyDescent="0.3">
      <c r="A8" s="5"/>
      <c r="B8" s="11" t="s">
        <v>92</v>
      </c>
      <c r="C8" s="12"/>
      <c r="D8" s="13"/>
      <c r="E8" s="13"/>
      <c r="F8" s="15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28.8" x14ac:dyDescent="0.3">
      <c r="A10" s="1" t="s">
        <v>4</v>
      </c>
      <c r="B10" s="2" t="s">
        <v>5</v>
      </c>
      <c r="C10" s="14" t="s">
        <v>43</v>
      </c>
      <c r="D10" s="14" t="s">
        <v>44</v>
      </c>
      <c r="E10" s="16" t="s">
        <v>45</v>
      </c>
      <c r="F10" s="3" t="s">
        <v>46</v>
      </c>
      <c r="G10" s="3" t="s">
        <v>47</v>
      </c>
      <c r="H10" s="3" t="s">
        <v>48</v>
      </c>
      <c r="I10" s="3" t="s">
        <v>49</v>
      </c>
      <c r="J10" s="3" t="s">
        <v>50</v>
      </c>
      <c r="K10" s="3" t="s">
        <v>61</v>
      </c>
      <c r="L10" s="3" t="s">
        <v>51</v>
      </c>
      <c r="M10" s="3" t="s">
        <v>52</v>
      </c>
      <c r="N10" s="3" t="s">
        <v>53</v>
      </c>
      <c r="O10" s="3" t="s">
        <v>54</v>
      </c>
      <c r="P10" s="3" t="s">
        <v>55</v>
      </c>
      <c r="Q10" s="3" t="s">
        <v>54</v>
      </c>
      <c r="R10" s="3" t="s">
        <v>55</v>
      </c>
      <c r="S10" s="3" t="s">
        <v>56</v>
      </c>
      <c r="T10" s="3" t="s">
        <v>57</v>
      </c>
      <c r="U10" s="3" t="s">
        <v>58</v>
      </c>
      <c r="V10" s="3" t="s">
        <v>59</v>
      </c>
      <c r="W10" s="3" t="s">
        <v>60</v>
      </c>
    </row>
    <row r="11" spans="1:23" x14ac:dyDescent="0.3">
      <c r="A11" s="17"/>
      <c r="B11" s="19"/>
      <c r="C11" s="22"/>
      <c r="D11" s="10">
        <f>SUM(F11:W11)</f>
        <v>0</v>
      </c>
      <c r="E11" s="23">
        <f>C11-D11</f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x14ac:dyDescent="0.3">
      <c r="A12" s="17"/>
      <c r="B12" s="19"/>
      <c r="C12" s="22"/>
      <c r="D12" s="10">
        <f t="shared" ref="D12:D41" si="0">SUM(F12:W12)</f>
        <v>0</v>
      </c>
      <c r="E12" s="23">
        <f t="shared" ref="E12:E41" si="1">C12-D12</f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x14ac:dyDescent="0.3">
      <c r="A13" s="17"/>
      <c r="B13" s="19"/>
      <c r="C13" s="22"/>
      <c r="D13" s="10">
        <f t="shared" si="0"/>
        <v>0</v>
      </c>
      <c r="E13" s="23">
        <f t="shared" si="1"/>
        <v>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x14ac:dyDescent="0.3">
      <c r="A14" s="17"/>
      <c r="B14" s="19"/>
      <c r="C14" s="22"/>
      <c r="D14" s="10">
        <f t="shared" si="0"/>
        <v>0</v>
      </c>
      <c r="E14" s="23">
        <f t="shared" si="1"/>
        <v>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x14ac:dyDescent="0.3">
      <c r="A15" s="17"/>
      <c r="B15" s="19"/>
      <c r="C15" s="22"/>
      <c r="D15" s="10">
        <f t="shared" si="0"/>
        <v>0</v>
      </c>
      <c r="E15" s="23">
        <f t="shared" si="1"/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x14ac:dyDescent="0.3">
      <c r="A16" s="17"/>
      <c r="B16" s="19"/>
      <c r="C16" s="22"/>
      <c r="D16" s="10">
        <f t="shared" si="0"/>
        <v>0</v>
      </c>
      <c r="E16" s="23">
        <f t="shared" si="1"/>
        <v>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x14ac:dyDescent="0.3">
      <c r="A17" s="17"/>
      <c r="B17" s="19"/>
      <c r="C17" s="22"/>
      <c r="D17" s="10">
        <f t="shared" si="0"/>
        <v>0</v>
      </c>
      <c r="E17" s="23">
        <f t="shared" si="1"/>
        <v>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x14ac:dyDescent="0.3">
      <c r="A18" s="17"/>
      <c r="B18" s="19"/>
      <c r="C18" s="22"/>
      <c r="D18" s="10">
        <f t="shared" si="0"/>
        <v>0</v>
      </c>
      <c r="E18" s="23">
        <f t="shared" si="1"/>
        <v>0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x14ac:dyDescent="0.3">
      <c r="A19" s="17"/>
      <c r="B19" s="20"/>
      <c r="C19" s="22"/>
      <c r="D19" s="10">
        <f t="shared" si="0"/>
        <v>0</v>
      </c>
      <c r="E19" s="23">
        <f t="shared" si="1"/>
        <v>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x14ac:dyDescent="0.3">
      <c r="A20" s="17"/>
      <c r="B20" s="19"/>
      <c r="C20" s="22"/>
      <c r="D20" s="10">
        <f t="shared" si="0"/>
        <v>0</v>
      </c>
      <c r="E20" s="23">
        <f t="shared" si="1"/>
        <v>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x14ac:dyDescent="0.3">
      <c r="A21" s="18"/>
      <c r="B21" s="19"/>
      <c r="C21" s="22"/>
      <c r="D21" s="10">
        <f t="shared" si="0"/>
        <v>0</v>
      </c>
      <c r="E21" s="23">
        <f t="shared" si="1"/>
        <v>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x14ac:dyDescent="0.3">
      <c r="A22" s="18"/>
      <c r="B22" s="19"/>
      <c r="C22" s="22"/>
      <c r="D22" s="10">
        <f t="shared" si="0"/>
        <v>0</v>
      </c>
      <c r="E22" s="23">
        <f t="shared" si="1"/>
        <v>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x14ac:dyDescent="0.3">
      <c r="A23" s="18"/>
      <c r="B23" s="19"/>
      <c r="C23" s="22"/>
      <c r="D23" s="10">
        <f t="shared" si="0"/>
        <v>0</v>
      </c>
      <c r="E23" s="23">
        <f t="shared" si="1"/>
        <v>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x14ac:dyDescent="0.3">
      <c r="A24" s="18"/>
      <c r="B24" s="19"/>
      <c r="C24" s="22"/>
      <c r="D24" s="10">
        <f t="shared" si="0"/>
        <v>0</v>
      </c>
      <c r="E24" s="23">
        <f t="shared" si="1"/>
        <v>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x14ac:dyDescent="0.3">
      <c r="A25" s="18"/>
      <c r="B25" s="19"/>
      <c r="C25" s="22"/>
      <c r="D25" s="10">
        <f t="shared" si="0"/>
        <v>0</v>
      </c>
      <c r="E25" s="23">
        <f t="shared" si="1"/>
        <v>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x14ac:dyDescent="0.3">
      <c r="A26" s="18"/>
      <c r="B26" s="19"/>
      <c r="C26" s="22"/>
      <c r="D26" s="10">
        <f t="shared" si="0"/>
        <v>0</v>
      </c>
      <c r="E26" s="23">
        <f t="shared" si="1"/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x14ac:dyDescent="0.3">
      <c r="A27" s="18"/>
      <c r="B27" s="19"/>
      <c r="C27" s="22"/>
      <c r="D27" s="10">
        <f t="shared" si="0"/>
        <v>0</v>
      </c>
      <c r="E27" s="23">
        <f t="shared" si="1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x14ac:dyDescent="0.3">
      <c r="A28" s="18"/>
      <c r="B28" s="19"/>
      <c r="C28" s="22"/>
      <c r="D28" s="10">
        <f t="shared" si="0"/>
        <v>0</v>
      </c>
      <c r="E28" s="23">
        <f t="shared" si="1"/>
        <v>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x14ac:dyDescent="0.3">
      <c r="A29" s="18"/>
      <c r="B29" s="19"/>
      <c r="C29" s="22"/>
      <c r="D29" s="10">
        <f t="shared" si="0"/>
        <v>0</v>
      </c>
      <c r="E29" s="23">
        <f t="shared" si="1"/>
        <v>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x14ac:dyDescent="0.3">
      <c r="A30" s="18"/>
      <c r="B30" s="19"/>
      <c r="C30" s="22"/>
      <c r="D30" s="10">
        <f t="shared" si="0"/>
        <v>0</v>
      </c>
      <c r="E30" s="23">
        <f t="shared" si="1"/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x14ac:dyDescent="0.3">
      <c r="A31" s="18"/>
      <c r="B31" s="19"/>
      <c r="C31" s="22"/>
      <c r="D31" s="10">
        <f t="shared" si="0"/>
        <v>0</v>
      </c>
      <c r="E31" s="23">
        <f t="shared" si="1"/>
        <v>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x14ac:dyDescent="0.3">
      <c r="A32" s="18"/>
      <c r="B32" s="19"/>
      <c r="C32" s="22"/>
      <c r="D32" s="10">
        <f t="shared" si="0"/>
        <v>0</v>
      </c>
      <c r="E32" s="23">
        <f t="shared" si="1"/>
        <v>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57" x14ac:dyDescent="0.3">
      <c r="A33" s="18"/>
      <c r="B33" s="19"/>
      <c r="C33" s="22"/>
      <c r="D33" s="10">
        <f t="shared" si="0"/>
        <v>0</v>
      </c>
      <c r="E33" s="23">
        <f t="shared" si="1"/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57" x14ac:dyDescent="0.3">
      <c r="A34" s="18"/>
      <c r="B34" s="19"/>
      <c r="C34" s="22"/>
      <c r="D34" s="10">
        <f t="shared" si="0"/>
        <v>0</v>
      </c>
      <c r="E34" s="23">
        <f t="shared" si="1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57" x14ac:dyDescent="0.3">
      <c r="A35" s="18"/>
      <c r="B35" s="19"/>
      <c r="C35" s="22"/>
      <c r="D35" s="10">
        <f t="shared" si="0"/>
        <v>0</v>
      </c>
      <c r="E35" s="23">
        <f t="shared" si="1"/>
        <v>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57" x14ac:dyDescent="0.3">
      <c r="A36" s="18"/>
      <c r="B36" s="19"/>
      <c r="C36" s="22"/>
      <c r="D36" s="10">
        <f t="shared" si="0"/>
        <v>0</v>
      </c>
      <c r="E36" s="23">
        <f t="shared" si="1"/>
        <v>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57" x14ac:dyDescent="0.3">
      <c r="A37" s="18"/>
      <c r="B37" s="19"/>
      <c r="C37" s="22"/>
      <c r="D37" s="10">
        <f t="shared" si="0"/>
        <v>0</v>
      </c>
      <c r="E37" s="23">
        <f t="shared" si="1"/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57" x14ac:dyDescent="0.3">
      <c r="A38" s="18"/>
      <c r="B38" s="19"/>
      <c r="C38" s="22"/>
      <c r="D38" s="10">
        <f t="shared" si="0"/>
        <v>0</v>
      </c>
      <c r="E38" s="23">
        <f t="shared" si="1"/>
        <v>0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57" x14ac:dyDescent="0.3">
      <c r="A39" s="18"/>
      <c r="B39" s="19"/>
      <c r="C39" s="22"/>
      <c r="D39" s="10">
        <f t="shared" si="0"/>
        <v>0</v>
      </c>
      <c r="E39" s="23">
        <f t="shared" si="1"/>
        <v>0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57" x14ac:dyDescent="0.3">
      <c r="A40" s="18"/>
      <c r="B40" s="19"/>
      <c r="C40" s="22"/>
      <c r="D40" s="10">
        <f t="shared" si="0"/>
        <v>0</v>
      </c>
      <c r="E40" s="23">
        <f t="shared" si="1"/>
        <v>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57" x14ac:dyDescent="0.3">
      <c r="A41" s="18"/>
      <c r="B41" s="19"/>
      <c r="C41" s="22"/>
      <c r="D41" s="10">
        <f t="shared" si="0"/>
        <v>0</v>
      </c>
      <c r="E41" s="23">
        <f t="shared" si="1"/>
        <v>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57" x14ac:dyDescent="0.3">
      <c r="C42" s="22">
        <f>SUM(C11:C41)</f>
        <v>0</v>
      </c>
      <c r="D42" s="22">
        <f>SUM(D11:D41)</f>
        <v>0</v>
      </c>
      <c r="E42" s="23">
        <f t="shared" ref="E42:BE42" si="2">SUM(E11:E41)</f>
        <v>0</v>
      </c>
      <c r="F42" s="24">
        <f t="shared" si="2"/>
        <v>0</v>
      </c>
      <c r="G42" s="24">
        <f t="shared" si="2"/>
        <v>0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 t="shared" si="2"/>
        <v>0</v>
      </c>
      <c r="O42" s="24">
        <f t="shared" si="2"/>
        <v>0</v>
      </c>
      <c r="P42" s="24">
        <f t="shared" si="2"/>
        <v>0</v>
      </c>
      <c r="Q42" s="24">
        <f t="shared" si="2"/>
        <v>0</v>
      </c>
      <c r="R42" s="24">
        <f t="shared" si="2"/>
        <v>0</v>
      </c>
      <c r="S42" s="24">
        <f t="shared" si="2"/>
        <v>0</v>
      </c>
      <c r="T42" s="24">
        <f t="shared" si="2"/>
        <v>0</v>
      </c>
      <c r="U42" s="24">
        <f t="shared" si="2"/>
        <v>0</v>
      </c>
      <c r="V42" s="24">
        <f t="shared" si="2"/>
        <v>0</v>
      </c>
      <c r="W42" s="24">
        <f t="shared" si="2"/>
        <v>0</v>
      </c>
      <c r="X42" s="24">
        <f t="shared" si="2"/>
        <v>0</v>
      </c>
      <c r="Y42" s="24">
        <f t="shared" si="2"/>
        <v>0</v>
      </c>
      <c r="Z42" s="24">
        <f t="shared" si="2"/>
        <v>0</v>
      </c>
      <c r="AA42" s="24">
        <f t="shared" si="2"/>
        <v>0</v>
      </c>
      <c r="AB42" s="24">
        <f t="shared" si="2"/>
        <v>0</v>
      </c>
      <c r="AC42" s="24">
        <f t="shared" si="2"/>
        <v>0</v>
      </c>
      <c r="AD42" s="24">
        <f t="shared" si="2"/>
        <v>0</v>
      </c>
      <c r="AE42" s="24">
        <f t="shared" si="2"/>
        <v>0</v>
      </c>
      <c r="AF42" s="24">
        <f t="shared" si="2"/>
        <v>0</v>
      </c>
      <c r="AG42" s="24">
        <f t="shared" si="2"/>
        <v>0</v>
      </c>
      <c r="AH42" s="24">
        <f t="shared" si="2"/>
        <v>0</v>
      </c>
      <c r="AI42" s="24">
        <f t="shared" si="2"/>
        <v>0</v>
      </c>
      <c r="AJ42" s="24">
        <f t="shared" si="2"/>
        <v>0</v>
      </c>
      <c r="AK42" s="24">
        <f t="shared" si="2"/>
        <v>0</v>
      </c>
      <c r="AL42" s="24">
        <f t="shared" si="2"/>
        <v>0</v>
      </c>
      <c r="AM42" s="24">
        <f t="shared" si="2"/>
        <v>0</v>
      </c>
      <c r="AN42" s="24">
        <f t="shared" si="2"/>
        <v>0</v>
      </c>
      <c r="AO42" s="24">
        <f t="shared" si="2"/>
        <v>0</v>
      </c>
      <c r="AP42" s="24">
        <f t="shared" si="2"/>
        <v>0</v>
      </c>
      <c r="AQ42" s="24">
        <f t="shared" si="2"/>
        <v>0</v>
      </c>
      <c r="AR42" s="24">
        <f t="shared" si="2"/>
        <v>0</v>
      </c>
      <c r="AS42" s="24">
        <f t="shared" si="2"/>
        <v>0</v>
      </c>
      <c r="AT42" s="24">
        <f t="shared" si="2"/>
        <v>0</v>
      </c>
      <c r="AU42" s="24">
        <f t="shared" si="2"/>
        <v>0</v>
      </c>
      <c r="AV42" s="24">
        <f t="shared" si="2"/>
        <v>0</v>
      </c>
      <c r="AW42" s="24">
        <f t="shared" si="2"/>
        <v>0</v>
      </c>
      <c r="AX42" s="24">
        <f t="shared" si="2"/>
        <v>0</v>
      </c>
      <c r="AY42" s="24">
        <f t="shared" si="2"/>
        <v>0</v>
      </c>
      <c r="AZ42" s="24">
        <f t="shared" si="2"/>
        <v>0</v>
      </c>
      <c r="BA42" s="24">
        <f t="shared" si="2"/>
        <v>0</v>
      </c>
      <c r="BB42" s="24">
        <f t="shared" si="2"/>
        <v>0</v>
      </c>
      <c r="BC42" s="24">
        <f t="shared" si="2"/>
        <v>0</v>
      </c>
      <c r="BD42" s="24">
        <f t="shared" si="2"/>
        <v>0</v>
      </c>
      <c r="BE42" s="24">
        <f t="shared" si="2"/>
        <v>0</v>
      </c>
    </row>
    <row r="43" spans="1:57" x14ac:dyDescent="0.3">
      <c r="C43" s="24"/>
      <c r="D43" s="4"/>
      <c r="E43" s="4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57" x14ac:dyDescent="0.3">
      <c r="C44" s="24"/>
      <c r="D44" s="4"/>
      <c r="E44" s="4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57" x14ac:dyDescent="0.3">
      <c r="C45" s="24"/>
      <c r="D45" s="4"/>
      <c r="E45" s="4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57" x14ac:dyDescent="0.3">
      <c r="C46" s="24"/>
      <c r="D46" s="4"/>
      <c r="E46" s="4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57" x14ac:dyDescent="0.3">
      <c r="C47" s="24"/>
      <c r="D47" s="4"/>
      <c r="E47" s="4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57" x14ac:dyDescent="0.3">
      <c r="C48" s="24"/>
      <c r="D48" s="4"/>
      <c r="E48" s="4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3:23" x14ac:dyDescent="0.3">
      <c r="C49" s="24"/>
      <c r="D49" s="4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3:23" x14ac:dyDescent="0.3">
      <c r="C50" s="24"/>
      <c r="D50" s="4"/>
      <c r="E50" s="4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3:23" x14ac:dyDescent="0.3">
      <c r="C51" s="24"/>
      <c r="D51" s="4"/>
      <c r="E51" s="4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3:23" x14ac:dyDescent="0.3">
      <c r="C52" s="24"/>
      <c r="D52" s="4"/>
      <c r="E52" s="4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3:23" x14ac:dyDescent="0.3">
      <c r="C53" s="24"/>
      <c r="D53" s="4"/>
      <c r="E53" s="4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3:23" x14ac:dyDescent="0.3">
      <c r="C54" s="24"/>
      <c r="D54" s="4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3:23" x14ac:dyDescent="0.3">
      <c r="C55" s="24"/>
      <c r="D55" s="4"/>
      <c r="E55" s="4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3:23" x14ac:dyDescent="0.3">
      <c r="C56" s="24"/>
      <c r="D56" s="4"/>
      <c r="E56" s="4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3:23" x14ac:dyDescent="0.3">
      <c r="C57" s="24"/>
      <c r="D57" s="4"/>
      <c r="E57" s="4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3:23" x14ac:dyDescent="0.3">
      <c r="C58" s="24"/>
      <c r="D58" s="4"/>
      <c r="E58" s="4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3:23" x14ac:dyDescent="0.3">
      <c r="C59" s="24"/>
      <c r="D59" s="4"/>
      <c r="E59" s="4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3:23" x14ac:dyDescent="0.3">
      <c r="C60" s="24"/>
      <c r="D60" s="4"/>
      <c r="E60" s="4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3:23" x14ac:dyDescent="0.3">
      <c r="C61" s="24"/>
      <c r="D61" s="4"/>
      <c r="E61" s="4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3:23" x14ac:dyDescent="0.3">
      <c r="C62" s="24"/>
      <c r="D62" s="4"/>
      <c r="E62" s="4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3:23" x14ac:dyDescent="0.3">
      <c r="C63" s="24"/>
      <c r="D63" s="4"/>
      <c r="E63" s="4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3:23" x14ac:dyDescent="0.3">
      <c r="C64" s="24"/>
      <c r="D64" s="4"/>
      <c r="E64" s="4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3:23" x14ac:dyDescent="0.3">
      <c r="C65" s="24"/>
      <c r="D65" s="4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3:23" x14ac:dyDescent="0.3">
      <c r="C66" s="24"/>
      <c r="D66" s="4"/>
      <c r="E66" s="4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3:23" x14ac:dyDescent="0.3">
      <c r="C67" s="24"/>
      <c r="D67" s="4"/>
      <c r="E67" s="4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3:23" x14ac:dyDescent="0.3">
      <c r="C68" s="4"/>
      <c r="D68" s="4"/>
      <c r="E68" s="4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3:23" x14ac:dyDescent="0.3">
      <c r="C69" s="4"/>
      <c r="D69" s="4"/>
      <c r="E69" s="4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3:23" x14ac:dyDescent="0.3">
      <c r="C70" s="4"/>
      <c r="D70" s="4"/>
      <c r="E70" s="4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3:23" x14ac:dyDescent="0.3">
      <c r="C71" s="4"/>
      <c r="D71" s="4"/>
      <c r="E71" s="4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3:23" x14ac:dyDescent="0.3">
      <c r="C72" s="4"/>
      <c r="D72" s="4"/>
      <c r="E72" s="4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3:23" x14ac:dyDescent="0.3">
      <c r="C73" s="4"/>
      <c r="D73" s="4"/>
      <c r="E73" s="4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3:23" x14ac:dyDescent="0.3">
      <c r="C74" s="4"/>
      <c r="D74" s="4"/>
      <c r="E74" s="4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3:23" x14ac:dyDescent="0.3">
      <c r="C75" s="4"/>
      <c r="D75" s="4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3:23" x14ac:dyDescent="0.3">
      <c r="C76" s="4"/>
      <c r="D76" s="4"/>
      <c r="E76" s="4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3:23" x14ac:dyDescent="0.3">
      <c r="C77" s="4"/>
      <c r="D77" s="4"/>
      <c r="E77" s="4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3:23" x14ac:dyDescent="0.3">
      <c r="C78" s="4"/>
      <c r="D78" s="4"/>
      <c r="E78" s="4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3:23" x14ac:dyDescent="0.3">
      <c r="C79" s="4"/>
      <c r="D79" s="4"/>
      <c r="E79" s="4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3:23" x14ac:dyDescent="0.3">
      <c r="C80" s="4"/>
      <c r="D80" s="4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3:23" x14ac:dyDescent="0.3">
      <c r="C81" s="4"/>
      <c r="D81" s="4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3:23" x14ac:dyDescent="0.3">
      <c r="C82" s="4"/>
      <c r="D82" s="4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3:23" x14ac:dyDescent="0.3">
      <c r="C83" s="4"/>
      <c r="D83" s="4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3:23" x14ac:dyDescent="0.3">
      <c r="C84" s="4"/>
      <c r="D84" s="4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3:23" x14ac:dyDescent="0.3">
      <c r="C85" s="4"/>
      <c r="D85" s="4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3:23" x14ac:dyDescent="0.3">
      <c r="C86" s="4"/>
      <c r="D86" s="4"/>
      <c r="E86" s="4"/>
    </row>
    <row r="87" spans="3:23" x14ac:dyDescent="0.3">
      <c r="C87" s="4"/>
      <c r="D87" s="4"/>
      <c r="E87" s="4"/>
    </row>
    <row r="88" spans="3:23" x14ac:dyDescent="0.3">
      <c r="C88" s="4"/>
      <c r="D88" s="4"/>
      <c r="E88" s="4"/>
    </row>
    <row r="89" spans="3:23" x14ac:dyDescent="0.3">
      <c r="C89" s="4"/>
      <c r="D89" s="4"/>
      <c r="E89" s="4"/>
    </row>
    <row r="90" spans="3:23" x14ac:dyDescent="0.3">
      <c r="C90" s="4"/>
      <c r="D90" s="4"/>
      <c r="E90" s="4"/>
    </row>
    <row r="91" spans="3:23" x14ac:dyDescent="0.3">
      <c r="C91" s="4"/>
      <c r="D91" s="4"/>
      <c r="E91" s="4"/>
    </row>
    <row r="92" spans="3:23" x14ac:dyDescent="0.3">
      <c r="C92" s="4"/>
      <c r="D92" s="4"/>
      <c r="E92" s="4"/>
    </row>
    <row r="93" spans="3:23" x14ac:dyDescent="0.3">
      <c r="C93" s="4"/>
      <c r="D93" s="4"/>
      <c r="E93" s="4"/>
    </row>
    <row r="94" spans="3:23" x14ac:dyDescent="0.3">
      <c r="C94" s="4"/>
      <c r="D94" s="4"/>
      <c r="E94" s="4"/>
    </row>
    <row r="95" spans="3:23" x14ac:dyDescent="0.3">
      <c r="C95" s="4"/>
      <c r="D95" s="4"/>
      <c r="E95" s="4"/>
    </row>
    <row r="96" spans="3:23" x14ac:dyDescent="0.3">
      <c r="C96" s="4"/>
      <c r="D96" s="4"/>
      <c r="E96" s="4"/>
    </row>
    <row r="97" spans="3:5" x14ac:dyDescent="0.3">
      <c r="C97" s="4"/>
      <c r="D97" s="4"/>
      <c r="E97" s="4"/>
    </row>
    <row r="98" spans="3:5" x14ac:dyDescent="0.3">
      <c r="C98" s="4"/>
      <c r="D98" s="4"/>
      <c r="E98" s="4"/>
    </row>
    <row r="99" spans="3:5" x14ac:dyDescent="0.3">
      <c r="C99" s="4"/>
      <c r="D99" s="4"/>
      <c r="E99" s="4"/>
    </row>
    <row r="100" spans="3:5" x14ac:dyDescent="0.3">
      <c r="C100" s="4"/>
      <c r="D100" s="4"/>
      <c r="E100" s="4"/>
    </row>
    <row r="101" spans="3:5" x14ac:dyDescent="0.3">
      <c r="C101" s="4"/>
      <c r="D101" s="4"/>
      <c r="E101" s="4"/>
    </row>
    <row r="102" spans="3:5" x14ac:dyDescent="0.3">
      <c r="C102" s="4"/>
      <c r="D102" s="4"/>
      <c r="E102" s="4"/>
    </row>
    <row r="103" spans="3:5" x14ac:dyDescent="0.3">
      <c r="C103" s="4"/>
      <c r="D103" s="4"/>
      <c r="E103" s="4"/>
    </row>
    <row r="104" spans="3:5" x14ac:dyDescent="0.3">
      <c r="C104" s="4"/>
      <c r="D104" s="4"/>
      <c r="E104" s="4"/>
    </row>
    <row r="105" spans="3:5" x14ac:dyDescent="0.3">
      <c r="C105" s="4"/>
      <c r="D105" s="4"/>
      <c r="E105" s="4"/>
    </row>
    <row r="106" spans="3:5" x14ac:dyDescent="0.3">
      <c r="C106" s="4"/>
      <c r="D106" s="4"/>
      <c r="E106" s="4"/>
    </row>
    <row r="107" spans="3:5" x14ac:dyDescent="0.3">
      <c r="C107" s="4"/>
      <c r="D107" s="4"/>
      <c r="E107" s="4"/>
    </row>
    <row r="108" spans="3:5" x14ac:dyDescent="0.3">
      <c r="C108" s="4"/>
      <c r="D108" s="4"/>
      <c r="E108" s="4"/>
    </row>
    <row r="109" spans="3:5" x14ac:dyDescent="0.3">
      <c r="C109" s="4"/>
      <c r="D109" s="4"/>
      <c r="E109" s="4"/>
    </row>
    <row r="110" spans="3:5" x14ac:dyDescent="0.3">
      <c r="C110" s="4"/>
      <c r="D110" s="4"/>
      <c r="E110" s="4"/>
    </row>
    <row r="111" spans="3:5" x14ac:dyDescent="0.3">
      <c r="C111" s="4"/>
      <c r="D111" s="4"/>
      <c r="E111" s="4"/>
    </row>
    <row r="112" spans="3:5" x14ac:dyDescent="0.3">
      <c r="C112" s="4"/>
      <c r="D112" s="4"/>
      <c r="E112" s="4"/>
    </row>
    <row r="113" spans="3:5" x14ac:dyDescent="0.3">
      <c r="C113" s="4"/>
      <c r="D113" s="4"/>
      <c r="E113" s="4"/>
    </row>
    <row r="114" spans="3:5" x14ac:dyDescent="0.3">
      <c r="C114" s="4"/>
      <c r="D114" s="4"/>
      <c r="E114" s="4"/>
    </row>
    <row r="115" spans="3:5" x14ac:dyDescent="0.3">
      <c r="C115" s="4"/>
      <c r="D115" s="4"/>
      <c r="E115" s="4"/>
    </row>
    <row r="116" spans="3:5" x14ac:dyDescent="0.3">
      <c r="C116" s="4"/>
      <c r="D116" s="4"/>
      <c r="E116" s="4"/>
    </row>
    <row r="117" spans="3:5" x14ac:dyDescent="0.3">
      <c r="C117" s="4"/>
      <c r="D117" s="4"/>
      <c r="E117" s="4"/>
    </row>
    <row r="118" spans="3:5" x14ac:dyDescent="0.3">
      <c r="C118" s="4"/>
      <c r="D118" s="4"/>
      <c r="E118" s="4"/>
    </row>
    <row r="119" spans="3:5" x14ac:dyDescent="0.3">
      <c r="C119" s="4"/>
      <c r="D119" s="4"/>
      <c r="E119" s="4"/>
    </row>
    <row r="120" spans="3:5" x14ac:dyDescent="0.3">
      <c r="C120" s="4"/>
      <c r="D120" s="4"/>
      <c r="E120" s="4"/>
    </row>
    <row r="121" spans="3:5" x14ac:dyDescent="0.3">
      <c r="C121" s="4"/>
      <c r="D121" s="4"/>
      <c r="E121" s="4"/>
    </row>
    <row r="122" spans="3:5" x14ac:dyDescent="0.3">
      <c r="C122" s="4"/>
      <c r="D122" s="4"/>
      <c r="E122" s="4"/>
    </row>
    <row r="123" spans="3:5" x14ac:dyDescent="0.3">
      <c r="C123" s="4"/>
      <c r="D123" s="4"/>
      <c r="E123" s="4"/>
    </row>
    <row r="124" spans="3:5" x14ac:dyDescent="0.3">
      <c r="C124" s="4"/>
      <c r="D124" s="4"/>
      <c r="E124" s="4"/>
    </row>
    <row r="125" spans="3:5" x14ac:dyDescent="0.3">
      <c r="C125" s="4"/>
      <c r="D125" s="4"/>
      <c r="E125" s="4"/>
    </row>
    <row r="126" spans="3:5" x14ac:dyDescent="0.3">
      <c r="C126" s="4"/>
      <c r="D126" s="4"/>
      <c r="E126" s="4"/>
    </row>
    <row r="127" spans="3:5" x14ac:dyDescent="0.3">
      <c r="C127" s="4"/>
      <c r="D127" s="4"/>
      <c r="E127" s="4"/>
    </row>
    <row r="128" spans="3:5" x14ac:dyDescent="0.3">
      <c r="C128" s="4"/>
      <c r="D128" s="4"/>
      <c r="E128" s="4"/>
    </row>
    <row r="129" spans="3:5" x14ac:dyDescent="0.3">
      <c r="C129" s="4"/>
      <c r="D129" s="4"/>
      <c r="E129" s="4"/>
    </row>
    <row r="130" spans="3:5" x14ac:dyDescent="0.3">
      <c r="C130" s="4"/>
      <c r="D130" s="4"/>
      <c r="E130" s="4"/>
    </row>
    <row r="131" spans="3:5" x14ac:dyDescent="0.3">
      <c r="C131" s="4"/>
      <c r="D131" s="4"/>
      <c r="E131" s="4"/>
    </row>
    <row r="132" spans="3:5" x14ac:dyDescent="0.3">
      <c r="C132" s="4"/>
      <c r="D132" s="4"/>
      <c r="E132" s="4"/>
    </row>
    <row r="133" spans="3:5" x14ac:dyDescent="0.3">
      <c r="C133" s="4"/>
      <c r="D133" s="4"/>
      <c r="E133" s="4"/>
    </row>
    <row r="134" spans="3:5" x14ac:dyDescent="0.3">
      <c r="C134" s="4"/>
      <c r="D134" s="4"/>
      <c r="E134" s="4"/>
    </row>
    <row r="135" spans="3:5" x14ac:dyDescent="0.3">
      <c r="C135" s="4"/>
      <c r="D135" s="4"/>
      <c r="E135" s="4"/>
    </row>
    <row r="136" spans="3:5" x14ac:dyDescent="0.3">
      <c r="C136" s="4"/>
      <c r="D136" s="4"/>
      <c r="E136" s="4"/>
    </row>
    <row r="137" spans="3:5" x14ac:dyDescent="0.3">
      <c r="C137" s="4"/>
      <c r="D137" s="4"/>
      <c r="E137" s="4"/>
    </row>
    <row r="138" spans="3:5" x14ac:dyDescent="0.3">
      <c r="C138" s="4"/>
      <c r="D138" s="4"/>
      <c r="E138" s="4"/>
    </row>
    <row r="139" spans="3:5" x14ac:dyDescent="0.3">
      <c r="C139" s="4"/>
      <c r="D139" s="4"/>
      <c r="E139" s="4"/>
    </row>
    <row r="140" spans="3:5" x14ac:dyDescent="0.3">
      <c r="C140" s="4"/>
      <c r="D140" s="4"/>
      <c r="E140" s="4"/>
    </row>
    <row r="141" spans="3:5" x14ac:dyDescent="0.3">
      <c r="C141" s="4"/>
      <c r="D141" s="4"/>
      <c r="E141" s="4"/>
    </row>
    <row r="142" spans="3:5" x14ac:dyDescent="0.3">
      <c r="C142" s="4"/>
      <c r="D142" s="4"/>
      <c r="E142" s="4"/>
    </row>
    <row r="143" spans="3:5" x14ac:dyDescent="0.3">
      <c r="C143" s="4"/>
      <c r="D143" s="4"/>
      <c r="E143" s="4"/>
    </row>
    <row r="144" spans="3:5" x14ac:dyDescent="0.3">
      <c r="C144" s="4"/>
      <c r="D144" s="4"/>
      <c r="E144" s="4"/>
    </row>
    <row r="145" spans="3:5" x14ac:dyDescent="0.3">
      <c r="C145" s="4"/>
      <c r="D145" s="4"/>
      <c r="E145" s="4"/>
    </row>
    <row r="146" spans="3:5" x14ac:dyDescent="0.3">
      <c r="C146" s="4"/>
      <c r="D146" s="4"/>
      <c r="E146" s="4"/>
    </row>
    <row r="147" spans="3:5" x14ac:dyDescent="0.3">
      <c r="C147" s="4"/>
      <c r="D147" s="4"/>
      <c r="E147" s="4"/>
    </row>
    <row r="148" spans="3:5" x14ac:dyDescent="0.3">
      <c r="C148" s="4"/>
      <c r="D148" s="4"/>
      <c r="E148" s="4"/>
    </row>
    <row r="149" spans="3:5" x14ac:dyDescent="0.3">
      <c r="C149" s="4"/>
      <c r="D149" s="4"/>
      <c r="E149" s="4"/>
    </row>
    <row r="150" spans="3:5" x14ac:dyDescent="0.3">
      <c r="C150" s="4"/>
      <c r="D150" s="4"/>
      <c r="E150" s="4"/>
    </row>
    <row r="151" spans="3:5" x14ac:dyDescent="0.3">
      <c r="C151" s="4"/>
      <c r="D151" s="4"/>
      <c r="E151" s="4"/>
    </row>
    <row r="152" spans="3:5" x14ac:dyDescent="0.3">
      <c r="C152" s="4"/>
      <c r="D152" s="4"/>
      <c r="E152" s="4"/>
    </row>
    <row r="153" spans="3:5" x14ac:dyDescent="0.3">
      <c r="C153" s="4"/>
      <c r="D153" s="4"/>
      <c r="E153" s="4"/>
    </row>
    <row r="154" spans="3:5" x14ac:dyDescent="0.3">
      <c r="C154" s="4"/>
      <c r="D154" s="4"/>
      <c r="E154" s="4"/>
    </row>
    <row r="155" spans="3:5" x14ac:dyDescent="0.3">
      <c r="C155" s="4"/>
      <c r="D155" s="4"/>
      <c r="E155" s="4"/>
    </row>
    <row r="156" spans="3:5" x14ac:dyDescent="0.3">
      <c r="C156" s="4"/>
      <c r="D156" s="4"/>
      <c r="E156" s="4"/>
    </row>
    <row r="157" spans="3:5" x14ac:dyDescent="0.3">
      <c r="C157" s="4"/>
      <c r="D157" s="4"/>
      <c r="E157" s="4"/>
    </row>
    <row r="158" spans="3:5" x14ac:dyDescent="0.3">
      <c r="C158" s="4"/>
      <c r="D158" s="4"/>
      <c r="E158" s="4"/>
    </row>
    <row r="159" spans="3:5" x14ac:dyDescent="0.3">
      <c r="C159" s="4"/>
      <c r="D159" s="4"/>
      <c r="E159" s="4"/>
    </row>
    <row r="160" spans="3:5" x14ac:dyDescent="0.3">
      <c r="C160" s="4"/>
      <c r="D160" s="4"/>
      <c r="E160" s="4"/>
    </row>
    <row r="161" spans="3:5" x14ac:dyDescent="0.3">
      <c r="C161" s="4"/>
      <c r="D161" s="4"/>
      <c r="E161" s="4"/>
    </row>
    <row r="162" spans="3:5" x14ac:dyDescent="0.3">
      <c r="C162" s="4"/>
      <c r="D162" s="4"/>
      <c r="E162" s="4"/>
    </row>
    <row r="163" spans="3:5" x14ac:dyDescent="0.3">
      <c r="C163" s="4"/>
      <c r="D163" s="4"/>
      <c r="E163" s="4"/>
    </row>
    <row r="164" spans="3:5" x14ac:dyDescent="0.3">
      <c r="C164" s="4"/>
      <c r="D164" s="4"/>
      <c r="E164" s="4"/>
    </row>
    <row r="165" spans="3:5" x14ac:dyDescent="0.3">
      <c r="C165" s="4"/>
      <c r="D165" s="4"/>
      <c r="E165" s="4"/>
    </row>
    <row r="166" spans="3:5" x14ac:dyDescent="0.3">
      <c r="C166" s="4"/>
      <c r="D166" s="4"/>
      <c r="E166" s="4"/>
    </row>
    <row r="167" spans="3:5" x14ac:dyDescent="0.3">
      <c r="C167" s="4"/>
      <c r="D167" s="4"/>
      <c r="E167" s="4"/>
    </row>
    <row r="168" spans="3:5" x14ac:dyDescent="0.3">
      <c r="C168" s="4"/>
      <c r="D168" s="4"/>
      <c r="E168" s="4"/>
    </row>
    <row r="169" spans="3:5" x14ac:dyDescent="0.3">
      <c r="C169" s="4"/>
      <c r="D169" s="4"/>
      <c r="E169" s="4"/>
    </row>
    <row r="170" spans="3:5" x14ac:dyDescent="0.3">
      <c r="C170" s="4"/>
      <c r="D170" s="4"/>
      <c r="E170" s="4"/>
    </row>
    <row r="171" spans="3:5" x14ac:dyDescent="0.3">
      <c r="C171" s="4"/>
      <c r="D171" s="4"/>
      <c r="E171" s="4"/>
    </row>
    <row r="172" spans="3:5" x14ac:dyDescent="0.3">
      <c r="C172" s="4"/>
      <c r="D172" s="4"/>
      <c r="E172" s="4"/>
    </row>
    <row r="173" spans="3:5" x14ac:dyDescent="0.3">
      <c r="C173" s="4"/>
      <c r="D173" s="4"/>
      <c r="E173" s="4"/>
    </row>
    <row r="174" spans="3:5" x14ac:dyDescent="0.3">
      <c r="C174" s="4"/>
      <c r="D174" s="4"/>
      <c r="E174" s="4"/>
    </row>
    <row r="175" spans="3:5" x14ac:dyDescent="0.3">
      <c r="C175" s="4"/>
      <c r="D175" s="4"/>
      <c r="E175" s="4"/>
    </row>
    <row r="176" spans="3:5" x14ac:dyDescent="0.3">
      <c r="C176" s="4"/>
      <c r="D176" s="4"/>
      <c r="E176" s="4"/>
    </row>
    <row r="177" spans="3:5" x14ac:dyDescent="0.3">
      <c r="C177" s="4"/>
      <c r="D177" s="4"/>
      <c r="E177" s="4"/>
    </row>
    <row r="178" spans="3:5" x14ac:dyDescent="0.3">
      <c r="C178" s="4"/>
      <c r="D178" s="4"/>
      <c r="E178" s="4"/>
    </row>
    <row r="179" spans="3:5" x14ac:dyDescent="0.3">
      <c r="C179" s="4"/>
      <c r="D179" s="4"/>
      <c r="E179" s="4"/>
    </row>
    <row r="180" spans="3:5" x14ac:dyDescent="0.3">
      <c r="C180" s="4"/>
      <c r="D180" s="4"/>
      <c r="E180" s="4"/>
    </row>
    <row r="181" spans="3:5" x14ac:dyDescent="0.3">
      <c r="C181" s="4"/>
      <c r="D181" s="4"/>
      <c r="E181" s="4"/>
    </row>
    <row r="182" spans="3:5" x14ac:dyDescent="0.3">
      <c r="C182" s="4"/>
      <c r="D182" s="4"/>
      <c r="E182" s="4"/>
    </row>
    <row r="183" spans="3:5" x14ac:dyDescent="0.3">
      <c r="C183" s="4"/>
      <c r="D183" s="4"/>
      <c r="E183" s="4"/>
    </row>
    <row r="184" spans="3:5" x14ac:dyDescent="0.3">
      <c r="C184" s="4"/>
      <c r="D184" s="4"/>
      <c r="E184" s="4"/>
    </row>
    <row r="185" spans="3:5" x14ac:dyDescent="0.3">
      <c r="C185" s="4"/>
      <c r="D185" s="4"/>
      <c r="E185" s="4"/>
    </row>
    <row r="186" spans="3:5" x14ac:dyDescent="0.3">
      <c r="C186" s="4"/>
      <c r="D186" s="4"/>
      <c r="E186" s="4"/>
    </row>
    <row r="187" spans="3:5" x14ac:dyDescent="0.3">
      <c r="C187" s="4"/>
      <c r="D187" s="4"/>
      <c r="E187" s="4"/>
    </row>
    <row r="188" spans="3:5" x14ac:dyDescent="0.3">
      <c r="C188" s="4"/>
      <c r="D188" s="4"/>
      <c r="E188" s="4"/>
    </row>
    <row r="189" spans="3:5" x14ac:dyDescent="0.3">
      <c r="C189" s="4"/>
      <c r="D189" s="4"/>
      <c r="E189" s="4"/>
    </row>
    <row r="190" spans="3:5" x14ac:dyDescent="0.3">
      <c r="C190" s="4"/>
      <c r="D190" s="4"/>
      <c r="E190" s="4"/>
    </row>
    <row r="191" spans="3:5" x14ac:dyDescent="0.3">
      <c r="C191" s="4"/>
      <c r="D191" s="4"/>
      <c r="E191" s="4"/>
    </row>
    <row r="192" spans="3:5" x14ac:dyDescent="0.3">
      <c r="C192" s="4"/>
      <c r="D192" s="4"/>
      <c r="E192" s="4"/>
    </row>
    <row r="193" spans="3:5" x14ac:dyDescent="0.3">
      <c r="C193" s="4"/>
      <c r="D193" s="4"/>
      <c r="E193" s="4"/>
    </row>
    <row r="194" spans="3:5" x14ac:dyDescent="0.3">
      <c r="C194" s="4"/>
      <c r="D194" s="4"/>
      <c r="E194" s="4"/>
    </row>
    <row r="195" spans="3:5" x14ac:dyDescent="0.3">
      <c r="C195" s="4"/>
      <c r="D195" s="4"/>
      <c r="E195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CCFFCC"/>
  </sheetPr>
  <dimension ref="A1:XDW73"/>
  <sheetViews>
    <sheetView workbookViewId="0">
      <pane xSplit="8" ySplit="12" topLeftCell="AC13" activePane="bottomRight" state="frozen"/>
      <selection activeCell="L12" sqref="L12"/>
      <selection pane="topRight" activeCell="L12" sqref="L12"/>
      <selection pane="bottomLeft" activeCell="L12" sqref="L12"/>
      <selection pane="bottomRight" activeCell="F32" sqref="F32"/>
    </sheetView>
  </sheetViews>
  <sheetFormatPr defaultColWidth="8.88671875" defaultRowHeight="14.4" x14ac:dyDescent="0.3"/>
  <cols>
    <col min="1" max="1" width="8.88671875" style="115"/>
    <col min="2" max="2" width="32.6640625" style="115" bestFit="1" customWidth="1"/>
    <col min="3" max="3" width="29.88671875" style="115" customWidth="1"/>
    <col min="4" max="6" width="10.88671875" style="4" customWidth="1"/>
    <col min="7" max="7" width="11.33203125" style="4" customWidth="1"/>
    <col min="8" max="8" width="12.6640625" style="4" customWidth="1"/>
    <col min="9" max="23" width="15.6640625" style="115" customWidth="1"/>
    <col min="24" max="31" width="15.6640625" style="308" customWidth="1"/>
    <col min="32" max="16384" width="8.88671875" style="115"/>
  </cols>
  <sheetData>
    <row r="1" spans="1:31" s="4" customFormat="1" ht="21" x14ac:dyDescent="0.4">
      <c r="A1" s="117" t="s">
        <v>0</v>
      </c>
      <c r="B1" s="123"/>
      <c r="C1" s="118" t="s">
        <v>62</v>
      </c>
      <c r="D1" s="120"/>
      <c r="E1" s="120"/>
      <c r="F1" s="120"/>
      <c r="G1" s="120"/>
      <c r="H1" s="120"/>
      <c r="I1" s="125"/>
      <c r="J1" s="123"/>
      <c r="K1" s="118" t="str">
        <f>C1</f>
        <v>21st CENTURY GRANT</v>
      </c>
      <c r="L1" s="118"/>
      <c r="M1" s="123"/>
      <c r="N1" s="123"/>
      <c r="O1" s="123"/>
      <c r="P1" s="123"/>
      <c r="Q1" s="118" t="s">
        <v>62</v>
      </c>
      <c r="R1" s="123"/>
      <c r="S1" s="123"/>
      <c r="T1" s="118"/>
      <c r="U1" s="123"/>
      <c r="V1" s="123"/>
      <c r="W1" s="118" t="s">
        <v>62</v>
      </c>
      <c r="X1" s="123"/>
      <c r="Y1" s="123"/>
      <c r="Z1" s="123"/>
      <c r="AA1" s="123"/>
      <c r="AB1" s="123"/>
      <c r="AC1" s="118" t="s">
        <v>62</v>
      </c>
      <c r="AD1" s="123"/>
      <c r="AE1" s="123"/>
    </row>
    <row r="2" spans="1:31" s="4" customFormat="1" ht="18" x14ac:dyDescent="0.35">
      <c r="A2" s="120" t="s">
        <v>1</v>
      </c>
      <c r="B2" s="123"/>
      <c r="C2" s="121">
        <v>84.287000000000006</v>
      </c>
      <c r="D2" s="120"/>
      <c r="E2" s="120"/>
      <c r="F2" s="120"/>
      <c r="G2" s="120"/>
      <c r="H2" s="120"/>
      <c r="I2" s="125"/>
      <c r="J2" s="123"/>
      <c r="K2" s="130" t="str">
        <f>"FY"&amp;C5</f>
        <v>FY2014-15</v>
      </c>
      <c r="L2" s="130"/>
      <c r="M2" s="123"/>
      <c r="N2" s="123"/>
      <c r="O2" s="123"/>
      <c r="P2" s="123"/>
      <c r="Q2" s="130" t="s">
        <v>574</v>
      </c>
      <c r="R2" s="123"/>
      <c r="S2" s="123"/>
      <c r="T2" s="130"/>
      <c r="U2" s="123"/>
      <c r="V2" s="123"/>
      <c r="W2" s="130" t="s">
        <v>574</v>
      </c>
      <c r="X2" s="123"/>
      <c r="Y2" s="123"/>
      <c r="Z2" s="123"/>
      <c r="AA2" s="123"/>
      <c r="AB2" s="123"/>
      <c r="AC2" s="130" t="s">
        <v>574</v>
      </c>
      <c r="AD2" s="123"/>
      <c r="AE2" s="123"/>
    </row>
    <row r="3" spans="1:31" s="4" customFormat="1" ht="15.6" x14ac:dyDescent="0.3">
      <c r="A3" s="120" t="s">
        <v>2</v>
      </c>
      <c r="B3" s="123"/>
      <c r="C3" s="121">
        <v>5287</v>
      </c>
      <c r="D3" s="120"/>
      <c r="E3" s="120"/>
      <c r="F3" s="120"/>
      <c r="G3" s="120"/>
      <c r="H3" s="120"/>
      <c r="I3" s="125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</row>
    <row r="4" spans="1:31" s="4" customFormat="1" ht="21" x14ac:dyDescent="0.4">
      <c r="A4" s="120" t="s">
        <v>63</v>
      </c>
      <c r="B4" s="123"/>
      <c r="C4" s="118">
        <v>6</v>
      </c>
      <c r="D4" s="120"/>
      <c r="E4" s="120"/>
      <c r="F4" s="120"/>
      <c r="G4" s="120"/>
      <c r="H4" s="120"/>
      <c r="I4" s="125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</row>
    <row r="5" spans="1:31" s="4" customFormat="1" ht="21" x14ac:dyDescent="0.4">
      <c r="A5" s="120" t="s">
        <v>3</v>
      </c>
      <c r="B5" s="123"/>
      <c r="C5" s="118" t="s">
        <v>536</v>
      </c>
      <c r="D5" s="120"/>
      <c r="E5" s="120"/>
      <c r="F5" s="120"/>
      <c r="G5" s="120"/>
      <c r="H5" s="120"/>
      <c r="I5" s="125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</row>
    <row r="6" spans="1:31" s="4" customFormat="1" ht="15.6" x14ac:dyDescent="0.3">
      <c r="A6" s="120" t="s">
        <v>103</v>
      </c>
      <c r="B6" s="123"/>
      <c r="C6" s="121" t="s">
        <v>106</v>
      </c>
      <c r="D6" s="120"/>
      <c r="E6" s="120"/>
      <c r="F6" s="120"/>
      <c r="G6" s="120"/>
      <c r="H6" s="120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</row>
    <row r="7" spans="1:31" s="4" customFormat="1" ht="15.75" customHeight="1" x14ac:dyDescent="0.3">
      <c r="A7" s="120" t="s">
        <v>64</v>
      </c>
      <c r="B7" s="123"/>
      <c r="C7" s="121" t="s">
        <v>937</v>
      </c>
      <c r="D7" s="120"/>
      <c r="E7" s="120"/>
      <c r="F7" s="120"/>
      <c r="G7" s="120"/>
      <c r="H7" s="120"/>
      <c r="I7" s="122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</row>
    <row r="8" spans="1:31" s="4" customFormat="1" ht="15.6" x14ac:dyDescent="0.3">
      <c r="A8" s="120" t="s">
        <v>66</v>
      </c>
      <c r="B8" s="123"/>
      <c r="C8" s="121" t="s">
        <v>211</v>
      </c>
      <c r="D8" s="120"/>
      <c r="E8" s="120"/>
      <c r="F8" s="120"/>
      <c r="G8" s="120"/>
      <c r="H8" s="120"/>
      <c r="I8" s="122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</row>
    <row r="9" spans="1:31" s="4" customFormat="1" ht="15.6" x14ac:dyDescent="0.3">
      <c r="A9" s="120" t="s">
        <v>198</v>
      </c>
      <c r="B9" s="123"/>
      <c r="C9" s="120" t="s">
        <v>557</v>
      </c>
      <c r="D9" s="121"/>
      <c r="E9" s="121"/>
      <c r="F9" s="121"/>
      <c r="G9" s="121"/>
      <c r="H9" s="121"/>
      <c r="I9" s="122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</row>
    <row r="10" spans="1:31" s="4" customFormat="1" ht="23.4" x14ac:dyDescent="0.45">
      <c r="A10" s="424"/>
      <c r="B10" s="425"/>
      <c r="C10" s="425"/>
      <c r="D10" s="425"/>
      <c r="E10" s="153"/>
      <c r="F10" s="153"/>
      <c r="G10" s="120"/>
      <c r="H10" s="120"/>
      <c r="I10" s="122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</row>
    <row r="11" spans="1:31" s="4" customFormat="1" ht="15" thickBot="1" x14ac:dyDescent="0.35">
      <c r="A11" s="67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</row>
    <row r="12" spans="1:31" ht="29.4" thickBot="1" x14ac:dyDescent="0.35">
      <c r="A12" s="55" t="s">
        <v>4</v>
      </c>
      <c r="B12" s="53" t="s">
        <v>5</v>
      </c>
      <c r="C12" s="53" t="s">
        <v>162</v>
      </c>
      <c r="D12" s="54" t="s">
        <v>227</v>
      </c>
      <c r="E12" s="54" t="s">
        <v>228</v>
      </c>
      <c r="F12" s="54" t="s">
        <v>231</v>
      </c>
      <c r="G12" s="57" t="s">
        <v>44</v>
      </c>
      <c r="H12" s="141" t="s">
        <v>45</v>
      </c>
      <c r="I12" s="251" t="s">
        <v>377</v>
      </c>
      <c r="J12" s="251" t="s">
        <v>378</v>
      </c>
      <c r="K12" s="251" t="s">
        <v>379</v>
      </c>
      <c r="L12" s="251" t="s">
        <v>533</v>
      </c>
      <c r="M12" s="251" t="s">
        <v>534</v>
      </c>
      <c r="N12" s="251" t="s">
        <v>535</v>
      </c>
      <c r="O12" s="251" t="s">
        <v>524</v>
      </c>
      <c r="P12" s="251" t="s">
        <v>525</v>
      </c>
      <c r="Q12" s="251" t="s">
        <v>526</v>
      </c>
      <c r="R12" s="251" t="s">
        <v>527</v>
      </c>
      <c r="S12" s="251" t="s">
        <v>528</v>
      </c>
      <c r="T12" s="251" t="s">
        <v>529</v>
      </c>
      <c r="U12" s="251" t="s">
        <v>530</v>
      </c>
      <c r="V12" s="251" t="s">
        <v>531</v>
      </c>
      <c r="W12" s="251" t="s">
        <v>532</v>
      </c>
      <c r="X12" s="251" t="s">
        <v>916</v>
      </c>
      <c r="Y12" s="251" t="s">
        <v>924</v>
      </c>
      <c r="Z12" s="251" t="s">
        <v>956</v>
      </c>
      <c r="AA12" s="251" t="s">
        <v>957</v>
      </c>
      <c r="AB12" s="251" t="s">
        <v>958</v>
      </c>
      <c r="AC12" s="251" t="s">
        <v>959</v>
      </c>
      <c r="AD12" s="251" t="s">
        <v>960</v>
      </c>
      <c r="AE12" s="251" t="s">
        <v>961</v>
      </c>
    </row>
    <row r="13" spans="1:31" s="233" customFormat="1" ht="15" thickBot="1" x14ac:dyDescent="0.35">
      <c r="A13" s="152" t="s">
        <v>72</v>
      </c>
      <c r="B13" s="152" t="s">
        <v>97</v>
      </c>
      <c r="C13" s="152" t="s">
        <v>163</v>
      </c>
      <c r="D13" s="139">
        <v>585000</v>
      </c>
      <c r="E13" s="139">
        <v>87750</v>
      </c>
      <c r="F13" s="232">
        <f>SUM(D13:E13)</f>
        <v>672750</v>
      </c>
      <c r="G13" s="139">
        <f t="shared" ref="G13:G38" si="0">SUM(I13:AE13)</f>
        <v>465483</v>
      </c>
      <c r="H13" s="139">
        <f>F13-G13</f>
        <v>207267</v>
      </c>
      <c r="M13" s="233">
        <v>75767</v>
      </c>
      <c r="N13" s="233">
        <v>32157</v>
      </c>
      <c r="O13" s="233">
        <v>64953</v>
      </c>
      <c r="P13" s="233">
        <v>43334</v>
      </c>
      <c r="Q13" s="233">
        <v>44567</v>
      </c>
      <c r="R13" s="233">
        <v>40849</v>
      </c>
      <c r="S13" s="233">
        <v>42511</v>
      </c>
      <c r="T13" s="233">
        <v>88360</v>
      </c>
      <c r="U13" s="233">
        <v>25041</v>
      </c>
      <c r="W13" s="233">
        <v>7944</v>
      </c>
    </row>
    <row r="14" spans="1:31" s="233" customFormat="1" ht="15" thickBot="1" x14ac:dyDescent="0.35">
      <c r="A14" s="152" t="s">
        <v>6</v>
      </c>
      <c r="B14" s="152" t="s">
        <v>140</v>
      </c>
      <c r="C14" s="152" t="s">
        <v>269</v>
      </c>
      <c r="D14" s="139">
        <v>300000</v>
      </c>
      <c r="E14" s="139">
        <v>45000</v>
      </c>
      <c r="F14" s="232">
        <f t="shared" ref="F14:F40" si="1">SUM(D14:E14)</f>
        <v>345000</v>
      </c>
      <c r="G14" s="139">
        <f t="shared" si="0"/>
        <v>184471</v>
      </c>
      <c r="H14" s="139">
        <f t="shared" ref="H14:H46" si="2">F14-G14</f>
        <v>160529</v>
      </c>
      <c r="L14" s="233">
        <v>20283</v>
      </c>
      <c r="M14" s="233">
        <v>20343</v>
      </c>
      <c r="N14" s="233">
        <v>14172</v>
      </c>
      <c r="O14" s="233">
        <v>14146</v>
      </c>
      <c r="P14" s="233">
        <v>12358</v>
      </c>
      <c r="Q14" s="233">
        <v>16391</v>
      </c>
      <c r="R14" s="233">
        <v>13932</v>
      </c>
      <c r="S14" s="233">
        <v>16329</v>
      </c>
      <c r="T14" s="233">
        <v>12906</v>
      </c>
      <c r="U14" s="233">
        <v>27624</v>
      </c>
      <c r="W14" s="233">
        <v>15987</v>
      </c>
    </row>
    <row r="15" spans="1:31" s="233" customFormat="1" ht="15" thickBot="1" x14ac:dyDescent="0.35">
      <c r="A15" s="152" t="s">
        <v>6</v>
      </c>
      <c r="B15" s="152" t="s">
        <v>141</v>
      </c>
      <c r="C15" s="152" t="s">
        <v>270</v>
      </c>
      <c r="D15" s="139">
        <v>600000</v>
      </c>
      <c r="E15" s="139">
        <v>67152</v>
      </c>
      <c r="F15" s="232">
        <f t="shared" si="1"/>
        <v>667152</v>
      </c>
      <c r="G15" s="139">
        <f t="shared" si="0"/>
        <v>531192</v>
      </c>
      <c r="H15" s="139">
        <f t="shared" si="2"/>
        <v>135960</v>
      </c>
      <c r="L15" s="233">
        <v>40756</v>
      </c>
      <c r="M15" s="233">
        <v>44072</v>
      </c>
      <c r="N15" s="233">
        <v>28207</v>
      </c>
      <c r="O15" s="233">
        <v>20192</v>
      </c>
      <c r="P15" s="233">
        <v>26871</v>
      </c>
      <c r="Q15" s="233">
        <v>29317</v>
      </c>
      <c r="R15" s="233">
        <v>56159</v>
      </c>
      <c r="S15" s="233">
        <v>32236</v>
      </c>
      <c r="T15" s="233">
        <v>35805</v>
      </c>
      <c r="U15" s="233">
        <v>82488</v>
      </c>
      <c r="W15" s="233">
        <v>135089</v>
      </c>
    </row>
    <row r="16" spans="1:31" s="233" customFormat="1" ht="15" thickBot="1" x14ac:dyDescent="0.35">
      <c r="A16" s="152" t="s">
        <v>96</v>
      </c>
      <c r="B16" s="152" t="s">
        <v>99</v>
      </c>
      <c r="C16" s="152" t="s">
        <v>164</v>
      </c>
      <c r="D16" s="139">
        <v>150000</v>
      </c>
      <c r="E16" s="139">
        <v>22500</v>
      </c>
      <c r="F16" s="232">
        <f t="shared" si="1"/>
        <v>172500</v>
      </c>
      <c r="G16" s="139">
        <f t="shared" si="0"/>
        <v>169127</v>
      </c>
      <c r="H16" s="139">
        <f t="shared" si="2"/>
        <v>3373</v>
      </c>
      <c r="M16" s="233">
        <v>33804</v>
      </c>
      <c r="P16" s="233">
        <v>30226</v>
      </c>
      <c r="Q16" s="233">
        <v>13130</v>
      </c>
      <c r="S16" s="233">
        <v>21402</v>
      </c>
      <c r="T16" s="233">
        <v>8271</v>
      </c>
      <c r="V16" s="233">
        <v>62294</v>
      </c>
    </row>
    <row r="17" spans="1:25" s="233" customFormat="1" ht="15" thickBot="1" x14ac:dyDescent="0.35">
      <c r="A17" s="152" t="s">
        <v>7</v>
      </c>
      <c r="B17" s="152" t="s">
        <v>142</v>
      </c>
      <c r="C17" s="152" t="s">
        <v>271</v>
      </c>
      <c r="D17" s="139">
        <v>149300</v>
      </c>
      <c r="E17" s="139">
        <v>22395</v>
      </c>
      <c r="F17" s="232">
        <f t="shared" si="1"/>
        <v>171695</v>
      </c>
      <c r="G17" s="139">
        <f t="shared" si="0"/>
        <v>129375</v>
      </c>
      <c r="H17" s="139">
        <f t="shared" si="2"/>
        <v>42320</v>
      </c>
      <c r="O17" s="233">
        <v>26368</v>
      </c>
      <c r="P17" s="233">
        <v>16344</v>
      </c>
      <c r="Q17" s="233">
        <v>8125</v>
      </c>
      <c r="R17" s="233">
        <v>5241</v>
      </c>
      <c r="S17" s="233">
        <v>14581</v>
      </c>
      <c r="T17" s="233">
        <v>8000</v>
      </c>
      <c r="U17" s="233">
        <v>26512</v>
      </c>
      <c r="V17" s="233">
        <v>671</v>
      </c>
      <c r="W17" s="233">
        <v>23533</v>
      </c>
    </row>
    <row r="18" spans="1:25" s="233" customFormat="1" ht="15" thickBot="1" x14ac:dyDescent="0.35">
      <c r="A18" s="152" t="s">
        <v>7</v>
      </c>
      <c r="B18" s="152" t="s">
        <v>142</v>
      </c>
      <c r="C18" s="152" t="s">
        <v>272</v>
      </c>
      <c r="D18" s="139">
        <v>75000</v>
      </c>
      <c r="E18" s="139">
        <v>11250</v>
      </c>
      <c r="F18" s="232">
        <f t="shared" si="1"/>
        <v>86250</v>
      </c>
      <c r="G18" s="139">
        <f t="shared" si="0"/>
        <v>66114</v>
      </c>
      <c r="H18" s="139">
        <f t="shared" si="2"/>
        <v>20136</v>
      </c>
      <c r="O18" s="233">
        <v>21435</v>
      </c>
      <c r="P18" s="233">
        <v>4820</v>
      </c>
      <c r="Q18" s="233">
        <v>6977</v>
      </c>
      <c r="R18" s="233">
        <v>6353</v>
      </c>
      <c r="S18" s="233">
        <v>6131</v>
      </c>
      <c r="T18" s="233">
        <v>7039</v>
      </c>
      <c r="U18" s="233">
        <v>7435</v>
      </c>
      <c r="V18" s="233">
        <v>143</v>
      </c>
      <c r="W18" s="233">
        <v>5781</v>
      </c>
    </row>
    <row r="19" spans="1:25" s="233" customFormat="1" ht="15" thickBot="1" x14ac:dyDescent="0.35">
      <c r="A19" s="152" t="s">
        <v>7</v>
      </c>
      <c r="B19" s="152" t="s">
        <v>142</v>
      </c>
      <c r="C19" s="152" t="s">
        <v>273</v>
      </c>
      <c r="D19" s="139">
        <v>147200</v>
      </c>
      <c r="E19" s="139">
        <v>14795</v>
      </c>
      <c r="F19" s="232">
        <f t="shared" si="1"/>
        <v>161995</v>
      </c>
      <c r="G19" s="139">
        <f t="shared" si="0"/>
        <v>91411</v>
      </c>
      <c r="H19" s="139">
        <f t="shared" si="2"/>
        <v>70584</v>
      </c>
      <c r="O19" s="233">
        <v>21128</v>
      </c>
      <c r="R19" s="233">
        <v>24386</v>
      </c>
      <c r="S19" s="233">
        <v>11540</v>
      </c>
      <c r="T19" s="233">
        <v>9037</v>
      </c>
      <c r="U19" s="233">
        <v>13464</v>
      </c>
      <c r="V19" s="233">
        <v>499</v>
      </c>
      <c r="W19" s="233">
        <v>11357</v>
      </c>
    </row>
    <row r="20" spans="1:25" s="233" customFormat="1" ht="15" thickBot="1" x14ac:dyDescent="0.35">
      <c r="A20" s="152" t="s">
        <v>9</v>
      </c>
      <c r="B20" s="152" t="s">
        <v>143</v>
      </c>
      <c r="C20" s="152" t="s">
        <v>274</v>
      </c>
      <c r="D20" s="139">
        <v>146100</v>
      </c>
      <c r="E20" s="139">
        <v>2489</v>
      </c>
      <c r="F20" s="232">
        <f t="shared" si="1"/>
        <v>148589</v>
      </c>
      <c r="G20" s="139">
        <f t="shared" si="0"/>
        <v>146100</v>
      </c>
      <c r="H20" s="139">
        <f t="shared" si="2"/>
        <v>2489</v>
      </c>
      <c r="L20" s="233">
        <v>21998</v>
      </c>
      <c r="M20" s="233">
        <v>9627</v>
      </c>
      <c r="N20" s="233">
        <v>16665</v>
      </c>
      <c r="O20" s="233">
        <v>12616</v>
      </c>
      <c r="P20" s="233">
        <v>7268</v>
      </c>
      <c r="Q20" s="233">
        <v>33426</v>
      </c>
      <c r="R20" s="233">
        <v>11582</v>
      </c>
      <c r="T20" s="233">
        <v>11138</v>
      </c>
      <c r="U20" s="233">
        <v>21780</v>
      </c>
    </row>
    <row r="21" spans="1:25" s="233" customFormat="1" ht="15" thickBot="1" x14ac:dyDescent="0.35">
      <c r="A21" s="152" t="s">
        <v>9</v>
      </c>
      <c r="B21" s="152" t="s">
        <v>143</v>
      </c>
      <c r="C21" s="152" t="s">
        <v>275</v>
      </c>
      <c r="D21" s="139">
        <v>150000</v>
      </c>
      <c r="E21" s="139">
        <v>9163</v>
      </c>
      <c r="F21" s="232">
        <f t="shared" si="1"/>
        <v>159163</v>
      </c>
      <c r="G21" s="139">
        <f t="shared" si="0"/>
        <v>159163</v>
      </c>
      <c r="H21" s="139">
        <f t="shared" si="2"/>
        <v>0</v>
      </c>
      <c r="L21" s="233">
        <v>45349</v>
      </c>
      <c r="M21" s="233">
        <v>12699</v>
      </c>
      <c r="N21" s="233">
        <v>10861</v>
      </c>
      <c r="O21" s="233">
        <v>15203</v>
      </c>
      <c r="P21" s="233">
        <v>7709</v>
      </c>
      <c r="Q21" s="233">
        <v>8721</v>
      </c>
      <c r="R21" s="233">
        <v>12871</v>
      </c>
      <c r="S21" s="233">
        <v>13616</v>
      </c>
      <c r="T21" s="233">
        <v>10409</v>
      </c>
      <c r="U21" s="233">
        <v>17991</v>
      </c>
      <c r="X21" s="233">
        <v>3734</v>
      </c>
    </row>
    <row r="22" spans="1:25" s="233" customFormat="1" ht="15" thickBot="1" x14ac:dyDescent="0.35">
      <c r="A22" s="152" t="s">
        <v>9</v>
      </c>
      <c r="B22" s="152" t="s">
        <v>143</v>
      </c>
      <c r="C22" s="152" t="s">
        <v>276</v>
      </c>
      <c r="D22" s="139">
        <v>149100</v>
      </c>
      <c r="E22" s="139">
        <v>3991</v>
      </c>
      <c r="F22" s="232">
        <f t="shared" si="1"/>
        <v>153091</v>
      </c>
      <c r="G22" s="139">
        <f t="shared" si="0"/>
        <v>135324</v>
      </c>
      <c r="H22" s="139">
        <f t="shared" si="2"/>
        <v>17767</v>
      </c>
      <c r="L22" s="233">
        <v>22112</v>
      </c>
      <c r="M22" s="233">
        <v>11091</v>
      </c>
      <c r="N22" s="233">
        <v>13212</v>
      </c>
      <c r="O22" s="233">
        <v>10272</v>
      </c>
      <c r="P22" s="233">
        <v>9353</v>
      </c>
      <c r="Q22" s="233">
        <v>16349</v>
      </c>
      <c r="R22" s="233">
        <v>15581</v>
      </c>
      <c r="S22" s="233">
        <v>3413</v>
      </c>
      <c r="T22" s="233">
        <v>33941</v>
      </c>
    </row>
    <row r="23" spans="1:25" s="233" customFormat="1" ht="15" thickBot="1" x14ac:dyDescent="0.35">
      <c r="A23" s="152" t="s">
        <v>74</v>
      </c>
      <c r="B23" s="152" t="s">
        <v>144</v>
      </c>
      <c r="C23" s="152" t="s">
        <v>165</v>
      </c>
      <c r="D23" s="139">
        <v>150000</v>
      </c>
      <c r="E23" s="139">
        <v>0</v>
      </c>
      <c r="F23" s="232">
        <f t="shared" si="1"/>
        <v>150000</v>
      </c>
      <c r="G23" s="139">
        <f t="shared" si="0"/>
        <v>0</v>
      </c>
      <c r="H23" s="139">
        <f t="shared" si="2"/>
        <v>150000</v>
      </c>
    </row>
    <row r="24" spans="1:25" s="233" customFormat="1" ht="15" thickBot="1" x14ac:dyDescent="0.35">
      <c r="A24" s="152" t="s">
        <v>74</v>
      </c>
      <c r="B24" s="152" t="s">
        <v>144</v>
      </c>
      <c r="C24" s="152" t="s">
        <v>277</v>
      </c>
      <c r="D24" s="139">
        <v>600000</v>
      </c>
      <c r="E24" s="139">
        <v>1817</v>
      </c>
      <c r="F24" s="232">
        <f t="shared" si="1"/>
        <v>601817</v>
      </c>
      <c r="G24" s="139">
        <f t="shared" si="0"/>
        <v>591889</v>
      </c>
      <c r="H24" s="139">
        <f t="shared" si="2"/>
        <v>9928</v>
      </c>
      <c r="N24" s="233">
        <v>223524</v>
      </c>
      <c r="P24" s="233">
        <v>148330</v>
      </c>
      <c r="Q24" s="233">
        <v>75305</v>
      </c>
      <c r="S24" s="233">
        <f>47015+43083</f>
        <v>90098</v>
      </c>
      <c r="U24" s="233">
        <v>38813</v>
      </c>
      <c r="V24" s="233">
        <v>15819</v>
      </c>
    </row>
    <row r="25" spans="1:25" s="233" customFormat="1" ht="15" thickBot="1" x14ac:dyDescent="0.35">
      <c r="A25" s="152" t="s">
        <v>74</v>
      </c>
      <c r="B25" s="152" t="s">
        <v>144</v>
      </c>
      <c r="C25" s="152" t="s">
        <v>278</v>
      </c>
      <c r="D25" s="139">
        <v>125000</v>
      </c>
      <c r="E25" s="139">
        <v>9310</v>
      </c>
      <c r="F25" s="232">
        <f t="shared" si="1"/>
        <v>134310</v>
      </c>
      <c r="G25" s="139">
        <f t="shared" si="0"/>
        <v>52392</v>
      </c>
      <c r="H25" s="139">
        <f t="shared" si="2"/>
        <v>81918</v>
      </c>
      <c r="T25" s="233">
        <v>52392</v>
      </c>
    </row>
    <row r="26" spans="1:25" s="233" customFormat="1" ht="15" thickBot="1" x14ac:dyDescent="0.35">
      <c r="A26" s="152" t="s">
        <v>74</v>
      </c>
      <c r="B26" s="152" t="s">
        <v>144</v>
      </c>
      <c r="C26" s="152" t="s">
        <v>166</v>
      </c>
      <c r="D26" s="139">
        <v>149500</v>
      </c>
      <c r="E26" s="139">
        <v>22425</v>
      </c>
      <c r="F26" s="232">
        <f t="shared" si="1"/>
        <v>171925</v>
      </c>
      <c r="G26" s="139">
        <f t="shared" si="0"/>
        <v>146963</v>
      </c>
      <c r="H26" s="139">
        <f t="shared" si="2"/>
        <v>24962</v>
      </c>
      <c r="K26" s="233">
        <v>26598</v>
      </c>
      <c r="L26" s="233">
        <v>18919</v>
      </c>
      <c r="P26" s="233">
        <v>40316</v>
      </c>
      <c r="R26" s="233">
        <v>11219</v>
      </c>
      <c r="W26" s="233">
        <v>49911</v>
      </c>
    </row>
    <row r="27" spans="1:25" s="233" customFormat="1" ht="15" thickBot="1" x14ac:dyDescent="0.35">
      <c r="A27" s="152" t="s">
        <v>74</v>
      </c>
      <c r="B27" s="152" t="s">
        <v>144</v>
      </c>
      <c r="C27" s="152" t="s">
        <v>279</v>
      </c>
      <c r="D27" s="139">
        <v>150000</v>
      </c>
      <c r="E27" s="139">
        <v>22500</v>
      </c>
      <c r="F27" s="232">
        <f t="shared" si="1"/>
        <v>172500</v>
      </c>
      <c r="G27" s="139">
        <f t="shared" si="0"/>
        <v>120471</v>
      </c>
      <c r="H27" s="139">
        <f t="shared" si="2"/>
        <v>52029</v>
      </c>
      <c r="Q27" s="233">
        <v>14771</v>
      </c>
      <c r="W27" s="233">
        <v>105700</v>
      </c>
    </row>
    <row r="28" spans="1:25" s="233" customFormat="1" ht="15" customHeight="1" thickBot="1" x14ac:dyDescent="0.35">
      <c r="A28" s="152" t="s">
        <v>74</v>
      </c>
      <c r="B28" s="152" t="s">
        <v>144</v>
      </c>
      <c r="C28" s="152" t="s">
        <v>217</v>
      </c>
      <c r="D28" s="139">
        <v>218047</v>
      </c>
      <c r="E28" s="139">
        <v>0</v>
      </c>
      <c r="F28" s="232">
        <f t="shared" si="1"/>
        <v>218047</v>
      </c>
      <c r="G28" s="139">
        <f t="shared" si="0"/>
        <v>81980</v>
      </c>
      <c r="H28" s="139">
        <f t="shared" si="2"/>
        <v>136067</v>
      </c>
      <c r="Y28" s="233">
        <v>81980</v>
      </c>
    </row>
    <row r="29" spans="1:25" s="233" customFormat="1" ht="15" customHeight="1" thickBot="1" x14ac:dyDescent="0.35">
      <c r="A29" s="301">
        <v>1220</v>
      </c>
      <c r="B29" s="152" t="s">
        <v>156</v>
      </c>
      <c r="C29" s="152" t="s">
        <v>177</v>
      </c>
      <c r="D29" s="139">
        <v>141600</v>
      </c>
      <c r="E29" s="139">
        <v>21240</v>
      </c>
      <c r="F29" s="232">
        <f t="shared" ref="F29" si="3">SUM(D29:E29)</f>
        <v>162840</v>
      </c>
      <c r="G29" s="139">
        <f t="shared" si="0"/>
        <v>141600</v>
      </c>
      <c r="H29" s="139">
        <f t="shared" si="2"/>
        <v>21240</v>
      </c>
      <c r="T29" s="233">
        <v>141600</v>
      </c>
    </row>
    <row r="30" spans="1:25" s="233" customFormat="1" ht="15" thickBot="1" x14ac:dyDescent="0.35">
      <c r="A30" s="301">
        <v>1400</v>
      </c>
      <c r="B30" s="152" t="s">
        <v>145</v>
      </c>
      <c r="C30" s="152" t="s">
        <v>167</v>
      </c>
      <c r="D30" s="139">
        <v>150000</v>
      </c>
      <c r="E30" s="139">
        <v>21240</v>
      </c>
      <c r="F30" s="232">
        <f t="shared" si="1"/>
        <v>171240</v>
      </c>
      <c r="G30" s="139">
        <f t="shared" si="0"/>
        <v>122253</v>
      </c>
      <c r="H30" s="139">
        <f t="shared" si="2"/>
        <v>48987</v>
      </c>
      <c r="M30" s="233">
        <v>34099</v>
      </c>
      <c r="O30" s="233">
        <v>9737</v>
      </c>
      <c r="P30" s="233">
        <v>11456</v>
      </c>
      <c r="Q30" s="233">
        <v>11032</v>
      </c>
      <c r="R30" s="233">
        <v>6257</v>
      </c>
      <c r="S30" s="233">
        <v>11170</v>
      </c>
      <c r="T30" s="233">
        <v>21310</v>
      </c>
      <c r="U30" s="233">
        <v>16611</v>
      </c>
      <c r="X30" s="233">
        <v>581</v>
      </c>
    </row>
    <row r="31" spans="1:25" s="233" customFormat="1" ht="15" thickBot="1" x14ac:dyDescent="0.35">
      <c r="A31" s="301">
        <v>1420</v>
      </c>
      <c r="B31" s="152" t="s">
        <v>146</v>
      </c>
      <c r="C31" s="152" t="s">
        <v>280</v>
      </c>
      <c r="D31" s="139">
        <v>300000</v>
      </c>
      <c r="E31" s="139">
        <v>0</v>
      </c>
      <c r="F31" s="232">
        <f t="shared" si="1"/>
        <v>300000</v>
      </c>
      <c r="G31" s="139">
        <f t="shared" si="0"/>
        <v>231823</v>
      </c>
      <c r="H31" s="139">
        <f t="shared" si="2"/>
        <v>68177</v>
      </c>
      <c r="L31" s="233">
        <v>16551</v>
      </c>
      <c r="M31" s="233">
        <v>20697</v>
      </c>
      <c r="N31" s="233">
        <v>21180</v>
      </c>
      <c r="O31" s="233">
        <v>18737</v>
      </c>
      <c r="P31" s="233">
        <v>12165</v>
      </c>
      <c r="R31" s="233">
        <f>17692+20309</f>
        <v>38001</v>
      </c>
      <c r="S31" s="233">
        <f>17692+18779</f>
        <v>36471</v>
      </c>
      <c r="T31" s="233">
        <v>2842</v>
      </c>
      <c r="W31" s="233">
        <v>65179</v>
      </c>
    </row>
    <row r="32" spans="1:25" s="233" customFormat="1" ht="15" thickBot="1" x14ac:dyDescent="0.35">
      <c r="A32" s="301">
        <v>1510</v>
      </c>
      <c r="B32" s="152" t="s">
        <v>147</v>
      </c>
      <c r="C32" s="152" t="s">
        <v>168</v>
      </c>
      <c r="D32" s="139">
        <v>124600</v>
      </c>
      <c r="E32" s="139">
        <v>17255</v>
      </c>
      <c r="F32" s="232">
        <f t="shared" si="1"/>
        <v>141855</v>
      </c>
      <c r="G32" s="139">
        <f t="shared" si="0"/>
        <v>129322</v>
      </c>
      <c r="H32" s="139">
        <f t="shared" si="2"/>
        <v>12533</v>
      </c>
      <c r="M32" s="233">
        <v>13763</v>
      </c>
      <c r="O32" s="233">
        <v>14038</v>
      </c>
      <c r="P32" s="233">
        <v>7185</v>
      </c>
      <c r="Q32" s="233">
        <v>16151</v>
      </c>
      <c r="R32" s="233">
        <v>35693</v>
      </c>
      <c r="T32" s="233">
        <v>27938</v>
      </c>
      <c r="W32" s="233">
        <v>14554</v>
      </c>
    </row>
    <row r="33" spans="1:16351" s="233" customFormat="1" ht="15" thickBot="1" x14ac:dyDescent="0.35">
      <c r="A33" s="301">
        <v>1550</v>
      </c>
      <c r="B33" s="152" t="s">
        <v>148</v>
      </c>
      <c r="C33" s="152" t="s">
        <v>169</v>
      </c>
      <c r="D33" s="139">
        <v>150000</v>
      </c>
      <c r="E33" s="139">
        <v>22500</v>
      </c>
      <c r="F33" s="232">
        <f t="shared" si="1"/>
        <v>172500</v>
      </c>
      <c r="G33" s="139">
        <f t="shared" si="0"/>
        <v>130954</v>
      </c>
      <c r="H33" s="139">
        <f t="shared" si="2"/>
        <v>41546</v>
      </c>
      <c r="M33" s="233">
        <v>12010</v>
      </c>
      <c r="N33" s="233">
        <v>22521</v>
      </c>
      <c r="Q33" s="233">
        <v>36291</v>
      </c>
      <c r="S33" s="233">
        <v>24683</v>
      </c>
      <c r="U33" s="233">
        <v>28460</v>
      </c>
      <c r="V33" s="233">
        <v>6989</v>
      </c>
    </row>
    <row r="34" spans="1:16351" s="233" customFormat="1" ht="15" thickBot="1" x14ac:dyDescent="0.35">
      <c r="A34" s="301">
        <v>1560</v>
      </c>
      <c r="B34" s="152" t="s">
        <v>149</v>
      </c>
      <c r="C34" s="152" t="s">
        <v>170</v>
      </c>
      <c r="D34" s="139">
        <v>149200</v>
      </c>
      <c r="E34" s="139">
        <v>22380</v>
      </c>
      <c r="F34" s="232">
        <f t="shared" si="1"/>
        <v>171580</v>
      </c>
      <c r="G34" s="139">
        <f t="shared" si="0"/>
        <v>94010</v>
      </c>
      <c r="H34" s="139">
        <f t="shared" si="2"/>
        <v>77570</v>
      </c>
      <c r="L34" s="233">
        <v>3372</v>
      </c>
      <c r="M34" s="233">
        <v>9350</v>
      </c>
      <c r="N34" s="233">
        <v>12475</v>
      </c>
      <c r="O34" s="233">
        <v>2465</v>
      </c>
      <c r="P34" s="233">
        <v>6221</v>
      </c>
      <c r="Q34" s="233">
        <v>9953</v>
      </c>
      <c r="R34" s="233">
        <v>5055</v>
      </c>
      <c r="S34" s="233">
        <v>8193</v>
      </c>
      <c r="T34" s="233">
        <v>3185</v>
      </c>
      <c r="U34" s="233">
        <v>10541</v>
      </c>
      <c r="V34" s="233">
        <v>19542</v>
      </c>
      <c r="W34" s="233">
        <v>3658</v>
      </c>
    </row>
    <row r="35" spans="1:16351" s="233" customFormat="1" ht="15" thickBot="1" x14ac:dyDescent="0.35">
      <c r="A35" s="301">
        <v>1780</v>
      </c>
      <c r="B35" s="152" t="s">
        <v>150</v>
      </c>
      <c r="C35" s="152" t="s">
        <v>171</v>
      </c>
      <c r="D35" s="139">
        <v>150000</v>
      </c>
      <c r="E35" s="139">
        <v>22500</v>
      </c>
      <c r="F35" s="232">
        <f t="shared" si="1"/>
        <v>172500</v>
      </c>
      <c r="G35" s="139">
        <f t="shared" si="0"/>
        <v>114674</v>
      </c>
      <c r="H35" s="139">
        <f t="shared" si="2"/>
        <v>57826</v>
      </c>
      <c r="M35" s="233">
        <v>9203</v>
      </c>
      <c r="N35" s="233">
        <v>6708</v>
      </c>
      <c r="P35" s="233">
        <v>9004</v>
      </c>
      <c r="Q35" s="233">
        <v>16650</v>
      </c>
      <c r="S35" s="233">
        <v>9355</v>
      </c>
      <c r="T35" s="233">
        <v>34749</v>
      </c>
      <c r="V35" s="233">
        <v>29005</v>
      </c>
    </row>
    <row r="36" spans="1:16351" s="233" customFormat="1" ht="15" thickBot="1" x14ac:dyDescent="0.35">
      <c r="A36" s="301">
        <v>2035</v>
      </c>
      <c r="B36" s="152" t="s">
        <v>151</v>
      </c>
      <c r="C36" s="152" t="s">
        <v>172</v>
      </c>
      <c r="D36" s="139">
        <v>145000</v>
      </c>
      <c r="E36" s="139">
        <v>10341</v>
      </c>
      <c r="F36" s="232">
        <f t="shared" si="1"/>
        <v>155341</v>
      </c>
      <c r="G36" s="139">
        <f t="shared" si="0"/>
        <v>132869</v>
      </c>
      <c r="H36" s="139">
        <f t="shared" si="2"/>
        <v>22472</v>
      </c>
      <c r="L36" s="233">
        <v>6582</v>
      </c>
      <c r="M36" s="233">
        <v>13689</v>
      </c>
      <c r="N36" s="233">
        <v>17106</v>
      </c>
      <c r="O36" s="233">
        <v>9322</v>
      </c>
      <c r="P36" s="233">
        <v>4773</v>
      </c>
      <c r="Q36" s="233">
        <v>15745</v>
      </c>
      <c r="R36" s="233">
        <v>13155</v>
      </c>
      <c r="S36" s="233">
        <v>11426</v>
      </c>
      <c r="T36" s="233">
        <v>35850</v>
      </c>
      <c r="U36" s="233">
        <v>2121</v>
      </c>
      <c r="W36" s="233">
        <v>3100</v>
      </c>
    </row>
    <row r="37" spans="1:16351" s="233" customFormat="1" ht="15" thickBot="1" x14ac:dyDescent="0.35">
      <c r="A37" s="301">
        <v>2820</v>
      </c>
      <c r="B37" s="152" t="s">
        <v>152</v>
      </c>
      <c r="C37" s="152" t="s">
        <v>173</v>
      </c>
      <c r="D37" s="139">
        <v>148700</v>
      </c>
      <c r="E37" s="139">
        <v>0</v>
      </c>
      <c r="F37" s="232">
        <f t="shared" si="1"/>
        <v>148700</v>
      </c>
      <c r="G37" s="139">
        <f t="shared" si="0"/>
        <v>148700</v>
      </c>
      <c r="H37" s="139">
        <f t="shared" si="2"/>
        <v>0</v>
      </c>
      <c r="L37" s="233">
        <v>58073</v>
      </c>
      <c r="N37" s="233">
        <v>25464</v>
      </c>
      <c r="P37" s="233">
        <v>9991</v>
      </c>
      <c r="Q37" s="233">
        <v>9364</v>
      </c>
      <c r="R37" s="233">
        <v>21728</v>
      </c>
      <c r="S37" s="233">
        <v>8255</v>
      </c>
      <c r="T37" s="233">
        <v>9603</v>
      </c>
      <c r="U37" s="233">
        <v>6222</v>
      </c>
    </row>
    <row r="38" spans="1:16351" s="234" customFormat="1" ht="15" thickBot="1" x14ac:dyDescent="0.35">
      <c r="A38" s="301">
        <v>3010</v>
      </c>
      <c r="B38" s="152" t="s">
        <v>153</v>
      </c>
      <c r="C38" s="152" t="s">
        <v>174</v>
      </c>
      <c r="D38" s="139">
        <v>150000</v>
      </c>
      <c r="E38" s="139">
        <v>22500</v>
      </c>
      <c r="F38" s="232">
        <f t="shared" si="1"/>
        <v>172500</v>
      </c>
      <c r="G38" s="139">
        <f t="shared" si="0"/>
        <v>150128</v>
      </c>
      <c r="H38" s="139">
        <f t="shared" si="2"/>
        <v>22372</v>
      </c>
      <c r="I38" s="233"/>
      <c r="J38" s="233"/>
      <c r="K38" s="233">
        <v>20712</v>
      </c>
      <c r="L38" s="233">
        <v>7408</v>
      </c>
      <c r="M38" s="233">
        <v>6793</v>
      </c>
      <c r="N38" s="233">
        <v>14402</v>
      </c>
      <c r="O38" s="233">
        <v>5972</v>
      </c>
      <c r="P38" s="233">
        <v>6873</v>
      </c>
      <c r="Q38" s="233">
        <v>7397</v>
      </c>
      <c r="R38" s="233">
        <v>8317</v>
      </c>
      <c r="S38" s="233">
        <v>7664</v>
      </c>
      <c r="T38" s="233">
        <v>9005</v>
      </c>
      <c r="U38" s="233">
        <v>44357</v>
      </c>
      <c r="V38" s="233"/>
      <c r="W38" s="233">
        <v>11228</v>
      </c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  <c r="DP38" s="233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  <c r="EC38" s="233"/>
      <c r="ED38" s="233"/>
      <c r="EE38" s="233"/>
      <c r="EF38" s="233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3"/>
      <c r="ER38" s="233"/>
      <c r="ES38" s="233"/>
      <c r="ET38" s="233"/>
      <c r="EU38" s="233"/>
      <c r="EV38" s="233"/>
      <c r="EW38" s="233"/>
      <c r="EX38" s="233"/>
      <c r="EY38" s="233"/>
      <c r="EZ38" s="233"/>
      <c r="FA38" s="233"/>
      <c r="FB38" s="233"/>
      <c r="FC38" s="233"/>
      <c r="FD38" s="233"/>
      <c r="FE38" s="233"/>
      <c r="FF38" s="233"/>
      <c r="FG38" s="233"/>
      <c r="FH38" s="233"/>
      <c r="FI38" s="233"/>
      <c r="FJ38" s="233"/>
      <c r="FK38" s="233"/>
      <c r="FL38" s="233"/>
      <c r="FM38" s="233"/>
      <c r="FN38" s="233"/>
      <c r="FO38" s="233"/>
      <c r="FP38" s="233"/>
      <c r="FQ38" s="233"/>
      <c r="FR38" s="233"/>
      <c r="FS38" s="233"/>
      <c r="FT38" s="233"/>
      <c r="FU38" s="233"/>
      <c r="FV38" s="233"/>
      <c r="FW38" s="233"/>
      <c r="FX38" s="233"/>
      <c r="FY38" s="233"/>
      <c r="FZ38" s="233"/>
      <c r="GA38" s="233"/>
      <c r="GB38" s="233"/>
      <c r="GC38" s="233"/>
      <c r="GD38" s="233"/>
      <c r="GE38" s="233"/>
      <c r="GF38" s="233"/>
      <c r="GG38" s="233"/>
      <c r="GH38" s="233"/>
      <c r="GI38" s="233"/>
      <c r="GJ38" s="233"/>
      <c r="GK38" s="233"/>
      <c r="GL38" s="233"/>
      <c r="GM38" s="233"/>
      <c r="GN38" s="233"/>
      <c r="GO38" s="233"/>
      <c r="GP38" s="233"/>
      <c r="GQ38" s="233"/>
      <c r="GR38" s="233"/>
      <c r="GS38" s="233"/>
      <c r="GT38" s="233"/>
      <c r="GU38" s="233"/>
      <c r="GV38" s="233"/>
      <c r="GW38" s="233"/>
      <c r="GX38" s="233"/>
      <c r="GY38" s="233"/>
      <c r="GZ38" s="233"/>
      <c r="HA38" s="233"/>
      <c r="HB38" s="233"/>
      <c r="HC38" s="233"/>
      <c r="HD38" s="233"/>
      <c r="HE38" s="233"/>
      <c r="HF38" s="233"/>
      <c r="HG38" s="233"/>
      <c r="HH38" s="233"/>
      <c r="HI38" s="233"/>
      <c r="HJ38" s="233"/>
      <c r="HK38" s="233"/>
      <c r="HL38" s="233"/>
      <c r="HM38" s="233"/>
      <c r="HN38" s="233"/>
      <c r="HO38" s="233"/>
      <c r="HP38" s="233"/>
      <c r="HQ38" s="233"/>
      <c r="HR38" s="233"/>
      <c r="HS38" s="233"/>
      <c r="HT38" s="233"/>
      <c r="HU38" s="233"/>
      <c r="HV38" s="233"/>
      <c r="HW38" s="233"/>
      <c r="HX38" s="233"/>
      <c r="HY38" s="233"/>
      <c r="HZ38" s="233"/>
      <c r="IA38" s="233"/>
      <c r="IB38" s="233"/>
      <c r="IC38" s="233"/>
      <c r="ID38" s="233"/>
      <c r="IE38" s="233"/>
      <c r="IF38" s="233"/>
      <c r="IG38" s="233"/>
      <c r="IH38" s="233"/>
      <c r="II38" s="233"/>
      <c r="IJ38" s="233"/>
      <c r="IK38" s="233"/>
      <c r="IL38" s="233"/>
      <c r="IM38" s="233"/>
      <c r="IN38" s="233"/>
      <c r="IO38" s="233"/>
      <c r="IP38" s="233"/>
      <c r="IQ38" s="233"/>
      <c r="IR38" s="233"/>
      <c r="IS38" s="233"/>
      <c r="IT38" s="233"/>
      <c r="IU38" s="233"/>
      <c r="IV38" s="233"/>
      <c r="IW38" s="233"/>
      <c r="IX38" s="233"/>
      <c r="IY38" s="233"/>
      <c r="IZ38" s="233"/>
      <c r="JA38" s="233"/>
      <c r="JB38" s="233"/>
      <c r="JC38" s="233"/>
      <c r="JD38" s="233"/>
      <c r="JE38" s="233"/>
      <c r="JF38" s="233"/>
      <c r="JG38" s="233"/>
      <c r="JH38" s="233"/>
      <c r="JI38" s="233"/>
      <c r="JJ38" s="233"/>
      <c r="JK38" s="233"/>
      <c r="JL38" s="233"/>
      <c r="JM38" s="233"/>
      <c r="JN38" s="233"/>
      <c r="JO38" s="233"/>
      <c r="JP38" s="233"/>
      <c r="JQ38" s="233"/>
      <c r="JR38" s="233"/>
      <c r="JS38" s="233"/>
      <c r="JT38" s="233"/>
      <c r="JU38" s="233"/>
      <c r="JV38" s="233"/>
      <c r="JW38" s="233"/>
      <c r="JX38" s="233"/>
      <c r="JY38" s="233"/>
      <c r="JZ38" s="233"/>
      <c r="KA38" s="233"/>
      <c r="KB38" s="233"/>
      <c r="KC38" s="233"/>
      <c r="KD38" s="233"/>
      <c r="KE38" s="233"/>
      <c r="KF38" s="233"/>
      <c r="KG38" s="233"/>
      <c r="KH38" s="233"/>
      <c r="KI38" s="233"/>
      <c r="KJ38" s="233"/>
      <c r="KK38" s="233"/>
      <c r="KL38" s="233"/>
      <c r="KM38" s="233"/>
      <c r="KN38" s="233"/>
      <c r="KO38" s="233"/>
      <c r="KP38" s="233"/>
      <c r="KQ38" s="233"/>
      <c r="KR38" s="233"/>
      <c r="KS38" s="233"/>
      <c r="KT38" s="233"/>
      <c r="KU38" s="233"/>
      <c r="KV38" s="233"/>
      <c r="KW38" s="233"/>
      <c r="KX38" s="233"/>
      <c r="KY38" s="233"/>
      <c r="KZ38" s="233"/>
      <c r="LA38" s="233"/>
      <c r="LB38" s="233"/>
      <c r="LC38" s="233"/>
      <c r="LD38" s="233"/>
      <c r="LE38" s="233"/>
      <c r="LF38" s="233"/>
      <c r="LG38" s="233"/>
      <c r="LH38" s="233"/>
      <c r="LI38" s="233"/>
      <c r="LJ38" s="233"/>
      <c r="LK38" s="233"/>
      <c r="LL38" s="233"/>
      <c r="LM38" s="233"/>
      <c r="LN38" s="233"/>
      <c r="LO38" s="233"/>
      <c r="LP38" s="233"/>
      <c r="LQ38" s="233"/>
      <c r="LR38" s="233"/>
      <c r="LS38" s="233"/>
      <c r="LT38" s="233"/>
      <c r="LU38" s="233"/>
      <c r="LV38" s="233"/>
      <c r="LW38" s="233"/>
      <c r="LX38" s="233"/>
      <c r="LY38" s="233"/>
      <c r="LZ38" s="233"/>
      <c r="MA38" s="233"/>
      <c r="MB38" s="233"/>
      <c r="MC38" s="233"/>
      <c r="MD38" s="233"/>
      <c r="ME38" s="233"/>
      <c r="MF38" s="233"/>
      <c r="MG38" s="233"/>
      <c r="MH38" s="233"/>
      <c r="MI38" s="233"/>
      <c r="MJ38" s="233"/>
      <c r="MK38" s="233"/>
      <c r="ML38" s="233"/>
      <c r="MM38" s="233"/>
      <c r="MN38" s="233"/>
      <c r="MO38" s="233"/>
      <c r="MP38" s="233"/>
      <c r="MQ38" s="233"/>
      <c r="MR38" s="233"/>
      <c r="MS38" s="233"/>
      <c r="MT38" s="233"/>
      <c r="MU38" s="233"/>
      <c r="MV38" s="233"/>
      <c r="MW38" s="233"/>
      <c r="MX38" s="233"/>
      <c r="MY38" s="233"/>
      <c r="MZ38" s="233"/>
      <c r="NA38" s="233"/>
      <c r="NB38" s="233"/>
      <c r="NC38" s="233"/>
      <c r="ND38" s="233"/>
      <c r="NE38" s="233"/>
      <c r="NF38" s="233"/>
      <c r="NG38" s="233"/>
      <c r="NH38" s="233"/>
      <c r="NI38" s="233"/>
      <c r="NJ38" s="233"/>
      <c r="NK38" s="233"/>
      <c r="NL38" s="233"/>
      <c r="NM38" s="233"/>
      <c r="NN38" s="233"/>
      <c r="NO38" s="233"/>
      <c r="NP38" s="233"/>
      <c r="NQ38" s="233"/>
      <c r="NR38" s="233"/>
      <c r="NS38" s="233"/>
      <c r="NT38" s="233"/>
      <c r="NU38" s="233"/>
      <c r="NV38" s="233"/>
      <c r="NW38" s="233"/>
      <c r="NX38" s="233"/>
      <c r="NY38" s="233"/>
      <c r="NZ38" s="233"/>
      <c r="OA38" s="233"/>
      <c r="OB38" s="233"/>
      <c r="OC38" s="233"/>
      <c r="OD38" s="233"/>
      <c r="OE38" s="233"/>
      <c r="OF38" s="233"/>
      <c r="OG38" s="233"/>
      <c r="OH38" s="233"/>
      <c r="OI38" s="233"/>
      <c r="OJ38" s="233"/>
      <c r="OK38" s="233"/>
      <c r="OL38" s="233"/>
      <c r="OM38" s="233"/>
      <c r="ON38" s="233"/>
      <c r="OO38" s="233"/>
      <c r="OP38" s="233"/>
      <c r="OQ38" s="233"/>
      <c r="OR38" s="233"/>
      <c r="OS38" s="233"/>
      <c r="OT38" s="233"/>
      <c r="OU38" s="233"/>
      <c r="OV38" s="233"/>
      <c r="OW38" s="233"/>
      <c r="OX38" s="233"/>
      <c r="OY38" s="233"/>
      <c r="OZ38" s="233"/>
      <c r="PA38" s="233"/>
      <c r="PB38" s="233"/>
      <c r="PC38" s="233"/>
      <c r="PD38" s="233"/>
      <c r="PE38" s="233"/>
      <c r="PF38" s="233"/>
      <c r="PG38" s="233"/>
      <c r="PH38" s="233"/>
      <c r="PI38" s="233"/>
      <c r="PJ38" s="233"/>
      <c r="PK38" s="233"/>
      <c r="PL38" s="233"/>
      <c r="PM38" s="233"/>
      <c r="PN38" s="233"/>
      <c r="PO38" s="233"/>
      <c r="PP38" s="233"/>
      <c r="PQ38" s="233"/>
      <c r="PR38" s="233"/>
      <c r="PS38" s="233"/>
      <c r="PT38" s="233"/>
      <c r="PU38" s="233"/>
      <c r="PV38" s="233"/>
      <c r="PW38" s="233"/>
      <c r="PX38" s="233"/>
      <c r="PY38" s="233"/>
      <c r="PZ38" s="233"/>
      <c r="QA38" s="233"/>
      <c r="QB38" s="233"/>
      <c r="QC38" s="233"/>
      <c r="QD38" s="233"/>
      <c r="QE38" s="233"/>
      <c r="QF38" s="233"/>
      <c r="QG38" s="233"/>
      <c r="QH38" s="233"/>
      <c r="QI38" s="233"/>
      <c r="QJ38" s="233"/>
      <c r="QK38" s="233"/>
      <c r="QL38" s="233"/>
      <c r="QM38" s="233"/>
      <c r="QN38" s="233"/>
      <c r="QO38" s="233"/>
      <c r="QP38" s="233"/>
      <c r="QQ38" s="233"/>
      <c r="QR38" s="233"/>
      <c r="QS38" s="233"/>
      <c r="QT38" s="233"/>
      <c r="QU38" s="233"/>
      <c r="QV38" s="233"/>
      <c r="QW38" s="233"/>
      <c r="QX38" s="233"/>
      <c r="QY38" s="233"/>
      <c r="QZ38" s="233"/>
      <c r="RA38" s="233"/>
      <c r="RB38" s="233"/>
      <c r="RC38" s="233"/>
      <c r="RD38" s="233"/>
      <c r="RE38" s="233"/>
      <c r="RF38" s="233"/>
      <c r="RG38" s="233"/>
      <c r="RH38" s="233"/>
      <c r="RI38" s="233"/>
      <c r="RJ38" s="233"/>
      <c r="RK38" s="233"/>
      <c r="RL38" s="233"/>
      <c r="RM38" s="233"/>
      <c r="RN38" s="233"/>
      <c r="RO38" s="233"/>
      <c r="RP38" s="233"/>
      <c r="RQ38" s="233"/>
      <c r="RR38" s="233"/>
      <c r="RS38" s="233"/>
      <c r="RT38" s="233"/>
      <c r="RU38" s="233"/>
      <c r="RV38" s="233"/>
      <c r="RW38" s="233"/>
      <c r="RX38" s="233"/>
      <c r="RY38" s="233"/>
      <c r="RZ38" s="233"/>
      <c r="SA38" s="233"/>
      <c r="SB38" s="233"/>
      <c r="SC38" s="233"/>
      <c r="SD38" s="233"/>
      <c r="SE38" s="233"/>
      <c r="SF38" s="233"/>
      <c r="SG38" s="233"/>
      <c r="SH38" s="233"/>
      <c r="SI38" s="233"/>
      <c r="SJ38" s="233"/>
      <c r="SK38" s="233"/>
      <c r="SL38" s="233"/>
      <c r="SM38" s="233"/>
      <c r="SN38" s="233"/>
      <c r="SO38" s="233"/>
      <c r="SP38" s="233"/>
      <c r="SQ38" s="233"/>
      <c r="SR38" s="233"/>
      <c r="SS38" s="233"/>
      <c r="ST38" s="233"/>
      <c r="SU38" s="233"/>
      <c r="SV38" s="233"/>
      <c r="SW38" s="233"/>
      <c r="SX38" s="233"/>
      <c r="SY38" s="233"/>
      <c r="SZ38" s="233"/>
      <c r="TA38" s="233"/>
      <c r="TB38" s="233"/>
      <c r="TC38" s="233"/>
      <c r="TD38" s="233"/>
      <c r="TE38" s="233"/>
      <c r="TF38" s="233"/>
      <c r="TG38" s="233"/>
      <c r="TH38" s="233"/>
      <c r="TI38" s="233"/>
      <c r="TJ38" s="233"/>
      <c r="TK38" s="233"/>
      <c r="TL38" s="233"/>
      <c r="TM38" s="233"/>
      <c r="TN38" s="233"/>
      <c r="TO38" s="233"/>
      <c r="TP38" s="233"/>
      <c r="TQ38" s="233"/>
      <c r="TR38" s="233"/>
      <c r="TS38" s="233"/>
      <c r="TT38" s="233"/>
      <c r="TU38" s="233"/>
      <c r="TV38" s="233"/>
      <c r="TW38" s="233"/>
      <c r="TX38" s="233"/>
      <c r="TY38" s="233"/>
      <c r="TZ38" s="233"/>
      <c r="UA38" s="233"/>
      <c r="UB38" s="233"/>
      <c r="UC38" s="233"/>
      <c r="UD38" s="233"/>
      <c r="UE38" s="233"/>
      <c r="UF38" s="233"/>
      <c r="UG38" s="233"/>
      <c r="UH38" s="233"/>
      <c r="UI38" s="233"/>
      <c r="UJ38" s="233"/>
      <c r="UK38" s="233"/>
      <c r="UL38" s="233"/>
      <c r="UM38" s="233"/>
      <c r="UN38" s="233"/>
      <c r="UO38" s="233"/>
      <c r="UP38" s="233"/>
      <c r="UQ38" s="233"/>
      <c r="UR38" s="233"/>
      <c r="US38" s="233"/>
      <c r="UT38" s="233"/>
      <c r="UU38" s="233"/>
      <c r="UV38" s="233"/>
      <c r="UW38" s="233"/>
      <c r="UX38" s="233"/>
      <c r="UY38" s="233"/>
      <c r="UZ38" s="233"/>
      <c r="VA38" s="233"/>
      <c r="VB38" s="233"/>
      <c r="VC38" s="233"/>
      <c r="VD38" s="233"/>
      <c r="VE38" s="233"/>
      <c r="VF38" s="233"/>
      <c r="VG38" s="233"/>
      <c r="VH38" s="233"/>
      <c r="VI38" s="233"/>
      <c r="VJ38" s="233"/>
      <c r="VK38" s="233"/>
      <c r="VL38" s="233"/>
      <c r="VM38" s="233"/>
      <c r="VN38" s="233"/>
      <c r="VO38" s="233"/>
      <c r="VP38" s="233"/>
      <c r="VQ38" s="233"/>
      <c r="VR38" s="233"/>
      <c r="VS38" s="233"/>
      <c r="VT38" s="233"/>
      <c r="VU38" s="233"/>
      <c r="VV38" s="233"/>
      <c r="VW38" s="233"/>
      <c r="VX38" s="233"/>
      <c r="VY38" s="233"/>
      <c r="VZ38" s="233"/>
      <c r="WA38" s="233"/>
      <c r="WB38" s="233"/>
      <c r="WC38" s="233"/>
      <c r="WD38" s="233"/>
      <c r="WE38" s="233"/>
      <c r="WF38" s="233"/>
      <c r="WG38" s="233"/>
      <c r="WH38" s="233"/>
      <c r="WI38" s="233"/>
      <c r="WJ38" s="233"/>
      <c r="WK38" s="233"/>
      <c r="WL38" s="233"/>
      <c r="WM38" s="233"/>
      <c r="WN38" s="233"/>
      <c r="WO38" s="233"/>
      <c r="WP38" s="233"/>
      <c r="WQ38" s="233"/>
      <c r="WR38" s="233"/>
      <c r="WS38" s="233"/>
      <c r="WT38" s="233"/>
      <c r="WU38" s="233"/>
      <c r="WV38" s="233"/>
      <c r="WW38" s="233"/>
      <c r="WX38" s="233"/>
      <c r="WY38" s="233"/>
      <c r="WZ38" s="233"/>
      <c r="XA38" s="233"/>
      <c r="XB38" s="233"/>
      <c r="XC38" s="233"/>
      <c r="XD38" s="233"/>
      <c r="XE38" s="233"/>
      <c r="XF38" s="233"/>
      <c r="XG38" s="233"/>
      <c r="XH38" s="233"/>
      <c r="XI38" s="233"/>
      <c r="XJ38" s="233"/>
      <c r="XK38" s="233"/>
      <c r="XL38" s="233"/>
      <c r="XM38" s="233"/>
      <c r="XN38" s="233"/>
      <c r="XO38" s="233"/>
      <c r="XP38" s="233"/>
      <c r="XQ38" s="233"/>
      <c r="XR38" s="233"/>
      <c r="XS38" s="233"/>
      <c r="XT38" s="233"/>
      <c r="XU38" s="233"/>
      <c r="XV38" s="233"/>
      <c r="XW38" s="233"/>
      <c r="XX38" s="233"/>
      <c r="XY38" s="233"/>
      <c r="XZ38" s="233"/>
      <c r="YA38" s="233"/>
      <c r="YB38" s="233"/>
      <c r="YC38" s="233"/>
      <c r="YD38" s="233"/>
      <c r="YE38" s="233"/>
      <c r="YF38" s="233"/>
      <c r="YG38" s="233"/>
      <c r="YH38" s="233"/>
      <c r="YI38" s="233"/>
      <c r="YJ38" s="233"/>
      <c r="YK38" s="233"/>
      <c r="YL38" s="233"/>
      <c r="YM38" s="233"/>
      <c r="YN38" s="233"/>
      <c r="YO38" s="233"/>
      <c r="YP38" s="233"/>
      <c r="YQ38" s="233"/>
      <c r="YR38" s="233"/>
      <c r="YS38" s="233"/>
      <c r="YT38" s="233"/>
      <c r="YU38" s="233"/>
      <c r="YV38" s="233"/>
      <c r="YW38" s="233"/>
      <c r="YX38" s="233"/>
      <c r="YY38" s="233"/>
      <c r="YZ38" s="233"/>
      <c r="ZA38" s="233"/>
      <c r="ZB38" s="233"/>
      <c r="ZC38" s="233"/>
      <c r="ZD38" s="233"/>
      <c r="ZE38" s="233"/>
      <c r="ZF38" s="233"/>
      <c r="ZG38" s="233"/>
      <c r="ZH38" s="233"/>
      <c r="ZI38" s="233"/>
      <c r="ZJ38" s="233"/>
      <c r="ZK38" s="233"/>
      <c r="ZL38" s="233"/>
      <c r="ZM38" s="233"/>
      <c r="ZN38" s="233"/>
      <c r="ZO38" s="233"/>
      <c r="ZP38" s="233"/>
      <c r="ZQ38" s="233"/>
      <c r="ZR38" s="233"/>
      <c r="ZS38" s="233"/>
      <c r="ZT38" s="233"/>
      <c r="ZU38" s="233"/>
      <c r="ZV38" s="233"/>
      <c r="ZW38" s="233"/>
      <c r="ZX38" s="233"/>
      <c r="ZY38" s="233"/>
      <c r="ZZ38" s="233"/>
      <c r="AAA38" s="233"/>
      <c r="AAB38" s="233"/>
      <c r="AAC38" s="233"/>
      <c r="AAD38" s="233"/>
      <c r="AAE38" s="233"/>
      <c r="AAF38" s="233"/>
      <c r="AAG38" s="233"/>
      <c r="AAH38" s="233"/>
      <c r="AAI38" s="233"/>
      <c r="AAJ38" s="233"/>
      <c r="AAK38" s="233"/>
      <c r="AAL38" s="233"/>
      <c r="AAM38" s="233"/>
      <c r="AAN38" s="233"/>
      <c r="AAO38" s="233"/>
      <c r="AAP38" s="233"/>
      <c r="AAQ38" s="233"/>
      <c r="AAR38" s="233"/>
      <c r="AAS38" s="233"/>
      <c r="AAT38" s="233"/>
      <c r="AAU38" s="233"/>
      <c r="AAV38" s="233"/>
      <c r="AAW38" s="233"/>
      <c r="AAX38" s="233"/>
      <c r="AAY38" s="233"/>
      <c r="AAZ38" s="233"/>
      <c r="ABA38" s="233"/>
      <c r="ABB38" s="233"/>
      <c r="ABC38" s="233"/>
      <c r="ABD38" s="233"/>
      <c r="ABE38" s="233"/>
      <c r="ABF38" s="233"/>
      <c r="ABG38" s="233"/>
      <c r="ABH38" s="233"/>
      <c r="ABI38" s="233"/>
      <c r="ABJ38" s="233"/>
      <c r="ABK38" s="233"/>
      <c r="ABL38" s="233"/>
      <c r="ABM38" s="233"/>
      <c r="ABN38" s="233"/>
      <c r="ABO38" s="233"/>
      <c r="ABP38" s="233"/>
      <c r="ABQ38" s="233"/>
      <c r="ABR38" s="233"/>
      <c r="ABS38" s="233"/>
      <c r="ABT38" s="233"/>
      <c r="ABU38" s="233"/>
      <c r="ABV38" s="233"/>
      <c r="ABW38" s="233"/>
      <c r="ABX38" s="233"/>
      <c r="ABY38" s="233"/>
      <c r="ABZ38" s="233"/>
      <c r="ACA38" s="233"/>
      <c r="ACB38" s="233"/>
      <c r="ACC38" s="233"/>
      <c r="ACD38" s="233"/>
      <c r="ACE38" s="233"/>
      <c r="ACF38" s="233"/>
      <c r="ACG38" s="233"/>
      <c r="ACH38" s="233"/>
      <c r="ACI38" s="233"/>
      <c r="ACJ38" s="233"/>
      <c r="ACK38" s="233"/>
      <c r="ACL38" s="233"/>
      <c r="ACM38" s="233"/>
      <c r="ACN38" s="233"/>
      <c r="ACO38" s="233"/>
      <c r="ACP38" s="233"/>
      <c r="ACQ38" s="233"/>
      <c r="ACR38" s="233"/>
      <c r="ACS38" s="233"/>
      <c r="ACT38" s="233"/>
      <c r="ACU38" s="233"/>
      <c r="ACV38" s="233"/>
      <c r="ACW38" s="233"/>
      <c r="ACX38" s="233"/>
      <c r="ACY38" s="233"/>
      <c r="ACZ38" s="233"/>
      <c r="ADA38" s="233"/>
      <c r="ADB38" s="233"/>
      <c r="ADC38" s="233"/>
      <c r="ADD38" s="233"/>
      <c r="ADE38" s="233"/>
      <c r="ADF38" s="233"/>
      <c r="ADG38" s="233"/>
      <c r="ADH38" s="233"/>
      <c r="ADI38" s="233"/>
      <c r="ADJ38" s="233"/>
      <c r="ADK38" s="233"/>
      <c r="ADL38" s="233"/>
      <c r="ADM38" s="233"/>
      <c r="ADN38" s="233"/>
      <c r="ADO38" s="233"/>
      <c r="ADP38" s="233"/>
      <c r="ADQ38" s="233"/>
      <c r="ADR38" s="233"/>
      <c r="ADS38" s="233"/>
      <c r="ADT38" s="233"/>
      <c r="ADU38" s="233"/>
      <c r="ADV38" s="233"/>
      <c r="ADW38" s="233"/>
      <c r="ADX38" s="233"/>
      <c r="ADY38" s="233"/>
      <c r="ADZ38" s="233"/>
      <c r="AEA38" s="233"/>
      <c r="AEB38" s="233"/>
      <c r="AEC38" s="233"/>
      <c r="AED38" s="233"/>
      <c r="AEE38" s="233"/>
      <c r="AEF38" s="233"/>
      <c r="AEG38" s="233"/>
      <c r="AEH38" s="233"/>
      <c r="AEI38" s="233"/>
      <c r="AEJ38" s="233"/>
      <c r="AEK38" s="233"/>
      <c r="AEL38" s="233"/>
      <c r="AEM38" s="233"/>
      <c r="AEN38" s="233"/>
      <c r="AEO38" s="233"/>
      <c r="AEP38" s="233"/>
      <c r="AEQ38" s="233"/>
      <c r="AER38" s="233"/>
      <c r="AES38" s="233"/>
      <c r="AET38" s="233"/>
      <c r="AEU38" s="233"/>
      <c r="AEV38" s="233"/>
      <c r="AEW38" s="233"/>
      <c r="AEX38" s="233"/>
      <c r="AEY38" s="233"/>
      <c r="AEZ38" s="233"/>
      <c r="AFA38" s="233"/>
      <c r="AFB38" s="233"/>
      <c r="AFC38" s="233"/>
      <c r="AFD38" s="233"/>
      <c r="AFE38" s="233"/>
      <c r="AFF38" s="233"/>
      <c r="AFG38" s="233"/>
      <c r="AFH38" s="233"/>
      <c r="AFI38" s="233"/>
      <c r="AFJ38" s="233"/>
      <c r="AFK38" s="233"/>
      <c r="AFL38" s="233"/>
      <c r="AFM38" s="233"/>
      <c r="AFN38" s="233"/>
      <c r="AFO38" s="233"/>
      <c r="AFP38" s="233"/>
      <c r="AFQ38" s="233"/>
      <c r="AFR38" s="233"/>
      <c r="AFS38" s="233"/>
      <c r="AFT38" s="233"/>
      <c r="AFU38" s="233"/>
      <c r="AFV38" s="233"/>
      <c r="AFW38" s="233"/>
      <c r="AFX38" s="233"/>
      <c r="AFY38" s="233"/>
      <c r="AFZ38" s="233"/>
      <c r="AGA38" s="233"/>
      <c r="AGB38" s="233"/>
      <c r="AGC38" s="233"/>
      <c r="AGD38" s="233"/>
      <c r="AGE38" s="233"/>
      <c r="AGF38" s="233"/>
      <c r="AGG38" s="233"/>
      <c r="AGH38" s="233"/>
      <c r="AGI38" s="233"/>
      <c r="AGJ38" s="233"/>
      <c r="AGK38" s="233"/>
      <c r="AGL38" s="233"/>
      <c r="AGM38" s="233"/>
      <c r="AGN38" s="233"/>
      <c r="AGO38" s="233"/>
      <c r="AGP38" s="233"/>
      <c r="AGQ38" s="233"/>
      <c r="AGR38" s="233"/>
      <c r="AGS38" s="233"/>
      <c r="AGT38" s="233"/>
      <c r="AGU38" s="233"/>
      <c r="AGV38" s="233"/>
      <c r="AGW38" s="233"/>
      <c r="AGX38" s="233"/>
      <c r="AGY38" s="233"/>
      <c r="AGZ38" s="233"/>
      <c r="AHA38" s="233"/>
      <c r="AHB38" s="233"/>
      <c r="AHC38" s="233"/>
      <c r="AHD38" s="233"/>
      <c r="AHE38" s="233"/>
      <c r="AHF38" s="233"/>
      <c r="AHG38" s="233"/>
      <c r="AHH38" s="233"/>
      <c r="AHI38" s="233"/>
      <c r="AHJ38" s="233"/>
      <c r="AHK38" s="233"/>
      <c r="AHL38" s="233"/>
      <c r="AHM38" s="233"/>
      <c r="AHN38" s="233"/>
      <c r="AHO38" s="233"/>
      <c r="AHP38" s="233"/>
      <c r="AHQ38" s="233"/>
      <c r="AHR38" s="233"/>
      <c r="AHS38" s="233"/>
      <c r="AHT38" s="233"/>
      <c r="AHU38" s="233"/>
      <c r="AHV38" s="233"/>
      <c r="AHW38" s="233"/>
      <c r="AHX38" s="233"/>
      <c r="AHY38" s="233"/>
      <c r="AHZ38" s="233"/>
      <c r="AIA38" s="233"/>
      <c r="AIB38" s="233"/>
      <c r="AIC38" s="233"/>
      <c r="AID38" s="233"/>
      <c r="AIE38" s="233"/>
      <c r="AIF38" s="233"/>
      <c r="AIG38" s="233"/>
      <c r="AIH38" s="233"/>
      <c r="AII38" s="233"/>
      <c r="AIJ38" s="233"/>
      <c r="AIK38" s="233"/>
      <c r="AIL38" s="233"/>
      <c r="AIM38" s="233"/>
      <c r="AIN38" s="233"/>
      <c r="AIO38" s="233"/>
      <c r="AIP38" s="233"/>
      <c r="AIQ38" s="233"/>
      <c r="AIR38" s="233"/>
      <c r="AIS38" s="233"/>
      <c r="AIT38" s="233"/>
      <c r="AIU38" s="233"/>
      <c r="AIV38" s="233"/>
      <c r="AIW38" s="233"/>
      <c r="AIX38" s="233"/>
      <c r="AIY38" s="233"/>
      <c r="AIZ38" s="233"/>
      <c r="AJA38" s="233"/>
      <c r="AJB38" s="233"/>
      <c r="AJC38" s="233"/>
      <c r="AJD38" s="233"/>
      <c r="AJE38" s="233"/>
      <c r="AJF38" s="233"/>
      <c r="AJG38" s="233"/>
      <c r="AJH38" s="233"/>
      <c r="AJI38" s="233"/>
      <c r="AJJ38" s="233"/>
      <c r="AJK38" s="233"/>
      <c r="AJL38" s="233"/>
      <c r="AJM38" s="233"/>
      <c r="AJN38" s="233"/>
      <c r="AJO38" s="233"/>
      <c r="AJP38" s="233"/>
      <c r="AJQ38" s="233"/>
      <c r="AJR38" s="233"/>
      <c r="AJS38" s="233"/>
      <c r="AJT38" s="233"/>
      <c r="AJU38" s="233"/>
      <c r="AJV38" s="233"/>
      <c r="AJW38" s="233"/>
      <c r="AJX38" s="233"/>
      <c r="AJY38" s="233"/>
      <c r="AJZ38" s="233"/>
      <c r="AKA38" s="233"/>
      <c r="AKB38" s="233"/>
      <c r="AKC38" s="233"/>
      <c r="AKD38" s="233"/>
      <c r="AKE38" s="233"/>
      <c r="AKF38" s="233"/>
      <c r="AKG38" s="233"/>
      <c r="AKH38" s="233"/>
      <c r="AKI38" s="233"/>
      <c r="AKJ38" s="233"/>
      <c r="AKK38" s="233"/>
      <c r="AKL38" s="233"/>
      <c r="AKM38" s="233"/>
      <c r="AKN38" s="233"/>
      <c r="AKO38" s="233"/>
      <c r="AKP38" s="233"/>
      <c r="AKQ38" s="233"/>
      <c r="AKR38" s="233"/>
      <c r="AKS38" s="233"/>
      <c r="AKT38" s="233"/>
      <c r="AKU38" s="233"/>
      <c r="AKV38" s="233"/>
      <c r="AKW38" s="233"/>
      <c r="AKX38" s="233"/>
      <c r="AKY38" s="233"/>
      <c r="AKZ38" s="233"/>
      <c r="ALA38" s="233"/>
      <c r="ALB38" s="233"/>
      <c r="ALC38" s="233"/>
      <c r="ALD38" s="233"/>
      <c r="ALE38" s="233"/>
      <c r="ALF38" s="233"/>
      <c r="ALG38" s="233"/>
      <c r="ALH38" s="233"/>
      <c r="ALI38" s="233"/>
      <c r="ALJ38" s="233"/>
      <c r="ALK38" s="233"/>
      <c r="ALL38" s="233"/>
      <c r="ALM38" s="233"/>
      <c r="ALN38" s="233"/>
      <c r="ALO38" s="233"/>
      <c r="ALP38" s="233"/>
      <c r="ALQ38" s="233"/>
      <c r="ALR38" s="233"/>
      <c r="ALS38" s="233"/>
      <c r="ALT38" s="233"/>
      <c r="ALU38" s="233"/>
      <c r="ALV38" s="233"/>
      <c r="ALW38" s="233"/>
      <c r="ALX38" s="233"/>
      <c r="ALY38" s="233"/>
      <c r="ALZ38" s="233"/>
      <c r="AMA38" s="233"/>
      <c r="AMB38" s="233"/>
      <c r="AMC38" s="233"/>
      <c r="AMD38" s="233"/>
      <c r="AME38" s="233"/>
      <c r="AMF38" s="233"/>
      <c r="AMG38" s="233"/>
      <c r="AMH38" s="233"/>
      <c r="AMI38" s="233"/>
      <c r="AMJ38" s="233"/>
      <c r="AMK38" s="233"/>
      <c r="AML38" s="233"/>
      <c r="AMM38" s="233"/>
      <c r="AMN38" s="233"/>
      <c r="AMO38" s="233"/>
      <c r="AMP38" s="233"/>
      <c r="AMQ38" s="233"/>
      <c r="AMR38" s="233"/>
      <c r="AMS38" s="233"/>
      <c r="AMT38" s="233"/>
      <c r="AMU38" s="233"/>
      <c r="AMV38" s="233"/>
      <c r="AMW38" s="233"/>
      <c r="AMX38" s="233"/>
      <c r="AMY38" s="233"/>
      <c r="AMZ38" s="233"/>
      <c r="ANA38" s="233"/>
      <c r="ANB38" s="233"/>
      <c r="ANC38" s="233"/>
      <c r="AND38" s="233"/>
      <c r="ANE38" s="233"/>
      <c r="ANF38" s="233"/>
      <c r="ANG38" s="233"/>
      <c r="ANH38" s="233"/>
      <c r="ANI38" s="233"/>
      <c r="ANJ38" s="233"/>
      <c r="ANK38" s="233"/>
      <c r="ANL38" s="233"/>
      <c r="ANM38" s="233"/>
      <c r="ANN38" s="233"/>
      <c r="ANO38" s="233"/>
      <c r="ANP38" s="233"/>
      <c r="ANQ38" s="233"/>
      <c r="ANR38" s="233"/>
      <c r="ANS38" s="233"/>
      <c r="ANT38" s="233"/>
      <c r="ANU38" s="233"/>
      <c r="ANV38" s="233"/>
      <c r="ANW38" s="233"/>
      <c r="ANX38" s="233"/>
      <c r="ANY38" s="233"/>
      <c r="ANZ38" s="233"/>
      <c r="AOA38" s="233"/>
      <c r="AOB38" s="233"/>
      <c r="AOC38" s="233"/>
      <c r="AOD38" s="233"/>
      <c r="AOE38" s="233"/>
      <c r="AOF38" s="233"/>
      <c r="AOG38" s="233"/>
      <c r="AOH38" s="233"/>
      <c r="AOI38" s="233"/>
      <c r="AOJ38" s="233"/>
      <c r="AOK38" s="233"/>
      <c r="AOL38" s="233"/>
      <c r="AOM38" s="233"/>
      <c r="AON38" s="233"/>
      <c r="AOO38" s="233"/>
      <c r="AOP38" s="233"/>
      <c r="AOQ38" s="233"/>
      <c r="AOR38" s="233"/>
      <c r="AOS38" s="233"/>
      <c r="AOT38" s="233"/>
      <c r="AOU38" s="233"/>
      <c r="AOV38" s="233"/>
      <c r="AOW38" s="233"/>
      <c r="AOX38" s="233"/>
      <c r="AOY38" s="233"/>
      <c r="AOZ38" s="233"/>
      <c r="APA38" s="233"/>
      <c r="APB38" s="233"/>
      <c r="APC38" s="233"/>
      <c r="APD38" s="233"/>
      <c r="APE38" s="233"/>
      <c r="APF38" s="233"/>
      <c r="APG38" s="233"/>
      <c r="APH38" s="233"/>
      <c r="API38" s="233"/>
      <c r="APJ38" s="233"/>
      <c r="APK38" s="233"/>
      <c r="APL38" s="233"/>
      <c r="APM38" s="233"/>
      <c r="APN38" s="233"/>
      <c r="APO38" s="233"/>
      <c r="APP38" s="233"/>
      <c r="APQ38" s="233"/>
      <c r="APR38" s="233"/>
      <c r="APS38" s="233"/>
      <c r="APT38" s="233"/>
      <c r="APU38" s="233"/>
      <c r="APV38" s="233"/>
      <c r="APW38" s="233"/>
      <c r="APX38" s="233"/>
      <c r="APY38" s="233"/>
      <c r="APZ38" s="233"/>
      <c r="AQA38" s="233"/>
      <c r="AQB38" s="233"/>
      <c r="AQC38" s="233"/>
      <c r="AQD38" s="233"/>
      <c r="AQE38" s="233"/>
      <c r="AQF38" s="233"/>
      <c r="AQG38" s="233"/>
      <c r="AQH38" s="233"/>
      <c r="AQI38" s="233"/>
      <c r="AQJ38" s="233"/>
      <c r="AQK38" s="233"/>
      <c r="AQL38" s="233"/>
      <c r="AQM38" s="233"/>
      <c r="AQN38" s="233"/>
      <c r="AQO38" s="233"/>
      <c r="AQP38" s="233"/>
      <c r="AQQ38" s="233"/>
      <c r="AQR38" s="233"/>
      <c r="AQS38" s="233"/>
      <c r="AQT38" s="233"/>
      <c r="AQU38" s="233"/>
      <c r="AQV38" s="233"/>
      <c r="AQW38" s="233"/>
      <c r="AQX38" s="233"/>
      <c r="AQY38" s="233"/>
      <c r="AQZ38" s="233"/>
      <c r="ARA38" s="233"/>
      <c r="ARB38" s="233"/>
      <c r="ARC38" s="233"/>
      <c r="ARD38" s="233"/>
      <c r="ARE38" s="233"/>
      <c r="ARF38" s="233"/>
      <c r="ARG38" s="233"/>
      <c r="ARH38" s="233"/>
      <c r="ARI38" s="233"/>
      <c r="ARJ38" s="233"/>
      <c r="ARK38" s="233"/>
      <c r="ARL38" s="233"/>
      <c r="ARM38" s="233"/>
      <c r="ARN38" s="233"/>
      <c r="ARO38" s="233"/>
      <c r="ARP38" s="233"/>
      <c r="ARQ38" s="233"/>
      <c r="ARR38" s="233"/>
      <c r="ARS38" s="233"/>
      <c r="ART38" s="233"/>
      <c r="ARU38" s="233"/>
      <c r="ARV38" s="233"/>
      <c r="ARW38" s="233"/>
      <c r="ARX38" s="233"/>
      <c r="ARY38" s="233"/>
      <c r="ARZ38" s="233"/>
      <c r="ASA38" s="233"/>
      <c r="ASB38" s="233"/>
      <c r="ASC38" s="233"/>
      <c r="ASD38" s="233"/>
      <c r="ASE38" s="233"/>
      <c r="ASF38" s="233"/>
      <c r="ASG38" s="233"/>
      <c r="ASH38" s="233"/>
      <c r="ASI38" s="233"/>
      <c r="ASJ38" s="233"/>
      <c r="ASK38" s="233"/>
      <c r="ASL38" s="233"/>
      <c r="ASM38" s="233"/>
      <c r="ASN38" s="233"/>
      <c r="ASO38" s="233"/>
      <c r="ASP38" s="233"/>
      <c r="ASQ38" s="233"/>
      <c r="ASR38" s="233"/>
      <c r="ASS38" s="233"/>
      <c r="AST38" s="233"/>
      <c r="ASU38" s="233"/>
      <c r="ASV38" s="233"/>
      <c r="ASW38" s="233"/>
      <c r="ASX38" s="233"/>
      <c r="ASY38" s="233"/>
      <c r="ASZ38" s="233"/>
      <c r="ATA38" s="233"/>
      <c r="ATB38" s="233"/>
      <c r="ATC38" s="233"/>
      <c r="ATD38" s="233"/>
      <c r="ATE38" s="233"/>
      <c r="ATF38" s="233"/>
      <c r="ATG38" s="233"/>
      <c r="ATH38" s="233"/>
      <c r="ATI38" s="233"/>
      <c r="ATJ38" s="233"/>
      <c r="ATK38" s="233"/>
      <c r="ATL38" s="233"/>
      <c r="ATM38" s="233"/>
      <c r="ATN38" s="233"/>
      <c r="ATO38" s="233"/>
      <c r="ATP38" s="233"/>
      <c r="ATQ38" s="233"/>
      <c r="ATR38" s="233"/>
      <c r="ATS38" s="233"/>
      <c r="ATT38" s="233"/>
      <c r="ATU38" s="233"/>
      <c r="ATV38" s="233"/>
      <c r="ATW38" s="233"/>
      <c r="ATX38" s="233"/>
      <c r="ATY38" s="233"/>
      <c r="ATZ38" s="233"/>
      <c r="AUA38" s="233"/>
      <c r="AUB38" s="233"/>
      <c r="AUC38" s="233"/>
      <c r="AUD38" s="233"/>
      <c r="AUE38" s="233"/>
      <c r="AUF38" s="233"/>
      <c r="AUG38" s="233"/>
      <c r="AUH38" s="233"/>
      <c r="AUI38" s="233"/>
      <c r="AUJ38" s="233"/>
      <c r="AUK38" s="233"/>
      <c r="AUL38" s="233"/>
      <c r="AUM38" s="233"/>
      <c r="AUN38" s="233"/>
      <c r="AUO38" s="233"/>
      <c r="AUP38" s="233"/>
      <c r="AUQ38" s="233"/>
      <c r="AUR38" s="233"/>
      <c r="AUS38" s="233"/>
      <c r="AUT38" s="233"/>
      <c r="AUU38" s="233"/>
      <c r="AUV38" s="233"/>
      <c r="AUW38" s="233"/>
      <c r="AUX38" s="233"/>
      <c r="AUY38" s="233"/>
      <c r="AUZ38" s="233"/>
      <c r="AVA38" s="233"/>
      <c r="AVB38" s="233"/>
      <c r="AVC38" s="233"/>
      <c r="AVD38" s="233"/>
      <c r="AVE38" s="233"/>
      <c r="AVF38" s="233"/>
      <c r="AVG38" s="233"/>
      <c r="AVH38" s="233"/>
      <c r="AVI38" s="233"/>
      <c r="AVJ38" s="233"/>
      <c r="AVK38" s="233"/>
      <c r="AVL38" s="233"/>
      <c r="AVM38" s="233"/>
      <c r="AVN38" s="233"/>
      <c r="AVO38" s="233"/>
      <c r="AVP38" s="233"/>
      <c r="AVQ38" s="233"/>
      <c r="AVR38" s="233"/>
      <c r="AVS38" s="233"/>
      <c r="AVT38" s="233"/>
      <c r="AVU38" s="233"/>
      <c r="AVV38" s="233"/>
      <c r="AVW38" s="233"/>
      <c r="AVX38" s="233"/>
      <c r="AVY38" s="233"/>
      <c r="AVZ38" s="233"/>
      <c r="AWA38" s="233"/>
      <c r="AWB38" s="233"/>
      <c r="AWC38" s="233"/>
      <c r="AWD38" s="233"/>
      <c r="AWE38" s="233"/>
      <c r="AWF38" s="233"/>
      <c r="AWG38" s="233"/>
      <c r="AWH38" s="233"/>
      <c r="AWI38" s="233"/>
      <c r="AWJ38" s="233"/>
      <c r="AWK38" s="233"/>
      <c r="AWL38" s="233"/>
      <c r="AWM38" s="233"/>
      <c r="AWN38" s="233"/>
      <c r="AWO38" s="233"/>
      <c r="AWP38" s="233"/>
      <c r="AWQ38" s="233"/>
      <c r="AWR38" s="233"/>
      <c r="AWS38" s="233"/>
      <c r="AWT38" s="233"/>
      <c r="AWU38" s="233"/>
      <c r="AWV38" s="233"/>
      <c r="AWW38" s="233"/>
      <c r="AWX38" s="233"/>
      <c r="AWY38" s="233"/>
      <c r="AWZ38" s="233"/>
      <c r="AXA38" s="233"/>
      <c r="AXB38" s="233"/>
      <c r="AXC38" s="233"/>
      <c r="AXD38" s="233"/>
      <c r="AXE38" s="233"/>
      <c r="AXF38" s="233"/>
      <c r="AXG38" s="233"/>
      <c r="AXH38" s="233"/>
      <c r="AXI38" s="233"/>
      <c r="AXJ38" s="233"/>
      <c r="AXK38" s="233"/>
      <c r="AXL38" s="233"/>
      <c r="AXM38" s="233"/>
      <c r="AXN38" s="233"/>
      <c r="AXO38" s="233"/>
      <c r="AXP38" s="233"/>
      <c r="AXQ38" s="233"/>
      <c r="AXR38" s="233"/>
      <c r="AXS38" s="233"/>
      <c r="AXT38" s="233"/>
      <c r="AXU38" s="233"/>
      <c r="AXV38" s="233"/>
      <c r="AXW38" s="233"/>
      <c r="AXX38" s="233"/>
      <c r="AXY38" s="233"/>
      <c r="AXZ38" s="233"/>
      <c r="AYA38" s="233"/>
      <c r="AYB38" s="233"/>
      <c r="AYC38" s="233"/>
      <c r="AYD38" s="233"/>
      <c r="AYE38" s="233"/>
      <c r="AYF38" s="233"/>
      <c r="AYG38" s="233"/>
      <c r="AYH38" s="233"/>
      <c r="AYI38" s="233"/>
      <c r="AYJ38" s="233"/>
      <c r="AYK38" s="233"/>
      <c r="AYL38" s="233"/>
      <c r="AYM38" s="233"/>
      <c r="AYN38" s="233"/>
      <c r="AYO38" s="233"/>
      <c r="AYP38" s="233"/>
      <c r="AYQ38" s="233"/>
      <c r="AYR38" s="233"/>
      <c r="AYS38" s="233"/>
      <c r="AYT38" s="233"/>
      <c r="AYU38" s="233"/>
      <c r="AYV38" s="233"/>
      <c r="AYW38" s="233"/>
      <c r="AYX38" s="233"/>
      <c r="AYY38" s="233"/>
      <c r="AYZ38" s="233"/>
      <c r="AZA38" s="233"/>
      <c r="AZB38" s="233"/>
      <c r="AZC38" s="233"/>
      <c r="AZD38" s="233"/>
      <c r="AZE38" s="233"/>
      <c r="AZF38" s="233"/>
      <c r="AZG38" s="233"/>
      <c r="AZH38" s="233"/>
      <c r="AZI38" s="233"/>
      <c r="AZJ38" s="233"/>
      <c r="AZK38" s="233"/>
      <c r="AZL38" s="233"/>
      <c r="AZM38" s="233"/>
      <c r="AZN38" s="233"/>
      <c r="AZO38" s="233"/>
      <c r="AZP38" s="233"/>
      <c r="AZQ38" s="233"/>
      <c r="AZR38" s="233"/>
      <c r="AZS38" s="233"/>
      <c r="AZT38" s="233"/>
      <c r="AZU38" s="233"/>
      <c r="AZV38" s="233"/>
      <c r="AZW38" s="233"/>
      <c r="AZX38" s="233"/>
      <c r="AZY38" s="233"/>
      <c r="AZZ38" s="233"/>
      <c r="BAA38" s="233"/>
      <c r="BAB38" s="233"/>
      <c r="BAC38" s="233"/>
      <c r="BAD38" s="233"/>
      <c r="BAE38" s="233"/>
      <c r="BAF38" s="233"/>
      <c r="BAG38" s="233"/>
      <c r="BAH38" s="233"/>
      <c r="BAI38" s="233"/>
      <c r="BAJ38" s="233"/>
      <c r="BAK38" s="233"/>
      <c r="BAL38" s="233"/>
      <c r="BAM38" s="233"/>
      <c r="BAN38" s="233"/>
      <c r="BAO38" s="233"/>
      <c r="BAP38" s="233"/>
      <c r="BAQ38" s="233"/>
      <c r="BAR38" s="233"/>
      <c r="BAS38" s="233"/>
      <c r="BAT38" s="233"/>
      <c r="BAU38" s="233"/>
      <c r="BAV38" s="233"/>
      <c r="BAW38" s="233"/>
      <c r="BAX38" s="233"/>
      <c r="BAY38" s="233"/>
      <c r="BAZ38" s="233"/>
      <c r="BBA38" s="233"/>
      <c r="BBB38" s="233"/>
      <c r="BBC38" s="233"/>
      <c r="BBD38" s="233"/>
      <c r="BBE38" s="233"/>
      <c r="BBF38" s="233"/>
      <c r="BBG38" s="233"/>
      <c r="BBH38" s="233"/>
      <c r="BBI38" s="233"/>
      <c r="BBJ38" s="233"/>
      <c r="BBK38" s="233"/>
      <c r="BBL38" s="233"/>
      <c r="BBM38" s="233"/>
      <c r="BBN38" s="233"/>
      <c r="BBO38" s="233"/>
      <c r="BBP38" s="233"/>
      <c r="BBQ38" s="233"/>
      <c r="BBR38" s="233"/>
      <c r="BBS38" s="233"/>
      <c r="BBT38" s="233"/>
      <c r="BBU38" s="233"/>
      <c r="BBV38" s="233"/>
      <c r="BBW38" s="233"/>
      <c r="BBX38" s="233"/>
      <c r="BBY38" s="233"/>
      <c r="BBZ38" s="233"/>
      <c r="BCA38" s="233"/>
      <c r="BCB38" s="233"/>
      <c r="BCC38" s="233"/>
      <c r="BCD38" s="233"/>
      <c r="BCE38" s="233"/>
      <c r="BCF38" s="233"/>
      <c r="BCG38" s="233"/>
      <c r="BCH38" s="233"/>
      <c r="BCI38" s="233"/>
      <c r="BCJ38" s="233"/>
      <c r="BCK38" s="233"/>
      <c r="BCL38" s="233"/>
      <c r="BCM38" s="233"/>
      <c r="BCN38" s="233"/>
      <c r="BCO38" s="233"/>
      <c r="BCP38" s="233"/>
      <c r="BCQ38" s="233"/>
      <c r="BCR38" s="233"/>
      <c r="BCS38" s="233"/>
      <c r="BCT38" s="233"/>
      <c r="BCU38" s="233"/>
      <c r="BCV38" s="233"/>
      <c r="BCW38" s="233"/>
      <c r="BCX38" s="233"/>
      <c r="BCY38" s="233"/>
      <c r="BCZ38" s="233"/>
      <c r="BDA38" s="233"/>
      <c r="BDB38" s="233"/>
      <c r="BDC38" s="233"/>
      <c r="BDD38" s="233"/>
      <c r="BDE38" s="233"/>
      <c r="BDF38" s="233"/>
      <c r="BDG38" s="233"/>
      <c r="BDH38" s="233"/>
      <c r="BDI38" s="233"/>
      <c r="BDJ38" s="233"/>
      <c r="BDK38" s="233"/>
      <c r="BDL38" s="233"/>
      <c r="BDM38" s="233"/>
      <c r="BDN38" s="233"/>
      <c r="BDO38" s="233"/>
      <c r="BDP38" s="233"/>
      <c r="BDQ38" s="233"/>
      <c r="BDR38" s="233"/>
      <c r="BDS38" s="233"/>
      <c r="BDT38" s="233"/>
      <c r="BDU38" s="233"/>
      <c r="BDV38" s="233"/>
      <c r="BDW38" s="233"/>
      <c r="BDX38" s="233"/>
      <c r="BDY38" s="233"/>
      <c r="BDZ38" s="233"/>
      <c r="BEA38" s="233"/>
      <c r="BEB38" s="233"/>
      <c r="BEC38" s="233"/>
      <c r="BED38" s="233"/>
      <c r="BEE38" s="233"/>
      <c r="BEF38" s="233"/>
      <c r="BEG38" s="233"/>
      <c r="BEH38" s="233"/>
      <c r="BEI38" s="233"/>
      <c r="BEJ38" s="233"/>
      <c r="BEK38" s="233"/>
      <c r="BEL38" s="233"/>
      <c r="BEM38" s="233"/>
      <c r="BEN38" s="233"/>
      <c r="BEO38" s="233"/>
      <c r="BEP38" s="233"/>
      <c r="BEQ38" s="233"/>
      <c r="BER38" s="233"/>
      <c r="BES38" s="233"/>
      <c r="BET38" s="233"/>
      <c r="BEU38" s="233"/>
      <c r="BEV38" s="233"/>
      <c r="BEW38" s="233"/>
      <c r="BEX38" s="233"/>
      <c r="BEY38" s="233"/>
      <c r="BEZ38" s="233"/>
      <c r="BFA38" s="233"/>
      <c r="BFB38" s="233"/>
      <c r="BFC38" s="233"/>
      <c r="BFD38" s="233"/>
      <c r="BFE38" s="233"/>
      <c r="BFF38" s="233"/>
      <c r="BFG38" s="233"/>
      <c r="BFH38" s="233"/>
      <c r="BFI38" s="233"/>
      <c r="BFJ38" s="233"/>
      <c r="BFK38" s="233"/>
      <c r="BFL38" s="233"/>
      <c r="BFM38" s="233"/>
      <c r="BFN38" s="233"/>
      <c r="BFO38" s="233"/>
      <c r="BFP38" s="233"/>
      <c r="BFQ38" s="233"/>
      <c r="BFR38" s="233"/>
      <c r="BFS38" s="233"/>
      <c r="BFT38" s="233"/>
      <c r="BFU38" s="233"/>
      <c r="BFV38" s="233"/>
      <c r="BFW38" s="233"/>
      <c r="BFX38" s="233"/>
      <c r="BFY38" s="233"/>
      <c r="BFZ38" s="233"/>
      <c r="BGA38" s="233"/>
      <c r="BGB38" s="233"/>
      <c r="BGC38" s="233"/>
      <c r="BGD38" s="233"/>
      <c r="BGE38" s="233"/>
      <c r="BGF38" s="233"/>
      <c r="BGG38" s="233"/>
      <c r="BGH38" s="233"/>
      <c r="BGI38" s="233"/>
      <c r="BGJ38" s="233"/>
      <c r="BGK38" s="233"/>
      <c r="BGL38" s="233"/>
      <c r="BGM38" s="233"/>
      <c r="BGN38" s="233"/>
      <c r="BGO38" s="233"/>
      <c r="BGP38" s="233"/>
      <c r="BGQ38" s="233"/>
      <c r="BGR38" s="233"/>
      <c r="BGS38" s="233"/>
      <c r="BGT38" s="233"/>
      <c r="BGU38" s="233"/>
      <c r="BGV38" s="233"/>
      <c r="BGW38" s="233"/>
      <c r="BGX38" s="233"/>
      <c r="BGY38" s="233"/>
      <c r="BGZ38" s="233"/>
      <c r="BHA38" s="233"/>
      <c r="BHB38" s="233"/>
      <c r="BHC38" s="233"/>
      <c r="BHD38" s="233"/>
      <c r="BHE38" s="233"/>
      <c r="BHF38" s="233"/>
      <c r="BHG38" s="233"/>
      <c r="BHH38" s="233"/>
      <c r="BHI38" s="233"/>
      <c r="BHJ38" s="233"/>
      <c r="BHK38" s="233"/>
      <c r="BHL38" s="233"/>
      <c r="BHM38" s="233"/>
      <c r="BHN38" s="233"/>
      <c r="BHO38" s="233"/>
      <c r="BHP38" s="233"/>
      <c r="BHQ38" s="233"/>
      <c r="BHR38" s="233"/>
      <c r="BHS38" s="233"/>
      <c r="BHT38" s="233"/>
      <c r="BHU38" s="233"/>
      <c r="BHV38" s="233"/>
      <c r="BHW38" s="233"/>
      <c r="BHX38" s="233"/>
      <c r="BHY38" s="233"/>
      <c r="BHZ38" s="233"/>
      <c r="BIA38" s="233"/>
      <c r="BIB38" s="233"/>
      <c r="BIC38" s="233"/>
      <c r="BID38" s="233"/>
      <c r="BIE38" s="233"/>
      <c r="BIF38" s="233"/>
      <c r="BIG38" s="233"/>
      <c r="BIH38" s="233"/>
      <c r="BII38" s="233"/>
      <c r="BIJ38" s="233"/>
      <c r="BIK38" s="233"/>
      <c r="BIL38" s="233"/>
      <c r="BIM38" s="233"/>
      <c r="BIN38" s="233"/>
      <c r="BIO38" s="233"/>
      <c r="BIP38" s="233"/>
      <c r="BIQ38" s="233"/>
      <c r="BIR38" s="233"/>
      <c r="BIS38" s="233"/>
      <c r="BIT38" s="233"/>
      <c r="BIU38" s="233"/>
      <c r="BIV38" s="233"/>
      <c r="BIW38" s="233"/>
      <c r="BIX38" s="233"/>
      <c r="BIY38" s="233"/>
      <c r="BIZ38" s="233"/>
      <c r="BJA38" s="233"/>
      <c r="BJB38" s="233"/>
      <c r="BJC38" s="233"/>
      <c r="BJD38" s="233"/>
      <c r="BJE38" s="233"/>
      <c r="BJF38" s="233"/>
      <c r="BJG38" s="233"/>
      <c r="BJH38" s="233"/>
      <c r="BJI38" s="233"/>
      <c r="BJJ38" s="233"/>
      <c r="BJK38" s="233"/>
      <c r="BJL38" s="233"/>
      <c r="BJM38" s="233"/>
      <c r="BJN38" s="233"/>
      <c r="BJO38" s="233"/>
      <c r="BJP38" s="233"/>
      <c r="BJQ38" s="233"/>
      <c r="BJR38" s="233"/>
      <c r="BJS38" s="233"/>
      <c r="BJT38" s="233"/>
      <c r="BJU38" s="233"/>
      <c r="BJV38" s="233"/>
      <c r="BJW38" s="233"/>
      <c r="BJX38" s="233"/>
      <c r="BJY38" s="233"/>
      <c r="BJZ38" s="233"/>
      <c r="BKA38" s="233"/>
      <c r="BKB38" s="233"/>
      <c r="BKC38" s="233"/>
      <c r="BKD38" s="233"/>
      <c r="BKE38" s="233"/>
      <c r="BKF38" s="233"/>
      <c r="BKG38" s="233"/>
      <c r="BKH38" s="233"/>
      <c r="BKI38" s="233"/>
      <c r="BKJ38" s="233"/>
      <c r="BKK38" s="233"/>
      <c r="BKL38" s="233"/>
      <c r="BKM38" s="233"/>
      <c r="BKN38" s="233"/>
      <c r="BKO38" s="233"/>
      <c r="BKP38" s="233"/>
      <c r="BKQ38" s="233"/>
      <c r="BKR38" s="233"/>
      <c r="BKS38" s="233"/>
      <c r="BKT38" s="233"/>
      <c r="BKU38" s="233"/>
      <c r="BKV38" s="233"/>
      <c r="BKW38" s="233"/>
      <c r="BKX38" s="233"/>
      <c r="BKY38" s="233"/>
      <c r="BKZ38" s="233"/>
      <c r="BLA38" s="233"/>
      <c r="BLB38" s="233"/>
      <c r="BLC38" s="233"/>
      <c r="BLD38" s="233"/>
      <c r="BLE38" s="233"/>
      <c r="BLF38" s="233"/>
      <c r="BLG38" s="233"/>
      <c r="BLH38" s="233"/>
      <c r="BLI38" s="233"/>
      <c r="BLJ38" s="233"/>
      <c r="BLK38" s="233"/>
      <c r="BLL38" s="233"/>
      <c r="BLM38" s="233"/>
      <c r="BLN38" s="233"/>
      <c r="BLO38" s="233"/>
      <c r="BLP38" s="233"/>
      <c r="BLQ38" s="233"/>
      <c r="BLR38" s="233"/>
      <c r="BLS38" s="233"/>
      <c r="BLT38" s="233"/>
      <c r="BLU38" s="233"/>
      <c r="BLV38" s="233"/>
      <c r="BLW38" s="233"/>
      <c r="BLX38" s="233"/>
      <c r="BLY38" s="233"/>
      <c r="BLZ38" s="233"/>
      <c r="BMA38" s="233"/>
      <c r="BMB38" s="233"/>
      <c r="BMC38" s="233"/>
      <c r="BMD38" s="233"/>
      <c r="BME38" s="233"/>
      <c r="BMF38" s="233"/>
      <c r="BMG38" s="233"/>
      <c r="BMH38" s="233"/>
      <c r="BMI38" s="233"/>
      <c r="BMJ38" s="233"/>
      <c r="BMK38" s="233"/>
      <c r="BML38" s="233"/>
      <c r="BMM38" s="233"/>
      <c r="BMN38" s="233"/>
      <c r="BMO38" s="233"/>
      <c r="BMP38" s="233"/>
      <c r="BMQ38" s="233"/>
      <c r="BMR38" s="233"/>
      <c r="BMS38" s="233"/>
      <c r="BMT38" s="233"/>
      <c r="BMU38" s="233"/>
      <c r="BMV38" s="233"/>
      <c r="BMW38" s="233"/>
      <c r="BMX38" s="233"/>
      <c r="BMY38" s="233"/>
      <c r="BMZ38" s="233"/>
      <c r="BNA38" s="233"/>
      <c r="BNB38" s="233"/>
      <c r="BNC38" s="233"/>
      <c r="BND38" s="233"/>
      <c r="BNE38" s="233"/>
      <c r="BNF38" s="233"/>
      <c r="BNG38" s="233"/>
      <c r="BNH38" s="233"/>
      <c r="BNI38" s="233"/>
      <c r="BNJ38" s="233"/>
      <c r="BNK38" s="233"/>
      <c r="BNL38" s="233"/>
      <c r="BNM38" s="233"/>
      <c r="BNN38" s="233"/>
      <c r="BNO38" s="233"/>
      <c r="BNP38" s="233"/>
      <c r="BNQ38" s="233"/>
      <c r="BNR38" s="233"/>
      <c r="BNS38" s="233"/>
      <c r="BNT38" s="233"/>
      <c r="BNU38" s="233"/>
      <c r="BNV38" s="233"/>
      <c r="BNW38" s="233"/>
      <c r="BNX38" s="233"/>
      <c r="BNY38" s="233"/>
      <c r="BNZ38" s="233"/>
      <c r="BOA38" s="233"/>
      <c r="BOB38" s="233"/>
      <c r="BOC38" s="233"/>
      <c r="BOD38" s="233"/>
      <c r="BOE38" s="233"/>
      <c r="BOF38" s="233"/>
      <c r="BOG38" s="233"/>
      <c r="BOH38" s="233"/>
      <c r="BOI38" s="233"/>
      <c r="BOJ38" s="233"/>
      <c r="BOK38" s="233"/>
      <c r="BOL38" s="233"/>
      <c r="BOM38" s="233"/>
      <c r="BON38" s="233"/>
      <c r="BOO38" s="233"/>
      <c r="BOP38" s="233"/>
      <c r="BOQ38" s="233"/>
      <c r="BOR38" s="233"/>
      <c r="BOS38" s="233"/>
      <c r="BOT38" s="233"/>
      <c r="BOU38" s="233"/>
      <c r="BOV38" s="233"/>
      <c r="BOW38" s="233"/>
      <c r="BOX38" s="233"/>
      <c r="BOY38" s="233"/>
      <c r="BOZ38" s="233"/>
      <c r="BPA38" s="233"/>
      <c r="BPB38" s="233"/>
      <c r="BPC38" s="233"/>
      <c r="BPD38" s="233"/>
      <c r="BPE38" s="233"/>
      <c r="BPF38" s="233"/>
      <c r="BPG38" s="233"/>
      <c r="BPH38" s="233"/>
      <c r="BPI38" s="233"/>
      <c r="BPJ38" s="233"/>
      <c r="BPK38" s="233"/>
      <c r="BPL38" s="233"/>
      <c r="BPM38" s="233"/>
      <c r="BPN38" s="233"/>
      <c r="BPO38" s="233"/>
      <c r="BPP38" s="233"/>
      <c r="BPQ38" s="233"/>
      <c r="BPR38" s="233"/>
      <c r="BPS38" s="233"/>
      <c r="BPT38" s="233"/>
      <c r="BPU38" s="233"/>
      <c r="BPV38" s="233"/>
      <c r="BPW38" s="233"/>
      <c r="BPX38" s="233"/>
      <c r="BPY38" s="233"/>
      <c r="BPZ38" s="233"/>
      <c r="BQA38" s="233"/>
      <c r="BQB38" s="233"/>
      <c r="BQC38" s="233"/>
      <c r="BQD38" s="233"/>
      <c r="BQE38" s="233"/>
      <c r="BQF38" s="233"/>
      <c r="BQG38" s="233"/>
      <c r="BQH38" s="233"/>
      <c r="BQI38" s="233"/>
      <c r="BQJ38" s="233"/>
      <c r="BQK38" s="233"/>
      <c r="BQL38" s="233"/>
      <c r="BQM38" s="233"/>
      <c r="BQN38" s="233"/>
      <c r="BQO38" s="233"/>
      <c r="BQP38" s="233"/>
      <c r="BQQ38" s="233"/>
      <c r="BQR38" s="233"/>
      <c r="BQS38" s="233"/>
      <c r="BQT38" s="233"/>
      <c r="BQU38" s="233"/>
      <c r="BQV38" s="233"/>
      <c r="BQW38" s="233"/>
      <c r="BQX38" s="233"/>
      <c r="BQY38" s="233"/>
      <c r="BQZ38" s="233"/>
      <c r="BRA38" s="233"/>
      <c r="BRB38" s="233"/>
      <c r="BRC38" s="233"/>
      <c r="BRD38" s="233"/>
      <c r="BRE38" s="233"/>
      <c r="BRF38" s="233"/>
      <c r="BRG38" s="233"/>
      <c r="BRH38" s="233"/>
      <c r="BRI38" s="233"/>
      <c r="BRJ38" s="233"/>
      <c r="BRK38" s="233"/>
      <c r="BRL38" s="233"/>
      <c r="BRM38" s="233"/>
      <c r="BRN38" s="233"/>
      <c r="BRO38" s="233"/>
      <c r="BRP38" s="233"/>
      <c r="BRQ38" s="233"/>
      <c r="BRR38" s="233"/>
      <c r="BRS38" s="233"/>
      <c r="BRT38" s="233"/>
      <c r="BRU38" s="233"/>
      <c r="BRV38" s="233"/>
      <c r="BRW38" s="233"/>
      <c r="BRX38" s="233"/>
      <c r="BRY38" s="233"/>
      <c r="BRZ38" s="233"/>
      <c r="BSA38" s="233"/>
      <c r="BSB38" s="233"/>
      <c r="BSC38" s="233"/>
      <c r="BSD38" s="233"/>
      <c r="BSE38" s="233"/>
      <c r="BSF38" s="233"/>
      <c r="BSG38" s="233"/>
      <c r="BSH38" s="233"/>
      <c r="BSI38" s="233"/>
      <c r="BSJ38" s="233"/>
      <c r="BSK38" s="233"/>
      <c r="BSL38" s="233"/>
      <c r="BSM38" s="233"/>
      <c r="BSN38" s="233"/>
      <c r="BSO38" s="233"/>
      <c r="BSP38" s="233"/>
      <c r="BSQ38" s="233"/>
      <c r="BSR38" s="233"/>
      <c r="BSS38" s="233"/>
      <c r="BST38" s="233"/>
      <c r="BSU38" s="233"/>
      <c r="BSV38" s="233"/>
      <c r="BSW38" s="233"/>
      <c r="BSX38" s="233"/>
      <c r="BSY38" s="233"/>
      <c r="BSZ38" s="233"/>
      <c r="BTA38" s="233"/>
      <c r="BTB38" s="233"/>
      <c r="BTC38" s="233"/>
      <c r="BTD38" s="233"/>
      <c r="BTE38" s="233"/>
      <c r="BTF38" s="233"/>
      <c r="BTG38" s="233"/>
      <c r="BTH38" s="233"/>
      <c r="BTI38" s="233"/>
      <c r="BTJ38" s="233"/>
      <c r="BTK38" s="233"/>
      <c r="BTL38" s="233"/>
      <c r="BTM38" s="233"/>
      <c r="BTN38" s="233"/>
      <c r="BTO38" s="233"/>
      <c r="BTP38" s="233"/>
      <c r="BTQ38" s="233"/>
      <c r="BTR38" s="233"/>
      <c r="BTS38" s="233"/>
      <c r="BTT38" s="233"/>
      <c r="BTU38" s="233"/>
      <c r="BTV38" s="233"/>
      <c r="BTW38" s="233"/>
      <c r="BTX38" s="233"/>
      <c r="BTY38" s="233"/>
      <c r="BTZ38" s="233"/>
      <c r="BUA38" s="233"/>
      <c r="BUB38" s="233"/>
      <c r="BUC38" s="233"/>
      <c r="BUD38" s="233"/>
      <c r="BUE38" s="233"/>
      <c r="BUF38" s="233"/>
      <c r="BUG38" s="233"/>
      <c r="BUH38" s="233"/>
      <c r="BUI38" s="233"/>
      <c r="BUJ38" s="233"/>
      <c r="BUK38" s="233"/>
      <c r="BUL38" s="233"/>
      <c r="BUM38" s="233"/>
      <c r="BUN38" s="233"/>
      <c r="BUO38" s="233"/>
      <c r="BUP38" s="233"/>
      <c r="BUQ38" s="233"/>
      <c r="BUR38" s="233"/>
      <c r="BUS38" s="233"/>
      <c r="BUT38" s="233"/>
      <c r="BUU38" s="233"/>
      <c r="BUV38" s="233"/>
      <c r="BUW38" s="233"/>
      <c r="BUX38" s="233"/>
      <c r="BUY38" s="233"/>
      <c r="BUZ38" s="233"/>
      <c r="BVA38" s="233"/>
      <c r="BVB38" s="233"/>
      <c r="BVC38" s="233"/>
      <c r="BVD38" s="233"/>
      <c r="BVE38" s="233"/>
      <c r="BVF38" s="233"/>
      <c r="BVG38" s="233"/>
      <c r="BVH38" s="233"/>
      <c r="BVI38" s="233"/>
      <c r="BVJ38" s="233"/>
      <c r="BVK38" s="233"/>
      <c r="BVL38" s="233"/>
      <c r="BVM38" s="233"/>
      <c r="BVN38" s="233"/>
      <c r="BVO38" s="233"/>
      <c r="BVP38" s="233"/>
      <c r="BVQ38" s="233"/>
      <c r="BVR38" s="233"/>
      <c r="BVS38" s="233"/>
      <c r="BVT38" s="233"/>
      <c r="BVU38" s="233"/>
      <c r="BVV38" s="233"/>
      <c r="BVW38" s="233"/>
      <c r="BVX38" s="233"/>
      <c r="BVY38" s="233"/>
      <c r="BVZ38" s="233"/>
      <c r="BWA38" s="233"/>
      <c r="BWB38" s="233"/>
      <c r="BWC38" s="233"/>
      <c r="BWD38" s="233"/>
      <c r="BWE38" s="233"/>
      <c r="BWF38" s="233"/>
      <c r="BWG38" s="233"/>
      <c r="BWH38" s="233"/>
      <c r="BWI38" s="233"/>
      <c r="BWJ38" s="233"/>
      <c r="BWK38" s="233"/>
      <c r="BWL38" s="233"/>
      <c r="BWM38" s="233"/>
      <c r="BWN38" s="233"/>
      <c r="BWO38" s="233"/>
      <c r="BWP38" s="233"/>
      <c r="BWQ38" s="233"/>
      <c r="BWR38" s="233"/>
      <c r="BWS38" s="233"/>
      <c r="BWT38" s="233"/>
      <c r="BWU38" s="233"/>
      <c r="BWV38" s="233"/>
      <c r="BWW38" s="233"/>
      <c r="BWX38" s="233"/>
      <c r="BWY38" s="233"/>
      <c r="BWZ38" s="233"/>
      <c r="BXA38" s="233"/>
      <c r="BXB38" s="233"/>
      <c r="BXC38" s="233"/>
      <c r="BXD38" s="233"/>
      <c r="BXE38" s="233"/>
      <c r="BXF38" s="233"/>
      <c r="BXG38" s="233"/>
      <c r="BXH38" s="233"/>
      <c r="BXI38" s="233"/>
      <c r="BXJ38" s="233"/>
      <c r="BXK38" s="233"/>
      <c r="BXL38" s="233"/>
      <c r="BXM38" s="233"/>
      <c r="BXN38" s="233"/>
      <c r="BXO38" s="233"/>
      <c r="BXP38" s="233"/>
      <c r="BXQ38" s="233"/>
      <c r="BXR38" s="233"/>
      <c r="BXS38" s="233"/>
      <c r="BXT38" s="233"/>
      <c r="BXU38" s="233"/>
      <c r="BXV38" s="233"/>
      <c r="BXW38" s="233"/>
      <c r="BXX38" s="233"/>
      <c r="BXY38" s="233"/>
      <c r="BXZ38" s="233"/>
      <c r="BYA38" s="233"/>
      <c r="BYB38" s="233"/>
      <c r="BYC38" s="233"/>
      <c r="BYD38" s="233"/>
      <c r="BYE38" s="233"/>
      <c r="BYF38" s="233"/>
      <c r="BYG38" s="233"/>
      <c r="BYH38" s="233"/>
      <c r="BYI38" s="233"/>
      <c r="BYJ38" s="233"/>
      <c r="BYK38" s="233"/>
      <c r="BYL38" s="233"/>
      <c r="BYM38" s="233"/>
      <c r="BYN38" s="233"/>
      <c r="BYO38" s="233"/>
      <c r="BYP38" s="233"/>
      <c r="BYQ38" s="233"/>
      <c r="BYR38" s="233"/>
      <c r="BYS38" s="233"/>
      <c r="BYT38" s="233"/>
      <c r="BYU38" s="233"/>
      <c r="BYV38" s="233"/>
      <c r="BYW38" s="233"/>
      <c r="BYX38" s="233"/>
      <c r="BYY38" s="233"/>
      <c r="BYZ38" s="233"/>
      <c r="BZA38" s="233"/>
      <c r="BZB38" s="233"/>
      <c r="BZC38" s="233"/>
      <c r="BZD38" s="233"/>
      <c r="BZE38" s="233"/>
      <c r="BZF38" s="233"/>
      <c r="BZG38" s="233"/>
      <c r="BZH38" s="233"/>
      <c r="BZI38" s="233"/>
      <c r="BZJ38" s="233"/>
      <c r="BZK38" s="233"/>
      <c r="BZL38" s="233"/>
      <c r="BZM38" s="233"/>
      <c r="BZN38" s="233"/>
      <c r="BZO38" s="233"/>
      <c r="BZP38" s="233"/>
      <c r="BZQ38" s="233"/>
      <c r="BZR38" s="233"/>
      <c r="BZS38" s="233"/>
      <c r="BZT38" s="233"/>
      <c r="BZU38" s="233"/>
      <c r="BZV38" s="233"/>
      <c r="BZW38" s="233"/>
      <c r="BZX38" s="233"/>
      <c r="BZY38" s="233"/>
      <c r="BZZ38" s="233"/>
      <c r="CAA38" s="233"/>
      <c r="CAB38" s="233"/>
      <c r="CAC38" s="233"/>
      <c r="CAD38" s="233"/>
      <c r="CAE38" s="233"/>
      <c r="CAF38" s="233"/>
      <c r="CAG38" s="233"/>
      <c r="CAH38" s="233"/>
      <c r="CAI38" s="233"/>
      <c r="CAJ38" s="233"/>
      <c r="CAK38" s="233"/>
      <c r="CAL38" s="233"/>
      <c r="CAM38" s="233"/>
      <c r="CAN38" s="233"/>
      <c r="CAO38" s="233"/>
      <c r="CAP38" s="233"/>
      <c r="CAQ38" s="233"/>
      <c r="CAR38" s="233"/>
      <c r="CAS38" s="233"/>
      <c r="CAT38" s="233"/>
      <c r="CAU38" s="233"/>
      <c r="CAV38" s="233"/>
      <c r="CAW38" s="233"/>
      <c r="CAX38" s="233"/>
      <c r="CAY38" s="233"/>
      <c r="CAZ38" s="233"/>
      <c r="CBA38" s="233"/>
      <c r="CBB38" s="233"/>
      <c r="CBC38" s="233"/>
      <c r="CBD38" s="233"/>
      <c r="CBE38" s="233"/>
      <c r="CBF38" s="233"/>
      <c r="CBG38" s="233"/>
      <c r="CBH38" s="233"/>
      <c r="CBI38" s="233"/>
      <c r="CBJ38" s="233"/>
      <c r="CBK38" s="233"/>
      <c r="CBL38" s="233"/>
      <c r="CBM38" s="233"/>
      <c r="CBN38" s="233"/>
      <c r="CBO38" s="233"/>
      <c r="CBP38" s="233"/>
      <c r="CBQ38" s="233"/>
      <c r="CBR38" s="233"/>
      <c r="CBS38" s="233"/>
      <c r="CBT38" s="233"/>
      <c r="CBU38" s="233"/>
      <c r="CBV38" s="233"/>
      <c r="CBW38" s="233"/>
      <c r="CBX38" s="233"/>
      <c r="CBY38" s="233"/>
      <c r="CBZ38" s="233"/>
      <c r="CCA38" s="233"/>
      <c r="CCB38" s="233"/>
      <c r="CCC38" s="233"/>
      <c r="CCD38" s="233"/>
      <c r="CCE38" s="233"/>
      <c r="CCF38" s="233"/>
      <c r="CCG38" s="233"/>
      <c r="CCH38" s="233"/>
      <c r="CCI38" s="233"/>
      <c r="CCJ38" s="233"/>
      <c r="CCK38" s="233"/>
      <c r="CCL38" s="233"/>
      <c r="CCM38" s="233"/>
      <c r="CCN38" s="233"/>
      <c r="CCO38" s="233"/>
      <c r="CCP38" s="233"/>
      <c r="CCQ38" s="233"/>
      <c r="CCR38" s="233"/>
      <c r="CCS38" s="233"/>
      <c r="CCT38" s="233"/>
      <c r="CCU38" s="233"/>
      <c r="CCV38" s="233"/>
      <c r="CCW38" s="233"/>
      <c r="CCX38" s="233"/>
      <c r="CCY38" s="233"/>
      <c r="CCZ38" s="233"/>
      <c r="CDA38" s="233"/>
      <c r="CDB38" s="233"/>
      <c r="CDC38" s="233"/>
      <c r="CDD38" s="233"/>
      <c r="CDE38" s="233"/>
      <c r="CDF38" s="233"/>
      <c r="CDG38" s="233"/>
      <c r="CDH38" s="233"/>
      <c r="CDI38" s="233"/>
      <c r="CDJ38" s="233"/>
      <c r="CDK38" s="233"/>
      <c r="CDL38" s="233"/>
      <c r="CDM38" s="233"/>
      <c r="CDN38" s="233"/>
      <c r="CDO38" s="233"/>
      <c r="CDP38" s="233"/>
      <c r="CDQ38" s="233"/>
      <c r="CDR38" s="233"/>
      <c r="CDS38" s="233"/>
      <c r="CDT38" s="233"/>
      <c r="CDU38" s="233"/>
      <c r="CDV38" s="233"/>
      <c r="CDW38" s="233"/>
      <c r="CDX38" s="233"/>
      <c r="CDY38" s="233"/>
      <c r="CDZ38" s="233"/>
      <c r="CEA38" s="233"/>
      <c r="CEB38" s="233"/>
      <c r="CEC38" s="233"/>
      <c r="CED38" s="233"/>
      <c r="CEE38" s="233"/>
      <c r="CEF38" s="233"/>
      <c r="CEG38" s="233"/>
      <c r="CEH38" s="233"/>
      <c r="CEI38" s="233"/>
      <c r="CEJ38" s="233"/>
      <c r="CEK38" s="233"/>
      <c r="CEL38" s="233"/>
      <c r="CEM38" s="233"/>
      <c r="CEN38" s="233"/>
      <c r="CEO38" s="233"/>
      <c r="CEP38" s="233"/>
      <c r="CEQ38" s="233"/>
      <c r="CER38" s="233"/>
      <c r="CES38" s="233"/>
      <c r="CET38" s="233"/>
      <c r="CEU38" s="233"/>
      <c r="CEV38" s="233"/>
      <c r="CEW38" s="233"/>
      <c r="CEX38" s="233"/>
      <c r="CEY38" s="233"/>
      <c r="CEZ38" s="233"/>
      <c r="CFA38" s="233"/>
      <c r="CFB38" s="233"/>
      <c r="CFC38" s="233"/>
      <c r="CFD38" s="233"/>
      <c r="CFE38" s="233"/>
      <c r="CFF38" s="233"/>
      <c r="CFG38" s="233"/>
      <c r="CFH38" s="233"/>
      <c r="CFI38" s="233"/>
      <c r="CFJ38" s="233"/>
      <c r="CFK38" s="233"/>
      <c r="CFL38" s="233"/>
      <c r="CFM38" s="233"/>
      <c r="CFN38" s="233"/>
      <c r="CFO38" s="233"/>
      <c r="CFP38" s="233"/>
      <c r="CFQ38" s="233"/>
      <c r="CFR38" s="233"/>
      <c r="CFS38" s="233"/>
      <c r="CFT38" s="233"/>
      <c r="CFU38" s="233"/>
      <c r="CFV38" s="233"/>
      <c r="CFW38" s="233"/>
      <c r="CFX38" s="233"/>
      <c r="CFY38" s="233"/>
      <c r="CFZ38" s="233"/>
      <c r="CGA38" s="233"/>
      <c r="CGB38" s="233"/>
      <c r="CGC38" s="233"/>
      <c r="CGD38" s="233"/>
      <c r="CGE38" s="233"/>
      <c r="CGF38" s="233"/>
      <c r="CGG38" s="233"/>
      <c r="CGH38" s="233"/>
      <c r="CGI38" s="233"/>
      <c r="CGJ38" s="233"/>
      <c r="CGK38" s="233"/>
      <c r="CGL38" s="233"/>
      <c r="CGM38" s="233"/>
      <c r="CGN38" s="233"/>
      <c r="CGO38" s="233"/>
      <c r="CGP38" s="233"/>
      <c r="CGQ38" s="233"/>
      <c r="CGR38" s="233"/>
      <c r="CGS38" s="233"/>
      <c r="CGT38" s="233"/>
      <c r="CGU38" s="233"/>
      <c r="CGV38" s="233"/>
      <c r="CGW38" s="233"/>
      <c r="CGX38" s="233"/>
      <c r="CGY38" s="233"/>
      <c r="CGZ38" s="233"/>
      <c r="CHA38" s="233"/>
      <c r="CHB38" s="233"/>
      <c r="CHC38" s="233"/>
      <c r="CHD38" s="233"/>
      <c r="CHE38" s="233"/>
      <c r="CHF38" s="233"/>
      <c r="CHG38" s="233"/>
      <c r="CHH38" s="233"/>
      <c r="CHI38" s="233"/>
      <c r="CHJ38" s="233"/>
      <c r="CHK38" s="233"/>
      <c r="CHL38" s="233"/>
      <c r="CHM38" s="233"/>
      <c r="CHN38" s="233"/>
      <c r="CHO38" s="233"/>
      <c r="CHP38" s="233"/>
      <c r="CHQ38" s="233"/>
      <c r="CHR38" s="233"/>
      <c r="CHS38" s="233"/>
      <c r="CHT38" s="233"/>
      <c r="CHU38" s="233"/>
      <c r="CHV38" s="233"/>
      <c r="CHW38" s="233"/>
      <c r="CHX38" s="233"/>
      <c r="CHY38" s="233"/>
      <c r="CHZ38" s="233"/>
      <c r="CIA38" s="233"/>
      <c r="CIB38" s="233"/>
      <c r="CIC38" s="233"/>
      <c r="CID38" s="233"/>
      <c r="CIE38" s="233"/>
      <c r="CIF38" s="233"/>
      <c r="CIG38" s="233"/>
      <c r="CIH38" s="233"/>
      <c r="CII38" s="233"/>
      <c r="CIJ38" s="233"/>
      <c r="CIK38" s="233"/>
      <c r="CIL38" s="233"/>
      <c r="CIM38" s="233"/>
      <c r="CIN38" s="233"/>
      <c r="CIO38" s="233"/>
      <c r="CIP38" s="233"/>
      <c r="CIQ38" s="233"/>
      <c r="CIR38" s="233"/>
      <c r="CIS38" s="233"/>
      <c r="CIT38" s="233"/>
      <c r="CIU38" s="233"/>
      <c r="CIV38" s="233"/>
      <c r="CIW38" s="233"/>
      <c r="CIX38" s="233"/>
      <c r="CIY38" s="233"/>
      <c r="CIZ38" s="233"/>
      <c r="CJA38" s="233"/>
      <c r="CJB38" s="233"/>
      <c r="CJC38" s="233"/>
      <c r="CJD38" s="233"/>
      <c r="CJE38" s="233"/>
      <c r="CJF38" s="233"/>
      <c r="CJG38" s="233"/>
      <c r="CJH38" s="233"/>
      <c r="CJI38" s="233"/>
      <c r="CJJ38" s="233"/>
      <c r="CJK38" s="233"/>
      <c r="CJL38" s="233"/>
      <c r="CJM38" s="233"/>
      <c r="CJN38" s="233"/>
      <c r="CJO38" s="233"/>
      <c r="CJP38" s="233"/>
      <c r="CJQ38" s="233"/>
      <c r="CJR38" s="233"/>
      <c r="CJS38" s="233"/>
      <c r="CJT38" s="233"/>
      <c r="CJU38" s="233"/>
      <c r="CJV38" s="233"/>
      <c r="CJW38" s="233"/>
      <c r="CJX38" s="233"/>
      <c r="CJY38" s="233"/>
      <c r="CJZ38" s="233"/>
      <c r="CKA38" s="233"/>
      <c r="CKB38" s="233"/>
      <c r="CKC38" s="233"/>
      <c r="CKD38" s="233"/>
      <c r="CKE38" s="233"/>
      <c r="CKF38" s="233"/>
      <c r="CKG38" s="233"/>
      <c r="CKH38" s="233"/>
      <c r="CKI38" s="233"/>
      <c r="CKJ38" s="233"/>
      <c r="CKK38" s="233"/>
      <c r="CKL38" s="233"/>
      <c r="CKM38" s="233"/>
      <c r="CKN38" s="233"/>
      <c r="CKO38" s="233"/>
      <c r="CKP38" s="233"/>
      <c r="CKQ38" s="233"/>
      <c r="CKR38" s="233"/>
      <c r="CKS38" s="233"/>
      <c r="CKT38" s="233"/>
      <c r="CKU38" s="233"/>
      <c r="CKV38" s="233"/>
      <c r="CKW38" s="233"/>
      <c r="CKX38" s="233"/>
      <c r="CKY38" s="233"/>
      <c r="CKZ38" s="233"/>
      <c r="CLA38" s="233"/>
      <c r="CLB38" s="233"/>
      <c r="CLC38" s="233"/>
      <c r="CLD38" s="233"/>
      <c r="CLE38" s="233"/>
      <c r="CLF38" s="233"/>
      <c r="CLG38" s="233"/>
      <c r="CLH38" s="233"/>
      <c r="CLI38" s="233"/>
      <c r="CLJ38" s="233"/>
      <c r="CLK38" s="233"/>
      <c r="CLL38" s="233"/>
      <c r="CLM38" s="233"/>
      <c r="CLN38" s="233"/>
      <c r="CLO38" s="233"/>
      <c r="CLP38" s="233"/>
      <c r="CLQ38" s="233"/>
      <c r="CLR38" s="233"/>
      <c r="CLS38" s="233"/>
      <c r="CLT38" s="233"/>
      <c r="CLU38" s="233"/>
      <c r="CLV38" s="233"/>
      <c r="CLW38" s="233"/>
      <c r="CLX38" s="233"/>
      <c r="CLY38" s="233"/>
      <c r="CLZ38" s="233"/>
      <c r="CMA38" s="233"/>
      <c r="CMB38" s="233"/>
      <c r="CMC38" s="233"/>
      <c r="CMD38" s="233"/>
      <c r="CME38" s="233"/>
      <c r="CMF38" s="233"/>
      <c r="CMG38" s="233"/>
      <c r="CMH38" s="233"/>
      <c r="CMI38" s="233"/>
      <c r="CMJ38" s="233"/>
      <c r="CMK38" s="233"/>
      <c r="CML38" s="233"/>
      <c r="CMM38" s="233"/>
      <c r="CMN38" s="233"/>
      <c r="CMO38" s="233"/>
      <c r="CMP38" s="233"/>
      <c r="CMQ38" s="233"/>
      <c r="CMR38" s="233"/>
      <c r="CMS38" s="233"/>
      <c r="CMT38" s="233"/>
      <c r="CMU38" s="233"/>
      <c r="CMV38" s="233"/>
      <c r="CMW38" s="233"/>
      <c r="CMX38" s="233"/>
      <c r="CMY38" s="233"/>
      <c r="CMZ38" s="233"/>
      <c r="CNA38" s="233"/>
      <c r="CNB38" s="233"/>
      <c r="CNC38" s="233"/>
      <c r="CND38" s="233"/>
      <c r="CNE38" s="233"/>
      <c r="CNF38" s="233"/>
      <c r="CNG38" s="233"/>
      <c r="CNH38" s="233"/>
      <c r="CNI38" s="233"/>
      <c r="CNJ38" s="233"/>
      <c r="CNK38" s="233"/>
      <c r="CNL38" s="233"/>
      <c r="CNM38" s="233"/>
      <c r="CNN38" s="233"/>
      <c r="CNO38" s="233"/>
      <c r="CNP38" s="233"/>
      <c r="CNQ38" s="233"/>
      <c r="CNR38" s="233"/>
      <c r="CNS38" s="233"/>
      <c r="CNT38" s="233"/>
      <c r="CNU38" s="233"/>
      <c r="CNV38" s="233"/>
      <c r="CNW38" s="233"/>
      <c r="CNX38" s="233"/>
      <c r="CNY38" s="233"/>
      <c r="CNZ38" s="233"/>
      <c r="COA38" s="233"/>
      <c r="COB38" s="233"/>
      <c r="COC38" s="233"/>
      <c r="COD38" s="233"/>
      <c r="COE38" s="233"/>
      <c r="COF38" s="233"/>
      <c r="COG38" s="233"/>
      <c r="COH38" s="233"/>
      <c r="COI38" s="233"/>
      <c r="COJ38" s="233"/>
      <c r="COK38" s="233"/>
      <c r="COL38" s="233"/>
      <c r="COM38" s="233"/>
      <c r="CON38" s="233"/>
      <c r="COO38" s="233"/>
      <c r="COP38" s="233"/>
      <c r="COQ38" s="233"/>
      <c r="COR38" s="233"/>
      <c r="COS38" s="233"/>
      <c r="COT38" s="233"/>
      <c r="COU38" s="233"/>
      <c r="COV38" s="233"/>
      <c r="COW38" s="233"/>
      <c r="COX38" s="233"/>
      <c r="COY38" s="233"/>
      <c r="COZ38" s="233"/>
      <c r="CPA38" s="233"/>
      <c r="CPB38" s="233"/>
      <c r="CPC38" s="233"/>
      <c r="CPD38" s="233"/>
      <c r="CPE38" s="233"/>
      <c r="CPF38" s="233"/>
      <c r="CPG38" s="233"/>
      <c r="CPH38" s="233"/>
      <c r="CPI38" s="233"/>
      <c r="CPJ38" s="233"/>
      <c r="CPK38" s="233"/>
      <c r="CPL38" s="233"/>
      <c r="CPM38" s="233"/>
      <c r="CPN38" s="233"/>
      <c r="CPO38" s="233"/>
      <c r="CPP38" s="233"/>
      <c r="CPQ38" s="233"/>
      <c r="CPR38" s="233"/>
      <c r="CPS38" s="233"/>
      <c r="CPT38" s="233"/>
      <c r="CPU38" s="233"/>
      <c r="CPV38" s="233"/>
      <c r="CPW38" s="233"/>
      <c r="CPX38" s="233"/>
      <c r="CPY38" s="233"/>
      <c r="CPZ38" s="233"/>
      <c r="CQA38" s="233"/>
      <c r="CQB38" s="233"/>
      <c r="CQC38" s="233"/>
      <c r="CQD38" s="233"/>
      <c r="CQE38" s="233"/>
      <c r="CQF38" s="233"/>
      <c r="CQG38" s="233"/>
      <c r="CQH38" s="233"/>
      <c r="CQI38" s="233"/>
      <c r="CQJ38" s="233"/>
      <c r="CQK38" s="233"/>
      <c r="CQL38" s="233"/>
      <c r="CQM38" s="233"/>
      <c r="CQN38" s="233"/>
      <c r="CQO38" s="233"/>
      <c r="CQP38" s="233"/>
      <c r="CQQ38" s="233"/>
      <c r="CQR38" s="233"/>
      <c r="CQS38" s="233"/>
      <c r="CQT38" s="233"/>
      <c r="CQU38" s="233"/>
      <c r="CQV38" s="233"/>
      <c r="CQW38" s="233"/>
      <c r="CQX38" s="233"/>
      <c r="CQY38" s="233"/>
      <c r="CQZ38" s="233"/>
      <c r="CRA38" s="233"/>
      <c r="CRB38" s="233"/>
      <c r="CRC38" s="233"/>
      <c r="CRD38" s="233"/>
      <c r="CRE38" s="233"/>
      <c r="CRF38" s="233"/>
      <c r="CRG38" s="233"/>
      <c r="CRH38" s="233"/>
      <c r="CRI38" s="233"/>
      <c r="CRJ38" s="233"/>
      <c r="CRK38" s="233"/>
      <c r="CRL38" s="233"/>
      <c r="CRM38" s="233"/>
      <c r="CRN38" s="233"/>
      <c r="CRO38" s="233"/>
      <c r="CRP38" s="233"/>
      <c r="CRQ38" s="233"/>
      <c r="CRR38" s="233"/>
      <c r="CRS38" s="233"/>
      <c r="CRT38" s="233"/>
      <c r="CRU38" s="233"/>
      <c r="CRV38" s="233"/>
      <c r="CRW38" s="233"/>
      <c r="CRX38" s="233"/>
      <c r="CRY38" s="233"/>
      <c r="CRZ38" s="233"/>
      <c r="CSA38" s="233"/>
      <c r="CSB38" s="233"/>
      <c r="CSC38" s="233"/>
      <c r="CSD38" s="233"/>
      <c r="CSE38" s="233"/>
      <c r="CSF38" s="233"/>
      <c r="CSG38" s="233"/>
      <c r="CSH38" s="233"/>
      <c r="CSI38" s="233"/>
      <c r="CSJ38" s="233"/>
      <c r="CSK38" s="233"/>
      <c r="CSL38" s="233"/>
      <c r="CSM38" s="233"/>
      <c r="CSN38" s="233"/>
      <c r="CSO38" s="233"/>
      <c r="CSP38" s="233"/>
      <c r="CSQ38" s="233"/>
      <c r="CSR38" s="233"/>
      <c r="CSS38" s="233"/>
      <c r="CST38" s="233"/>
      <c r="CSU38" s="233"/>
      <c r="CSV38" s="233"/>
      <c r="CSW38" s="233"/>
      <c r="CSX38" s="233"/>
      <c r="CSY38" s="233"/>
      <c r="CSZ38" s="233"/>
      <c r="CTA38" s="233"/>
      <c r="CTB38" s="233"/>
      <c r="CTC38" s="233"/>
      <c r="CTD38" s="233"/>
      <c r="CTE38" s="233"/>
      <c r="CTF38" s="233"/>
      <c r="CTG38" s="233"/>
      <c r="CTH38" s="233"/>
      <c r="CTI38" s="233"/>
      <c r="CTJ38" s="233"/>
      <c r="CTK38" s="233"/>
      <c r="CTL38" s="233"/>
      <c r="CTM38" s="233"/>
      <c r="CTN38" s="233"/>
      <c r="CTO38" s="233"/>
      <c r="CTP38" s="233"/>
      <c r="CTQ38" s="233"/>
      <c r="CTR38" s="233"/>
      <c r="CTS38" s="233"/>
      <c r="CTT38" s="233"/>
      <c r="CTU38" s="233"/>
      <c r="CTV38" s="233"/>
      <c r="CTW38" s="233"/>
      <c r="CTX38" s="233"/>
      <c r="CTY38" s="233"/>
      <c r="CTZ38" s="233"/>
      <c r="CUA38" s="233"/>
      <c r="CUB38" s="233"/>
      <c r="CUC38" s="233"/>
      <c r="CUD38" s="233"/>
      <c r="CUE38" s="233"/>
      <c r="CUF38" s="233"/>
      <c r="CUG38" s="233"/>
      <c r="CUH38" s="233"/>
      <c r="CUI38" s="233"/>
      <c r="CUJ38" s="233"/>
      <c r="CUK38" s="233"/>
      <c r="CUL38" s="233"/>
      <c r="CUM38" s="233"/>
      <c r="CUN38" s="233"/>
      <c r="CUO38" s="233"/>
      <c r="CUP38" s="233"/>
      <c r="CUQ38" s="233"/>
      <c r="CUR38" s="233"/>
      <c r="CUS38" s="233"/>
      <c r="CUT38" s="233"/>
      <c r="CUU38" s="233"/>
      <c r="CUV38" s="233"/>
      <c r="CUW38" s="233"/>
      <c r="CUX38" s="233"/>
      <c r="CUY38" s="233"/>
      <c r="CUZ38" s="233"/>
      <c r="CVA38" s="233"/>
      <c r="CVB38" s="233"/>
      <c r="CVC38" s="233"/>
      <c r="CVD38" s="233"/>
      <c r="CVE38" s="233"/>
      <c r="CVF38" s="233"/>
      <c r="CVG38" s="233"/>
      <c r="CVH38" s="233"/>
      <c r="CVI38" s="233"/>
      <c r="CVJ38" s="233"/>
      <c r="CVK38" s="233"/>
      <c r="CVL38" s="233"/>
      <c r="CVM38" s="233"/>
      <c r="CVN38" s="233"/>
      <c r="CVO38" s="233"/>
      <c r="CVP38" s="233"/>
      <c r="CVQ38" s="233"/>
      <c r="CVR38" s="233"/>
      <c r="CVS38" s="233"/>
      <c r="CVT38" s="233"/>
      <c r="CVU38" s="233"/>
      <c r="CVV38" s="233"/>
      <c r="CVW38" s="233"/>
      <c r="CVX38" s="233"/>
      <c r="CVY38" s="233"/>
      <c r="CVZ38" s="233"/>
      <c r="CWA38" s="233"/>
      <c r="CWB38" s="233"/>
      <c r="CWC38" s="233"/>
      <c r="CWD38" s="233"/>
      <c r="CWE38" s="233"/>
      <c r="CWF38" s="233"/>
      <c r="CWG38" s="233"/>
      <c r="CWH38" s="233"/>
      <c r="CWI38" s="233"/>
      <c r="CWJ38" s="233"/>
      <c r="CWK38" s="233"/>
      <c r="CWL38" s="233"/>
      <c r="CWM38" s="233"/>
      <c r="CWN38" s="233"/>
      <c r="CWO38" s="233"/>
      <c r="CWP38" s="233"/>
      <c r="CWQ38" s="233"/>
      <c r="CWR38" s="233"/>
      <c r="CWS38" s="233"/>
      <c r="CWT38" s="233"/>
      <c r="CWU38" s="233"/>
      <c r="CWV38" s="233"/>
      <c r="CWW38" s="233"/>
      <c r="CWX38" s="233"/>
      <c r="CWY38" s="233"/>
      <c r="CWZ38" s="233"/>
      <c r="CXA38" s="233"/>
      <c r="CXB38" s="233"/>
      <c r="CXC38" s="233"/>
      <c r="CXD38" s="233"/>
      <c r="CXE38" s="233"/>
      <c r="CXF38" s="233"/>
      <c r="CXG38" s="233"/>
      <c r="CXH38" s="233"/>
      <c r="CXI38" s="233"/>
      <c r="CXJ38" s="233"/>
      <c r="CXK38" s="233"/>
      <c r="CXL38" s="233"/>
      <c r="CXM38" s="233"/>
      <c r="CXN38" s="233"/>
      <c r="CXO38" s="233"/>
      <c r="CXP38" s="233"/>
      <c r="CXQ38" s="233"/>
      <c r="CXR38" s="233"/>
      <c r="CXS38" s="233"/>
      <c r="CXT38" s="233"/>
      <c r="CXU38" s="233"/>
      <c r="CXV38" s="233"/>
      <c r="CXW38" s="233"/>
      <c r="CXX38" s="233"/>
      <c r="CXY38" s="233"/>
      <c r="CXZ38" s="233"/>
      <c r="CYA38" s="233"/>
      <c r="CYB38" s="233"/>
      <c r="CYC38" s="233"/>
      <c r="CYD38" s="233"/>
      <c r="CYE38" s="233"/>
      <c r="CYF38" s="233"/>
      <c r="CYG38" s="233"/>
      <c r="CYH38" s="233"/>
      <c r="CYI38" s="233"/>
      <c r="CYJ38" s="233"/>
      <c r="CYK38" s="233"/>
      <c r="CYL38" s="233"/>
      <c r="CYM38" s="233"/>
      <c r="CYN38" s="233"/>
      <c r="CYO38" s="233"/>
      <c r="CYP38" s="233"/>
      <c r="CYQ38" s="233"/>
      <c r="CYR38" s="233"/>
      <c r="CYS38" s="233"/>
      <c r="CYT38" s="233"/>
      <c r="CYU38" s="233"/>
      <c r="CYV38" s="233"/>
      <c r="CYW38" s="233"/>
      <c r="CYX38" s="233"/>
      <c r="CYY38" s="233"/>
      <c r="CYZ38" s="233"/>
      <c r="CZA38" s="233"/>
      <c r="CZB38" s="233"/>
      <c r="CZC38" s="233"/>
      <c r="CZD38" s="233"/>
      <c r="CZE38" s="233"/>
      <c r="CZF38" s="233"/>
      <c r="CZG38" s="233"/>
      <c r="CZH38" s="233"/>
      <c r="CZI38" s="233"/>
      <c r="CZJ38" s="233"/>
      <c r="CZK38" s="233"/>
      <c r="CZL38" s="233"/>
      <c r="CZM38" s="233"/>
      <c r="CZN38" s="233"/>
      <c r="CZO38" s="233"/>
      <c r="CZP38" s="233"/>
      <c r="CZQ38" s="233"/>
      <c r="CZR38" s="233"/>
      <c r="CZS38" s="233"/>
      <c r="CZT38" s="233"/>
      <c r="CZU38" s="233"/>
      <c r="CZV38" s="233"/>
      <c r="CZW38" s="233"/>
      <c r="CZX38" s="233"/>
      <c r="CZY38" s="233"/>
      <c r="CZZ38" s="233"/>
      <c r="DAA38" s="233"/>
      <c r="DAB38" s="233"/>
      <c r="DAC38" s="233"/>
      <c r="DAD38" s="233"/>
      <c r="DAE38" s="233"/>
      <c r="DAF38" s="233"/>
      <c r="DAG38" s="233"/>
      <c r="DAH38" s="233"/>
      <c r="DAI38" s="233"/>
      <c r="DAJ38" s="233"/>
      <c r="DAK38" s="233"/>
      <c r="DAL38" s="233"/>
      <c r="DAM38" s="233"/>
      <c r="DAN38" s="233"/>
      <c r="DAO38" s="233"/>
      <c r="DAP38" s="233"/>
      <c r="DAQ38" s="233"/>
      <c r="DAR38" s="233"/>
      <c r="DAS38" s="233"/>
      <c r="DAT38" s="233"/>
      <c r="DAU38" s="233"/>
      <c r="DAV38" s="233"/>
      <c r="DAW38" s="233"/>
      <c r="DAX38" s="233"/>
      <c r="DAY38" s="233"/>
      <c r="DAZ38" s="233"/>
      <c r="DBA38" s="233"/>
      <c r="DBB38" s="233"/>
      <c r="DBC38" s="233"/>
      <c r="DBD38" s="233"/>
      <c r="DBE38" s="233"/>
      <c r="DBF38" s="233"/>
      <c r="DBG38" s="233"/>
      <c r="DBH38" s="233"/>
      <c r="DBI38" s="233"/>
      <c r="DBJ38" s="233"/>
      <c r="DBK38" s="233"/>
      <c r="DBL38" s="233"/>
      <c r="DBM38" s="233"/>
      <c r="DBN38" s="233"/>
      <c r="DBO38" s="233"/>
      <c r="DBP38" s="233"/>
      <c r="DBQ38" s="233"/>
      <c r="DBR38" s="233"/>
      <c r="DBS38" s="233"/>
      <c r="DBT38" s="233"/>
      <c r="DBU38" s="233"/>
      <c r="DBV38" s="233"/>
      <c r="DBW38" s="233"/>
      <c r="DBX38" s="233"/>
      <c r="DBY38" s="233"/>
      <c r="DBZ38" s="233"/>
      <c r="DCA38" s="233"/>
      <c r="DCB38" s="233"/>
      <c r="DCC38" s="233"/>
      <c r="DCD38" s="233"/>
      <c r="DCE38" s="233"/>
      <c r="DCF38" s="233"/>
      <c r="DCG38" s="233"/>
      <c r="DCH38" s="233"/>
      <c r="DCI38" s="233"/>
      <c r="DCJ38" s="233"/>
      <c r="DCK38" s="233"/>
      <c r="DCL38" s="233"/>
      <c r="DCM38" s="233"/>
      <c r="DCN38" s="233"/>
      <c r="DCO38" s="233"/>
      <c r="DCP38" s="233"/>
      <c r="DCQ38" s="233"/>
      <c r="DCR38" s="233"/>
      <c r="DCS38" s="233"/>
      <c r="DCT38" s="233"/>
      <c r="DCU38" s="233"/>
      <c r="DCV38" s="233"/>
      <c r="DCW38" s="233"/>
      <c r="DCX38" s="233"/>
      <c r="DCY38" s="233"/>
      <c r="DCZ38" s="233"/>
      <c r="DDA38" s="233"/>
      <c r="DDB38" s="233"/>
      <c r="DDC38" s="233"/>
      <c r="DDD38" s="233"/>
      <c r="DDE38" s="233"/>
      <c r="DDF38" s="233"/>
      <c r="DDG38" s="233"/>
      <c r="DDH38" s="233"/>
      <c r="DDI38" s="233"/>
      <c r="DDJ38" s="233"/>
      <c r="DDK38" s="233"/>
      <c r="DDL38" s="233"/>
      <c r="DDM38" s="233"/>
      <c r="DDN38" s="233"/>
      <c r="DDO38" s="233"/>
      <c r="DDP38" s="233"/>
      <c r="DDQ38" s="233"/>
      <c r="DDR38" s="233"/>
      <c r="DDS38" s="233"/>
      <c r="DDT38" s="233"/>
      <c r="DDU38" s="233"/>
      <c r="DDV38" s="233"/>
      <c r="DDW38" s="233"/>
      <c r="DDX38" s="233"/>
      <c r="DDY38" s="233"/>
      <c r="DDZ38" s="233"/>
      <c r="DEA38" s="233"/>
      <c r="DEB38" s="233"/>
      <c r="DEC38" s="233"/>
      <c r="DED38" s="233"/>
      <c r="DEE38" s="233"/>
      <c r="DEF38" s="233"/>
      <c r="DEG38" s="233"/>
      <c r="DEH38" s="233"/>
      <c r="DEI38" s="233"/>
      <c r="DEJ38" s="233"/>
      <c r="DEK38" s="233"/>
      <c r="DEL38" s="233"/>
      <c r="DEM38" s="233"/>
      <c r="DEN38" s="233"/>
      <c r="DEO38" s="233"/>
      <c r="DEP38" s="233"/>
      <c r="DEQ38" s="233"/>
      <c r="DER38" s="233"/>
      <c r="DES38" s="233"/>
      <c r="DET38" s="233"/>
      <c r="DEU38" s="233"/>
      <c r="DEV38" s="233"/>
      <c r="DEW38" s="233"/>
      <c r="DEX38" s="233"/>
      <c r="DEY38" s="233"/>
      <c r="DEZ38" s="233"/>
      <c r="DFA38" s="233"/>
      <c r="DFB38" s="233"/>
      <c r="DFC38" s="233"/>
      <c r="DFD38" s="233"/>
      <c r="DFE38" s="233"/>
      <c r="DFF38" s="233"/>
      <c r="DFG38" s="233"/>
      <c r="DFH38" s="233"/>
      <c r="DFI38" s="233"/>
      <c r="DFJ38" s="233"/>
      <c r="DFK38" s="233"/>
      <c r="DFL38" s="233"/>
      <c r="DFM38" s="233"/>
      <c r="DFN38" s="233"/>
      <c r="DFO38" s="233"/>
      <c r="DFP38" s="233"/>
      <c r="DFQ38" s="233"/>
      <c r="DFR38" s="233"/>
      <c r="DFS38" s="233"/>
      <c r="DFT38" s="233"/>
      <c r="DFU38" s="233"/>
      <c r="DFV38" s="233"/>
      <c r="DFW38" s="233"/>
      <c r="DFX38" s="233"/>
      <c r="DFY38" s="233"/>
      <c r="DFZ38" s="233"/>
      <c r="DGA38" s="233"/>
      <c r="DGB38" s="233"/>
      <c r="DGC38" s="233"/>
      <c r="DGD38" s="233"/>
      <c r="DGE38" s="233"/>
      <c r="DGF38" s="233"/>
      <c r="DGG38" s="233"/>
      <c r="DGH38" s="233"/>
      <c r="DGI38" s="233"/>
      <c r="DGJ38" s="233"/>
      <c r="DGK38" s="233"/>
      <c r="DGL38" s="233"/>
      <c r="DGM38" s="233"/>
      <c r="DGN38" s="233"/>
      <c r="DGO38" s="233"/>
      <c r="DGP38" s="233"/>
      <c r="DGQ38" s="233"/>
      <c r="DGR38" s="233"/>
      <c r="DGS38" s="233"/>
      <c r="DGT38" s="233"/>
      <c r="DGU38" s="233"/>
      <c r="DGV38" s="233"/>
      <c r="DGW38" s="233"/>
      <c r="DGX38" s="233"/>
      <c r="DGY38" s="233"/>
      <c r="DGZ38" s="233"/>
      <c r="DHA38" s="233"/>
      <c r="DHB38" s="233"/>
      <c r="DHC38" s="233"/>
      <c r="DHD38" s="233"/>
      <c r="DHE38" s="233"/>
      <c r="DHF38" s="233"/>
      <c r="DHG38" s="233"/>
      <c r="DHH38" s="233"/>
      <c r="DHI38" s="233"/>
      <c r="DHJ38" s="233"/>
      <c r="DHK38" s="233"/>
      <c r="DHL38" s="233"/>
      <c r="DHM38" s="233"/>
      <c r="DHN38" s="233"/>
      <c r="DHO38" s="233"/>
      <c r="DHP38" s="233"/>
      <c r="DHQ38" s="233"/>
      <c r="DHR38" s="233"/>
      <c r="DHS38" s="233"/>
      <c r="DHT38" s="233"/>
      <c r="DHU38" s="233"/>
      <c r="DHV38" s="233"/>
      <c r="DHW38" s="233"/>
      <c r="DHX38" s="233"/>
      <c r="DHY38" s="233"/>
      <c r="DHZ38" s="233"/>
      <c r="DIA38" s="233"/>
      <c r="DIB38" s="233"/>
      <c r="DIC38" s="233"/>
      <c r="DID38" s="233"/>
      <c r="DIE38" s="233"/>
      <c r="DIF38" s="233"/>
      <c r="DIG38" s="233"/>
      <c r="DIH38" s="233"/>
      <c r="DII38" s="233"/>
      <c r="DIJ38" s="233"/>
      <c r="DIK38" s="233"/>
      <c r="DIL38" s="233"/>
      <c r="DIM38" s="233"/>
      <c r="DIN38" s="233"/>
      <c r="DIO38" s="233"/>
      <c r="DIP38" s="233"/>
      <c r="DIQ38" s="233"/>
      <c r="DIR38" s="233"/>
      <c r="DIS38" s="233"/>
      <c r="DIT38" s="233"/>
      <c r="DIU38" s="233"/>
      <c r="DIV38" s="233"/>
      <c r="DIW38" s="233"/>
      <c r="DIX38" s="233"/>
      <c r="DIY38" s="233"/>
      <c r="DIZ38" s="233"/>
      <c r="DJA38" s="233"/>
      <c r="DJB38" s="233"/>
      <c r="DJC38" s="233"/>
      <c r="DJD38" s="233"/>
      <c r="DJE38" s="233"/>
      <c r="DJF38" s="233"/>
      <c r="DJG38" s="233"/>
      <c r="DJH38" s="233"/>
      <c r="DJI38" s="233"/>
      <c r="DJJ38" s="233"/>
      <c r="DJK38" s="233"/>
      <c r="DJL38" s="233"/>
      <c r="DJM38" s="233"/>
      <c r="DJN38" s="233"/>
      <c r="DJO38" s="233"/>
      <c r="DJP38" s="233"/>
      <c r="DJQ38" s="233"/>
      <c r="DJR38" s="233"/>
      <c r="DJS38" s="233"/>
      <c r="DJT38" s="233"/>
      <c r="DJU38" s="233"/>
      <c r="DJV38" s="233"/>
      <c r="DJW38" s="233"/>
      <c r="DJX38" s="233"/>
      <c r="DJY38" s="233"/>
      <c r="DJZ38" s="233"/>
      <c r="DKA38" s="233"/>
      <c r="DKB38" s="233"/>
      <c r="DKC38" s="233"/>
      <c r="DKD38" s="233"/>
      <c r="DKE38" s="233"/>
      <c r="DKF38" s="233"/>
      <c r="DKG38" s="233"/>
      <c r="DKH38" s="233"/>
      <c r="DKI38" s="233"/>
      <c r="DKJ38" s="233"/>
      <c r="DKK38" s="233"/>
      <c r="DKL38" s="233"/>
      <c r="DKM38" s="233"/>
      <c r="DKN38" s="233"/>
      <c r="DKO38" s="233"/>
      <c r="DKP38" s="233"/>
      <c r="DKQ38" s="233"/>
      <c r="DKR38" s="233"/>
      <c r="DKS38" s="233"/>
      <c r="DKT38" s="233"/>
      <c r="DKU38" s="233"/>
      <c r="DKV38" s="233"/>
      <c r="DKW38" s="233"/>
      <c r="DKX38" s="233"/>
      <c r="DKY38" s="233"/>
      <c r="DKZ38" s="233"/>
      <c r="DLA38" s="233"/>
      <c r="DLB38" s="233"/>
      <c r="DLC38" s="233"/>
      <c r="DLD38" s="233"/>
      <c r="DLE38" s="233"/>
      <c r="DLF38" s="233"/>
      <c r="DLG38" s="233"/>
      <c r="DLH38" s="233"/>
      <c r="DLI38" s="233"/>
      <c r="DLJ38" s="233"/>
      <c r="DLK38" s="233"/>
      <c r="DLL38" s="233"/>
      <c r="DLM38" s="233"/>
      <c r="DLN38" s="233"/>
      <c r="DLO38" s="233"/>
      <c r="DLP38" s="233"/>
      <c r="DLQ38" s="233"/>
      <c r="DLR38" s="233"/>
      <c r="DLS38" s="233"/>
      <c r="DLT38" s="233"/>
      <c r="DLU38" s="233"/>
      <c r="DLV38" s="233"/>
      <c r="DLW38" s="233"/>
      <c r="DLX38" s="233"/>
      <c r="DLY38" s="233"/>
      <c r="DLZ38" s="233"/>
      <c r="DMA38" s="233"/>
      <c r="DMB38" s="233"/>
      <c r="DMC38" s="233"/>
      <c r="DMD38" s="233"/>
      <c r="DME38" s="233"/>
      <c r="DMF38" s="233"/>
      <c r="DMG38" s="233"/>
      <c r="DMH38" s="233"/>
      <c r="DMI38" s="233"/>
      <c r="DMJ38" s="233"/>
      <c r="DMK38" s="233"/>
      <c r="DML38" s="233"/>
      <c r="DMM38" s="233"/>
      <c r="DMN38" s="233"/>
      <c r="DMO38" s="233"/>
      <c r="DMP38" s="233"/>
      <c r="DMQ38" s="233"/>
      <c r="DMR38" s="233"/>
      <c r="DMS38" s="233"/>
      <c r="DMT38" s="233"/>
      <c r="DMU38" s="233"/>
      <c r="DMV38" s="233"/>
      <c r="DMW38" s="233"/>
      <c r="DMX38" s="233"/>
      <c r="DMY38" s="233"/>
      <c r="DMZ38" s="233"/>
      <c r="DNA38" s="233"/>
      <c r="DNB38" s="233"/>
      <c r="DNC38" s="233"/>
      <c r="DND38" s="233"/>
      <c r="DNE38" s="233"/>
      <c r="DNF38" s="233"/>
      <c r="DNG38" s="233"/>
      <c r="DNH38" s="233"/>
      <c r="DNI38" s="233"/>
      <c r="DNJ38" s="233"/>
      <c r="DNK38" s="233"/>
      <c r="DNL38" s="233"/>
      <c r="DNM38" s="233"/>
      <c r="DNN38" s="233"/>
      <c r="DNO38" s="233"/>
      <c r="DNP38" s="233"/>
      <c r="DNQ38" s="233"/>
      <c r="DNR38" s="233"/>
      <c r="DNS38" s="233"/>
      <c r="DNT38" s="233"/>
      <c r="DNU38" s="233"/>
      <c r="DNV38" s="233"/>
      <c r="DNW38" s="233"/>
      <c r="DNX38" s="233"/>
      <c r="DNY38" s="233"/>
      <c r="DNZ38" s="233"/>
      <c r="DOA38" s="233"/>
      <c r="DOB38" s="233"/>
      <c r="DOC38" s="233"/>
      <c r="DOD38" s="233"/>
      <c r="DOE38" s="233"/>
      <c r="DOF38" s="233"/>
      <c r="DOG38" s="233"/>
      <c r="DOH38" s="233"/>
      <c r="DOI38" s="233"/>
      <c r="DOJ38" s="233"/>
      <c r="DOK38" s="233"/>
      <c r="DOL38" s="233"/>
      <c r="DOM38" s="233"/>
      <c r="DON38" s="233"/>
      <c r="DOO38" s="233"/>
      <c r="DOP38" s="233"/>
      <c r="DOQ38" s="233"/>
      <c r="DOR38" s="233"/>
      <c r="DOS38" s="233"/>
      <c r="DOT38" s="233"/>
      <c r="DOU38" s="233"/>
      <c r="DOV38" s="233"/>
      <c r="DOW38" s="233"/>
      <c r="DOX38" s="233"/>
      <c r="DOY38" s="233"/>
      <c r="DOZ38" s="233"/>
      <c r="DPA38" s="233"/>
      <c r="DPB38" s="233"/>
      <c r="DPC38" s="233"/>
      <c r="DPD38" s="233"/>
      <c r="DPE38" s="233"/>
      <c r="DPF38" s="233"/>
      <c r="DPG38" s="233"/>
      <c r="DPH38" s="233"/>
      <c r="DPI38" s="233"/>
      <c r="DPJ38" s="233"/>
      <c r="DPK38" s="233"/>
      <c r="DPL38" s="233"/>
      <c r="DPM38" s="233"/>
      <c r="DPN38" s="233"/>
      <c r="DPO38" s="233"/>
      <c r="DPP38" s="233"/>
      <c r="DPQ38" s="233"/>
      <c r="DPR38" s="233"/>
      <c r="DPS38" s="233"/>
      <c r="DPT38" s="233"/>
      <c r="DPU38" s="233"/>
      <c r="DPV38" s="233"/>
      <c r="DPW38" s="233"/>
      <c r="DPX38" s="233"/>
      <c r="DPY38" s="233"/>
      <c r="DPZ38" s="233"/>
      <c r="DQA38" s="233"/>
      <c r="DQB38" s="233"/>
      <c r="DQC38" s="233"/>
      <c r="DQD38" s="233"/>
      <c r="DQE38" s="233"/>
      <c r="DQF38" s="233"/>
      <c r="DQG38" s="233"/>
      <c r="DQH38" s="233"/>
      <c r="DQI38" s="233"/>
      <c r="DQJ38" s="233"/>
      <c r="DQK38" s="233"/>
      <c r="DQL38" s="233"/>
      <c r="DQM38" s="233"/>
      <c r="DQN38" s="233"/>
      <c r="DQO38" s="233"/>
      <c r="DQP38" s="233"/>
      <c r="DQQ38" s="233"/>
      <c r="DQR38" s="233"/>
      <c r="DQS38" s="233"/>
      <c r="DQT38" s="233"/>
      <c r="DQU38" s="233"/>
      <c r="DQV38" s="233"/>
      <c r="DQW38" s="233"/>
      <c r="DQX38" s="233"/>
      <c r="DQY38" s="233"/>
      <c r="DQZ38" s="233"/>
      <c r="DRA38" s="233"/>
      <c r="DRB38" s="233"/>
      <c r="DRC38" s="233"/>
      <c r="DRD38" s="233"/>
      <c r="DRE38" s="233"/>
      <c r="DRF38" s="233"/>
      <c r="DRG38" s="233"/>
      <c r="DRH38" s="233"/>
      <c r="DRI38" s="233"/>
      <c r="DRJ38" s="233"/>
      <c r="DRK38" s="233"/>
      <c r="DRL38" s="233"/>
      <c r="DRM38" s="233"/>
      <c r="DRN38" s="233"/>
      <c r="DRO38" s="233"/>
      <c r="DRP38" s="233"/>
      <c r="DRQ38" s="233"/>
      <c r="DRR38" s="233"/>
      <c r="DRS38" s="233"/>
      <c r="DRT38" s="233"/>
      <c r="DRU38" s="233"/>
      <c r="DRV38" s="233"/>
      <c r="DRW38" s="233"/>
      <c r="DRX38" s="233"/>
      <c r="DRY38" s="233"/>
      <c r="DRZ38" s="233"/>
      <c r="DSA38" s="233"/>
      <c r="DSB38" s="233"/>
      <c r="DSC38" s="233"/>
      <c r="DSD38" s="233"/>
      <c r="DSE38" s="233"/>
      <c r="DSF38" s="233"/>
      <c r="DSG38" s="233"/>
      <c r="DSH38" s="233"/>
      <c r="DSI38" s="233"/>
      <c r="DSJ38" s="233"/>
      <c r="DSK38" s="233"/>
      <c r="DSL38" s="233"/>
      <c r="DSM38" s="233"/>
      <c r="DSN38" s="233"/>
      <c r="DSO38" s="233"/>
      <c r="DSP38" s="233"/>
      <c r="DSQ38" s="233"/>
      <c r="DSR38" s="233"/>
      <c r="DSS38" s="233"/>
      <c r="DST38" s="233"/>
      <c r="DSU38" s="233"/>
      <c r="DSV38" s="233"/>
      <c r="DSW38" s="233"/>
      <c r="DSX38" s="233"/>
      <c r="DSY38" s="233"/>
      <c r="DSZ38" s="233"/>
      <c r="DTA38" s="233"/>
      <c r="DTB38" s="233"/>
      <c r="DTC38" s="233"/>
      <c r="DTD38" s="233"/>
      <c r="DTE38" s="233"/>
      <c r="DTF38" s="233"/>
      <c r="DTG38" s="233"/>
      <c r="DTH38" s="233"/>
      <c r="DTI38" s="233"/>
      <c r="DTJ38" s="233"/>
      <c r="DTK38" s="233"/>
      <c r="DTL38" s="233"/>
      <c r="DTM38" s="233"/>
      <c r="DTN38" s="233"/>
      <c r="DTO38" s="233"/>
      <c r="DTP38" s="233"/>
      <c r="DTQ38" s="233"/>
      <c r="DTR38" s="233"/>
      <c r="DTS38" s="233"/>
      <c r="DTT38" s="233"/>
      <c r="DTU38" s="233"/>
      <c r="DTV38" s="233"/>
      <c r="DTW38" s="233"/>
      <c r="DTX38" s="233"/>
      <c r="DTY38" s="233"/>
      <c r="DTZ38" s="233"/>
      <c r="DUA38" s="233"/>
      <c r="DUB38" s="233"/>
      <c r="DUC38" s="233"/>
      <c r="DUD38" s="233"/>
      <c r="DUE38" s="233"/>
      <c r="DUF38" s="233"/>
      <c r="DUG38" s="233"/>
      <c r="DUH38" s="233"/>
      <c r="DUI38" s="233"/>
      <c r="DUJ38" s="233"/>
      <c r="DUK38" s="233"/>
      <c r="DUL38" s="233"/>
      <c r="DUM38" s="233"/>
      <c r="DUN38" s="233"/>
      <c r="DUO38" s="233"/>
      <c r="DUP38" s="233"/>
      <c r="DUQ38" s="233"/>
      <c r="DUR38" s="233"/>
      <c r="DUS38" s="233"/>
      <c r="DUT38" s="233"/>
      <c r="DUU38" s="233"/>
      <c r="DUV38" s="233"/>
      <c r="DUW38" s="233"/>
      <c r="DUX38" s="233"/>
      <c r="DUY38" s="233"/>
      <c r="DUZ38" s="233"/>
      <c r="DVA38" s="233"/>
      <c r="DVB38" s="233"/>
      <c r="DVC38" s="233"/>
      <c r="DVD38" s="233"/>
      <c r="DVE38" s="233"/>
      <c r="DVF38" s="233"/>
      <c r="DVG38" s="233"/>
      <c r="DVH38" s="233"/>
      <c r="DVI38" s="233"/>
      <c r="DVJ38" s="233"/>
      <c r="DVK38" s="233"/>
      <c r="DVL38" s="233"/>
      <c r="DVM38" s="233"/>
      <c r="DVN38" s="233"/>
      <c r="DVO38" s="233"/>
      <c r="DVP38" s="233"/>
      <c r="DVQ38" s="233"/>
      <c r="DVR38" s="233"/>
      <c r="DVS38" s="233"/>
      <c r="DVT38" s="233"/>
      <c r="DVU38" s="233"/>
      <c r="DVV38" s="233"/>
      <c r="DVW38" s="233"/>
      <c r="DVX38" s="233"/>
      <c r="DVY38" s="233"/>
      <c r="DVZ38" s="233"/>
      <c r="DWA38" s="233"/>
      <c r="DWB38" s="233"/>
      <c r="DWC38" s="233"/>
      <c r="DWD38" s="233"/>
      <c r="DWE38" s="233"/>
      <c r="DWF38" s="233"/>
      <c r="DWG38" s="233"/>
      <c r="DWH38" s="233"/>
      <c r="DWI38" s="233"/>
      <c r="DWJ38" s="233"/>
      <c r="DWK38" s="233"/>
      <c r="DWL38" s="233"/>
      <c r="DWM38" s="233"/>
      <c r="DWN38" s="233"/>
      <c r="DWO38" s="233"/>
      <c r="DWP38" s="233"/>
      <c r="DWQ38" s="233"/>
      <c r="DWR38" s="233"/>
      <c r="DWS38" s="233"/>
      <c r="DWT38" s="233"/>
      <c r="DWU38" s="233"/>
      <c r="DWV38" s="233"/>
      <c r="DWW38" s="233"/>
      <c r="DWX38" s="233"/>
      <c r="DWY38" s="233"/>
      <c r="DWZ38" s="233"/>
      <c r="DXA38" s="233"/>
      <c r="DXB38" s="233"/>
      <c r="DXC38" s="233"/>
      <c r="DXD38" s="233"/>
      <c r="DXE38" s="233"/>
      <c r="DXF38" s="233"/>
      <c r="DXG38" s="233"/>
      <c r="DXH38" s="233"/>
      <c r="DXI38" s="233"/>
      <c r="DXJ38" s="233"/>
      <c r="DXK38" s="233"/>
      <c r="DXL38" s="233"/>
      <c r="DXM38" s="233"/>
      <c r="DXN38" s="233"/>
      <c r="DXO38" s="233"/>
      <c r="DXP38" s="233"/>
      <c r="DXQ38" s="233"/>
      <c r="DXR38" s="233"/>
      <c r="DXS38" s="233"/>
      <c r="DXT38" s="233"/>
      <c r="DXU38" s="233"/>
      <c r="DXV38" s="233"/>
      <c r="DXW38" s="233"/>
      <c r="DXX38" s="233"/>
      <c r="DXY38" s="233"/>
      <c r="DXZ38" s="233"/>
      <c r="DYA38" s="233"/>
      <c r="DYB38" s="233"/>
      <c r="DYC38" s="233"/>
      <c r="DYD38" s="233"/>
      <c r="DYE38" s="233"/>
      <c r="DYF38" s="233"/>
      <c r="DYG38" s="233"/>
      <c r="DYH38" s="233"/>
      <c r="DYI38" s="233"/>
      <c r="DYJ38" s="233"/>
      <c r="DYK38" s="233"/>
      <c r="DYL38" s="233"/>
      <c r="DYM38" s="233"/>
      <c r="DYN38" s="233"/>
      <c r="DYO38" s="233"/>
      <c r="DYP38" s="233"/>
      <c r="DYQ38" s="233"/>
      <c r="DYR38" s="233"/>
      <c r="DYS38" s="233"/>
      <c r="DYT38" s="233"/>
      <c r="DYU38" s="233"/>
      <c r="DYV38" s="233"/>
      <c r="DYW38" s="233"/>
      <c r="DYX38" s="233"/>
      <c r="DYY38" s="233"/>
      <c r="DYZ38" s="233"/>
      <c r="DZA38" s="233"/>
      <c r="DZB38" s="233"/>
      <c r="DZC38" s="233"/>
      <c r="DZD38" s="233"/>
      <c r="DZE38" s="233"/>
      <c r="DZF38" s="233"/>
      <c r="DZG38" s="233"/>
      <c r="DZH38" s="233"/>
      <c r="DZI38" s="233"/>
      <c r="DZJ38" s="233"/>
      <c r="DZK38" s="233"/>
      <c r="DZL38" s="233"/>
      <c r="DZM38" s="233"/>
      <c r="DZN38" s="233"/>
      <c r="DZO38" s="233"/>
      <c r="DZP38" s="233"/>
      <c r="DZQ38" s="233"/>
      <c r="DZR38" s="233"/>
      <c r="DZS38" s="233"/>
      <c r="DZT38" s="233"/>
      <c r="DZU38" s="233"/>
      <c r="DZV38" s="233"/>
      <c r="DZW38" s="233"/>
      <c r="DZX38" s="233"/>
      <c r="DZY38" s="233"/>
      <c r="DZZ38" s="233"/>
      <c r="EAA38" s="233"/>
      <c r="EAB38" s="233"/>
      <c r="EAC38" s="233"/>
      <c r="EAD38" s="233"/>
      <c r="EAE38" s="233"/>
      <c r="EAF38" s="233"/>
      <c r="EAG38" s="233"/>
      <c r="EAH38" s="233"/>
      <c r="EAI38" s="233"/>
      <c r="EAJ38" s="233"/>
      <c r="EAK38" s="233"/>
      <c r="EAL38" s="233"/>
      <c r="EAM38" s="233"/>
      <c r="EAN38" s="233"/>
      <c r="EAO38" s="233"/>
      <c r="EAP38" s="233"/>
      <c r="EAQ38" s="233"/>
      <c r="EAR38" s="233"/>
      <c r="EAS38" s="233"/>
      <c r="EAT38" s="233"/>
      <c r="EAU38" s="233"/>
      <c r="EAV38" s="233"/>
      <c r="EAW38" s="233"/>
      <c r="EAX38" s="233"/>
      <c r="EAY38" s="233"/>
      <c r="EAZ38" s="233"/>
      <c r="EBA38" s="233"/>
      <c r="EBB38" s="233"/>
      <c r="EBC38" s="233"/>
      <c r="EBD38" s="233"/>
      <c r="EBE38" s="233"/>
      <c r="EBF38" s="233"/>
      <c r="EBG38" s="233"/>
      <c r="EBH38" s="233"/>
      <c r="EBI38" s="233"/>
      <c r="EBJ38" s="233"/>
      <c r="EBK38" s="233"/>
      <c r="EBL38" s="233"/>
      <c r="EBM38" s="233"/>
      <c r="EBN38" s="233"/>
      <c r="EBO38" s="233"/>
      <c r="EBP38" s="233"/>
      <c r="EBQ38" s="233"/>
      <c r="EBR38" s="233"/>
      <c r="EBS38" s="233"/>
      <c r="EBT38" s="233"/>
      <c r="EBU38" s="233"/>
      <c r="EBV38" s="233"/>
      <c r="EBW38" s="233"/>
      <c r="EBX38" s="233"/>
      <c r="EBY38" s="233"/>
      <c r="EBZ38" s="233"/>
      <c r="ECA38" s="233"/>
      <c r="ECB38" s="233"/>
      <c r="ECC38" s="233"/>
      <c r="ECD38" s="233"/>
      <c r="ECE38" s="233"/>
      <c r="ECF38" s="233"/>
      <c r="ECG38" s="233"/>
      <c r="ECH38" s="233"/>
      <c r="ECI38" s="233"/>
      <c r="ECJ38" s="233"/>
      <c r="ECK38" s="233"/>
      <c r="ECL38" s="233"/>
      <c r="ECM38" s="233"/>
      <c r="ECN38" s="233"/>
      <c r="ECO38" s="233"/>
      <c r="ECP38" s="233"/>
      <c r="ECQ38" s="233"/>
      <c r="ECR38" s="233"/>
      <c r="ECS38" s="233"/>
      <c r="ECT38" s="233"/>
      <c r="ECU38" s="233"/>
      <c r="ECV38" s="233"/>
      <c r="ECW38" s="233"/>
      <c r="ECX38" s="233"/>
      <c r="ECY38" s="233"/>
      <c r="ECZ38" s="233"/>
      <c r="EDA38" s="233"/>
      <c r="EDB38" s="233"/>
      <c r="EDC38" s="233"/>
      <c r="EDD38" s="233"/>
      <c r="EDE38" s="233"/>
      <c r="EDF38" s="233"/>
      <c r="EDG38" s="233"/>
      <c r="EDH38" s="233"/>
      <c r="EDI38" s="233"/>
      <c r="EDJ38" s="233"/>
      <c r="EDK38" s="233"/>
      <c r="EDL38" s="233"/>
      <c r="EDM38" s="233"/>
      <c r="EDN38" s="233"/>
      <c r="EDO38" s="233"/>
      <c r="EDP38" s="233"/>
      <c r="EDQ38" s="233"/>
      <c r="EDR38" s="233"/>
      <c r="EDS38" s="233"/>
      <c r="EDT38" s="233"/>
      <c r="EDU38" s="233"/>
      <c r="EDV38" s="233"/>
      <c r="EDW38" s="233"/>
      <c r="EDX38" s="233"/>
      <c r="EDY38" s="233"/>
      <c r="EDZ38" s="233"/>
      <c r="EEA38" s="233"/>
      <c r="EEB38" s="233"/>
      <c r="EEC38" s="233"/>
      <c r="EED38" s="233"/>
      <c r="EEE38" s="233"/>
      <c r="EEF38" s="233"/>
      <c r="EEG38" s="233"/>
      <c r="EEH38" s="233"/>
      <c r="EEI38" s="233"/>
      <c r="EEJ38" s="233"/>
      <c r="EEK38" s="233"/>
      <c r="EEL38" s="233"/>
      <c r="EEM38" s="233"/>
      <c r="EEN38" s="233"/>
      <c r="EEO38" s="233"/>
      <c r="EEP38" s="233"/>
      <c r="EEQ38" s="233"/>
      <c r="EER38" s="233"/>
      <c r="EES38" s="233"/>
      <c r="EET38" s="233"/>
      <c r="EEU38" s="233"/>
      <c r="EEV38" s="233"/>
      <c r="EEW38" s="233"/>
      <c r="EEX38" s="233"/>
      <c r="EEY38" s="233"/>
      <c r="EEZ38" s="233"/>
      <c r="EFA38" s="233"/>
      <c r="EFB38" s="233"/>
      <c r="EFC38" s="233"/>
      <c r="EFD38" s="233"/>
      <c r="EFE38" s="233"/>
      <c r="EFF38" s="233"/>
      <c r="EFG38" s="233"/>
      <c r="EFH38" s="233"/>
      <c r="EFI38" s="233"/>
      <c r="EFJ38" s="233"/>
      <c r="EFK38" s="233"/>
      <c r="EFL38" s="233"/>
      <c r="EFM38" s="233"/>
      <c r="EFN38" s="233"/>
      <c r="EFO38" s="233"/>
      <c r="EFP38" s="233"/>
      <c r="EFQ38" s="233"/>
      <c r="EFR38" s="233"/>
      <c r="EFS38" s="233"/>
      <c r="EFT38" s="233"/>
      <c r="EFU38" s="233"/>
      <c r="EFV38" s="233"/>
      <c r="EFW38" s="233"/>
      <c r="EFX38" s="233"/>
      <c r="EFY38" s="233"/>
      <c r="EFZ38" s="233"/>
      <c r="EGA38" s="233"/>
      <c r="EGB38" s="233"/>
      <c r="EGC38" s="233"/>
      <c r="EGD38" s="233"/>
      <c r="EGE38" s="233"/>
      <c r="EGF38" s="233"/>
      <c r="EGG38" s="233"/>
      <c r="EGH38" s="233"/>
      <c r="EGI38" s="233"/>
      <c r="EGJ38" s="233"/>
      <c r="EGK38" s="233"/>
      <c r="EGL38" s="233"/>
      <c r="EGM38" s="233"/>
      <c r="EGN38" s="233"/>
      <c r="EGO38" s="233"/>
      <c r="EGP38" s="233"/>
      <c r="EGQ38" s="233"/>
      <c r="EGR38" s="233"/>
      <c r="EGS38" s="233"/>
      <c r="EGT38" s="233"/>
      <c r="EGU38" s="233"/>
      <c r="EGV38" s="233"/>
      <c r="EGW38" s="233"/>
      <c r="EGX38" s="233"/>
      <c r="EGY38" s="233"/>
      <c r="EGZ38" s="233"/>
      <c r="EHA38" s="233"/>
      <c r="EHB38" s="233"/>
      <c r="EHC38" s="233"/>
      <c r="EHD38" s="233"/>
      <c r="EHE38" s="233"/>
      <c r="EHF38" s="233"/>
      <c r="EHG38" s="233"/>
      <c r="EHH38" s="233"/>
      <c r="EHI38" s="233"/>
      <c r="EHJ38" s="233"/>
      <c r="EHK38" s="233"/>
      <c r="EHL38" s="233"/>
      <c r="EHM38" s="233"/>
      <c r="EHN38" s="233"/>
      <c r="EHO38" s="233"/>
      <c r="EHP38" s="233"/>
      <c r="EHQ38" s="233"/>
      <c r="EHR38" s="233"/>
      <c r="EHS38" s="233"/>
      <c r="EHT38" s="233"/>
      <c r="EHU38" s="233"/>
      <c r="EHV38" s="233"/>
      <c r="EHW38" s="233"/>
      <c r="EHX38" s="233"/>
      <c r="EHY38" s="233"/>
      <c r="EHZ38" s="233"/>
      <c r="EIA38" s="233"/>
      <c r="EIB38" s="233"/>
      <c r="EIC38" s="233"/>
      <c r="EID38" s="233"/>
      <c r="EIE38" s="233"/>
      <c r="EIF38" s="233"/>
      <c r="EIG38" s="233"/>
      <c r="EIH38" s="233"/>
      <c r="EII38" s="233"/>
      <c r="EIJ38" s="233"/>
      <c r="EIK38" s="233"/>
      <c r="EIL38" s="233"/>
      <c r="EIM38" s="233"/>
      <c r="EIN38" s="233"/>
      <c r="EIO38" s="233"/>
      <c r="EIP38" s="233"/>
      <c r="EIQ38" s="233"/>
      <c r="EIR38" s="233"/>
      <c r="EIS38" s="233"/>
      <c r="EIT38" s="233"/>
      <c r="EIU38" s="233"/>
      <c r="EIV38" s="233"/>
      <c r="EIW38" s="233"/>
      <c r="EIX38" s="233"/>
      <c r="EIY38" s="233"/>
      <c r="EIZ38" s="233"/>
      <c r="EJA38" s="233"/>
      <c r="EJB38" s="233"/>
      <c r="EJC38" s="233"/>
      <c r="EJD38" s="233"/>
      <c r="EJE38" s="233"/>
      <c r="EJF38" s="233"/>
      <c r="EJG38" s="233"/>
      <c r="EJH38" s="233"/>
      <c r="EJI38" s="233"/>
      <c r="EJJ38" s="233"/>
      <c r="EJK38" s="233"/>
      <c r="EJL38" s="233"/>
      <c r="EJM38" s="233"/>
      <c r="EJN38" s="233"/>
      <c r="EJO38" s="233"/>
      <c r="EJP38" s="233"/>
      <c r="EJQ38" s="233"/>
      <c r="EJR38" s="233"/>
      <c r="EJS38" s="233"/>
      <c r="EJT38" s="233"/>
      <c r="EJU38" s="233"/>
      <c r="EJV38" s="233"/>
      <c r="EJW38" s="233"/>
      <c r="EJX38" s="233"/>
      <c r="EJY38" s="233"/>
      <c r="EJZ38" s="233"/>
      <c r="EKA38" s="233"/>
      <c r="EKB38" s="233"/>
      <c r="EKC38" s="233"/>
      <c r="EKD38" s="233"/>
      <c r="EKE38" s="233"/>
      <c r="EKF38" s="233"/>
      <c r="EKG38" s="233"/>
      <c r="EKH38" s="233"/>
      <c r="EKI38" s="233"/>
      <c r="EKJ38" s="233"/>
      <c r="EKK38" s="233"/>
      <c r="EKL38" s="233"/>
      <c r="EKM38" s="233"/>
      <c r="EKN38" s="233"/>
      <c r="EKO38" s="233"/>
      <c r="EKP38" s="233"/>
      <c r="EKQ38" s="233"/>
      <c r="EKR38" s="233"/>
      <c r="EKS38" s="233"/>
      <c r="EKT38" s="233"/>
      <c r="EKU38" s="233"/>
      <c r="EKV38" s="233"/>
      <c r="EKW38" s="233"/>
      <c r="EKX38" s="233"/>
      <c r="EKY38" s="233"/>
      <c r="EKZ38" s="233"/>
      <c r="ELA38" s="233"/>
      <c r="ELB38" s="233"/>
      <c r="ELC38" s="233"/>
      <c r="ELD38" s="233"/>
      <c r="ELE38" s="233"/>
      <c r="ELF38" s="233"/>
      <c r="ELG38" s="233"/>
      <c r="ELH38" s="233"/>
      <c r="ELI38" s="233"/>
      <c r="ELJ38" s="233"/>
      <c r="ELK38" s="233"/>
      <c r="ELL38" s="233"/>
      <c r="ELM38" s="233"/>
      <c r="ELN38" s="233"/>
      <c r="ELO38" s="233"/>
      <c r="ELP38" s="233"/>
      <c r="ELQ38" s="233"/>
      <c r="ELR38" s="233"/>
      <c r="ELS38" s="233"/>
      <c r="ELT38" s="233"/>
      <c r="ELU38" s="233"/>
      <c r="ELV38" s="233"/>
      <c r="ELW38" s="233"/>
      <c r="ELX38" s="233"/>
      <c r="ELY38" s="233"/>
      <c r="ELZ38" s="233"/>
      <c r="EMA38" s="233"/>
      <c r="EMB38" s="233"/>
      <c r="EMC38" s="233"/>
      <c r="EMD38" s="233"/>
      <c r="EME38" s="233"/>
      <c r="EMF38" s="233"/>
      <c r="EMG38" s="233"/>
      <c r="EMH38" s="233"/>
      <c r="EMI38" s="233"/>
      <c r="EMJ38" s="233"/>
      <c r="EMK38" s="233"/>
      <c r="EML38" s="233"/>
      <c r="EMM38" s="233"/>
      <c r="EMN38" s="233"/>
      <c r="EMO38" s="233"/>
      <c r="EMP38" s="233"/>
      <c r="EMQ38" s="233"/>
      <c r="EMR38" s="233"/>
      <c r="EMS38" s="233"/>
      <c r="EMT38" s="233"/>
      <c r="EMU38" s="233"/>
      <c r="EMV38" s="233"/>
      <c r="EMW38" s="233"/>
      <c r="EMX38" s="233"/>
      <c r="EMY38" s="233"/>
      <c r="EMZ38" s="233"/>
      <c r="ENA38" s="233"/>
      <c r="ENB38" s="233"/>
      <c r="ENC38" s="233"/>
      <c r="END38" s="233"/>
      <c r="ENE38" s="233"/>
      <c r="ENF38" s="233"/>
      <c r="ENG38" s="233"/>
      <c r="ENH38" s="233"/>
      <c r="ENI38" s="233"/>
      <c r="ENJ38" s="233"/>
      <c r="ENK38" s="233"/>
      <c r="ENL38" s="233"/>
      <c r="ENM38" s="233"/>
      <c r="ENN38" s="233"/>
      <c r="ENO38" s="233"/>
      <c r="ENP38" s="233"/>
      <c r="ENQ38" s="233"/>
      <c r="ENR38" s="233"/>
      <c r="ENS38" s="233"/>
      <c r="ENT38" s="233"/>
      <c r="ENU38" s="233"/>
      <c r="ENV38" s="233"/>
      <c r="ENW38" s="233"/>
      <c r="ENX38" s="233"/>
      <c r="ENY38" s="233"/>
      <c r="ENZ38" s="233"/>
      <c r="EOA38" s="233"/>
      <c r="EOB38" s="233"/>
      <c r="EOC38" s="233"/>
      <c r="EOD38" s="233"/>
      <c r="EOE38" s="233"/>
      <c r="EOF38" s="233"/>
      <c r="EOG38" s="233"/>
      <c r="EOH38" s="233"/>
      <c r="EOI38" s="233"/>
      <c r="EOJ38" s="233"/>
      <c r="EOK38" s="233"/>
      <c r="EOL38" s="233"/>
      <c r="EOM38" s="233"/>
      <c r="EON38" s="233"/>
      <c r="EOO38" s="233"/>
      <c r="EOP38" s="233"/>
      <c r="EOQ38" s="233"/>
      <c r="EOR38" s="233"/>
      <c r="EOS38" s="233"/>
      <c r="EOT38" s="233"/>
      <c r="EOU38" s="233"/>
      <c r="EOV38" s="233"/>
      <c r="EOW38" s="233"/>
      <c r="EOX38" s="233"/>
      <c r="EOY38" s="233"/>
      <c r="EOZ38" s="233"/>
      <c r="EPA38" s="233"/>
      <c r="EPB38" s="233"/>
      <c r="EPC38" s="233"/>
      <c r="EPD38" s="233"/>
      <c r="EPE38" s="233"/>
      <c r="EPF38" s="233"/>
      <c r="EPG38" s="233"/>
      <c r="EPH38" s="233"/>
      <c r="EPI38" s="233"/>
      <c r="EPJ38" s="233"/>
      <c r="EPK38" s="233"/>
      <c r="EPL38" s="233"/>
      <c r="EPM38" s="233"/>
      <c r="EPN38" s="233"/>
      <c r="EPO38" s="233"/>
      <c r="EPP38" s="233"/>
      <c r="EPQ38" s="233"/>
      <c r="EPR38" s="233"/>
      <c r="EPS38" s="233"/>
      <c r="EPT38" s="233"/>
      <c r="EPU38" s="233"/>
      <c r="EPV38" s="233"/>
      <c r="EPW38" s="233"/>
      <c r="EPX38" s="233"/>
      <c r="EPY38" s="233"/>
      <c r="EPZ38" s="233"/>
      <c r="EQA38" s="233"/>
      <c r="EQB38" s="233"/>
      <c r="EQC38" s="233"/>
      <c r="EQD38" s="233"/>
      <c r="EQE38" s="233"/>
      <c r="EQF38" s="233"/>
      <c r="EQG38" s="233"/>
      <c r="EQH38" s="233"/>
      <c r="EQI38" s="233"/>
      <c r="EQJ38" s="233"/>
      <c r="EQK38" s="233"/>
      <c r="EQL38" s="233"/>
      <c r="EQM38" s="233"/>
      <c r="EQN38" s="233"/>
      <c r="EQO38" s="233"/>
      <c r="EQP38" s="233"/>
      <c r="EQQ38" s="233"/>
      <c r="EQR38" s="233"/>
      <c r="EQS38" s="233"/>
      <c r="EQT38" s="233"/>
      <c r="EQU38" s="233"/>
      <c r="EQV38" s="233"/>
      <c r="EQW38" s="233"/>
      <c r="EQX38" s="233"/>
      <c r="EQY38" s="233"/>
      <c r="EQZ38" s="233"/>
      <c r="ERA38" s="233"/>
      <c r="ERB38" s="233"/>
      <c r="ERC38" s="233"/>
      <c r="ERD38" s="233"/>
      <c r="ERE38" s="233"/>
      <c r="ERF38" s="233"/>
      <c r="ERG38" s="233"/>
      <c r="ERH38" s="233"/>
      <c r="ERI38" s="233"/>
      <c r="ERJ38" s="233"/>
      <c r="ERK38" s="233"/>
      <c r="ERL38" s="233"/>
      <c r="ERM38" s="233"/>
      <c r="ERN38" s="233"/>
      <c r="ERO38" s="233"/>
      <c r="ERP38" s="233"/>
      <c r="ERQ38" s="233"/>
      <c r="ERR38" s="233"/>
      <c r="ERS38" s="233"/>
      <c r="ERT38" s="233"/>
      <c r="ERU38" s="233"/>
      <c r="ERV38" s="233"/>
      <c r="ERW38" s="233"/>
      <c r="ERX38" s="233"/>
      <c r="ERY38" s="233"/>
      <c r="ERZ38" s="233"/>
      <c r="ESA38" s="233"/>
      <c r="ESB38" s="233"/>
      <c r="ESC38" s="233"/>
      <c r="ESD38" s="233"/>
      <c r="ESE38" s="233"/>
      <c r="ESF38" s="233"/>
      <c r="ESG38" s="233"/>
      <c r="ESH38" s="233"/>
      <c r="ESI38" s="233"/>
      <c r="ESJ38" s="233"/>
      <c r="ESK38" s="233"/>
      <c r="ESL38" s="233"/>
      <c r="ESM38" s="233"/>
      <c r="ESN38" s="233"/>
      <c r="ESO38" s="233"/>
      <c r="ESP38" s="233"/>
      <c r="ESQ38" s="233"/>
      <c r="ESR38" s="233"/>
      <c r="ESS38" s="233"/>
      <c r="EST38" s="233"/>
      <c r="ESU38" s="233"/>
      <c r="ESV38" s="233"/>
      <c r="ESW38" s="233"/>
      <c r="ESX38" s="233"/>
      <c r="ESY38" s="233"/>
      <c r="ESZ38" s="233"/>
      <c r="ETA38" s="233"/>
      <c r="ETB38" s="233"/>
      <c r="ETC38" s="233"/>
      <c r="ETD38" s="233"/>
      <c r="ETE38" s="233"/>
      <c r="ETF38" s="233"/>
      <c r="ETG38" s="233"/>
      <c r="ETH38" s="233"/>
      <c r="ETI38" s="233"/>
      <c r="ETJ38" s="233"/>
      <c r="ETK38" s="233"/>
      <c r="ETL38" s="233"/>
      <c r="ETM38" s="233"/>
      <c r="ETN38" s="233"/>
      <c r="ETO38" s="233"/>
      <c r="ETP38" s="233"/>
      <c r="ETQ38" s="233"/>
      <c r="ETR38" s="233"/>
      <c r="ETS38" s="233"/>
      <c r="ETT38" s="233"/>
      <c r="ETU38" s="233"/>
      <c r="ETV38" s="233"/>
      <c r="ETW38" s="233"/>
      <c r="ETX38" s="233"/>
      <c r="ETY38" s="233"/>
      <c r="ETZ38" s="233"/>
      <c r="EUA38" s="233"/>
      <c r="EUB38" s="233"/>
      <c r="EUC38" s="233"/>
      <c r="EUD38" s="233"/>
      <c r="EUE38" s="233"/>
      <c r="EUF38" s="233"/>
      <c r="EUG38" s="233"/>
      <c r="EUH38" s="233"/>
      <c r="EUI38" s="233"/>
      <c r="EUJ38" s="233"/>
      <c r="EUK38" s="233"/>
      <c r="EUL38" s="233"/>
      <c r="EUM38" s="233"/>
      <c r="EUN38" s="233"/>
      <c r="EUO38" s="233"/>
      <c r="EUP38" s="233"/>
      <c r="EUQ38" s="233"/>
      <c r="EUR38" s="233"/>
      <c r="EUS38" s="233"/>
      <c r="EUT38" s="233"/>
      <c r="EUU38" s="233"/>
      <c r="EUV38" s="233"/>
      <c r="EUW38" s="233"/>
      <c r="EUX38" s="233"/>
      <c r="EUY38" s="233"/>
      <c r="EUZ38" s="233"/>
      <c r="EVA38" s="233"/>
      <c r="EVB38" s="233"/>
      <c r="EVC38" s="233"/>
      <c r="EVD38" s="233"/>
      <c r="EVE38" s="233"/>
      <c r="EVF38" s="233"/>
      <c r="EVG38" s="233"/>
      <c r="EVH38" s="233"/>
      <c r="EVI38" s="233"/>
      <c r="EVJ38" s="233"/>
      <c r="EVK38" s="233"/>
      <c r="EVL38" s="233"/>
      <c r="EVM38" s="233"/>
      <c r="EVN38" s="233"/>
      <c r="EVO38" s="233"/>
      <c r="EVP38" s="233"/>
      <c r="EVQ38" s="233"/>
      <c r="EVR38" s="233"/>
      <c r="EVS38" s="233"/>
      <c r="EVT38" s="233"/>
      <c r="EVU38" s="233"/>
      <c r="EVV38" s="233"/>
      <c r="EVW38" s="233"/>
      <c r="EVX38" s="233"/>
      <c r="EVY38" s="233"/>
      <c r="EVZ38" s="233"/>
      <c r="EWA38" s="233"/>
      <c r="EWB38" s="233"/>
      <c r="EWC38" s="233"/>
      <c r="EWD38" s="233"/>
      <c r="EWE38" s="233"/>
      <c r="EWF38" s="233"/>
      <c r="EWG38" s="233"/>
      <c r="EWH38" s="233"/>
      <c r="EWI38" s="233"/>
      <c r="EWJ38" s="233"/>
      <c r="EWK38" s="233"/>
      <c r="EWL38" s="233"/>
      <c r="EWM38" s="233"/>
      <c r="EWN38" s="233"/>
      <c r="EWO38" s="233"/>
      <c r="EWP38" s="233"/>
      <c r="EWQ38" s="233"/>
      <c r="EWR38" s="233"/>
      <c r="EWS38" s="233"/>
      <c r="EWT38" s="233"/>
      <c r="EWU38" s="233"/>
      <c r="EWV38" s="233"/>
      <c r="EWW38" s="233"/>
      <c r="EWX38" s="233"/>
      <c r="EWY38" s="233"/>
      <c r="EWZ38" s="233"/>
      <c r="EXA38" s="233"/>
      <c r="EXB38" s="233"/>
      <c r="EXC38" s="233"/>
      <c r="EXD38" s="233"/>
      <c r="EXE38" s="233"/>
      <c r="EXF38" s="233"/>
      <c r="EXG38" s="233"/>
      <c r="EXH38" s="233"/>
      <c r="EXI38" s="233"/>
      <c r="EXJ38" s="233"/>
      <c r="EXK38" s="233"/>
      <c r="EXL38" s="233"/>
      <c r="EXM38" s="233"/>
      <c r="EXN38" s="233"/>
      <c r="EXO38" s="233"/>
      <c r="EXP38" s="233"/>
      <c r="EXQ38" s="233"/>
      <c r="EXR38" s="233"/>
      <c r="EXS38" s="233"/>
      <c r="EXT38" s="233"/>
      <c r="EXU38" s="233"/>
      <c r="EXV38" s="233"/>
      <c r="EXW38" s="233"/>
      <c r="EXX38" s="233"/>
      <c r="EXY38" s="233"/>
      <c r="EXZ38" s="233"/>
      <c r="EYA38" s="233"/>
      <c r="EYB38" s="233"/>
      <c r="EYC38" s="233"/>
      <c r="EYD38" s="233"/>
      <c r="EYE38" s="233"/>
      <c r="EYF38" s="233"/>
      <c r="EYG38" s="233"/>
      <c r="EYH38" s="233"/>
      <c r="EYI38" s="233"/>
      <c r="EYJ38" s="233"/>
      <c r="EYK38" s="233"/>
      <c r="EYL38" s="233"/>
      <c r="EYM38" s="233"/>
      <c r="EYN38" s="233"/>
      <c r="EYO38" s="233"/>
      <c r="EYP38" s="233"/>
      <c r="EYQ38" s="233"/>
      <c r="EYR38" s="233"/>
      <c r="EYS38" s="233"/>
      <c r="EYT38" s="233"/>
      <c r="EYU38" s="233"/>
      <c r="EYV38" s="233"/>
      <c r="EYW38" s="233"/>
      <c r="EYX38" s="233"/>
      <c r="EYY38" s="233"/>
      <c r="EYZ38" s="233"/>
      <c r="EZA38" s="233"/>
      <c r="EZB38" s="233"/>
      <c r="EZC38" s="233"/>
      <c r="EZD38" s="233"/>
      <c r="EZE38" s="233"/>
      <c r="EZF38" s="233"/>
      <c r="EZG38" s="233"/>
      <c r="EZH38" s="233"/>
      <c r="EZI38" s="233"/>
      <c r="EZJ38" s="233"/>
      <c r="EZK38" s="233"/>
      <c r="EZL38" s="233"/>
      <c r="EZM38" s="233"/>
      <c r="EZN38" s="233"/>
      <c r="EZO38" s="233"/>
      <c r="EZP38" s="233"/>
      <c r="EZQ38" s="233"/>
      <c r="EZR38" s="233"/>
      <c r="EZS38" s="233"/>
      <c r="EZT38" s="233"/>
      <c r="EZU38" s="233"/>
      <c r="EZV38" s="233"/>
      <c r="EZW38" s="233"/>
      <c r="EZX38" s="233"/>
      <c r="EZY38" s="233"/>
      <c r="EZZ38" s="233"/>
      <c r="FAA38" s="233"/>
      <c r="FAB38" s="233"/>
      <c r="FAC38" s="233"/>
      <c r="FAD38" s="233"/>
      <c r="FAE38" s="233"/>
      <c r="FAF38" s="233"/>
      <c r="FAG38" s="233"/>
      <c r="FAH38" s="233"/>
      <c r="FAI38" s="233"/>
      <c r="FAJ38" s="233"/>
      <c r="FAK38" s="233"/>
      <c r="FAL38" s="233"/>
      <c r="FAM38" s="233"/>
      <c r="FAN38" s="233"/>
      <c r="FAO38" s="233"/>
      <c r="FAP38" s="233"/>
      <c r="FAQ38" s="233"/>
      <c r="FAR38" s="233"/>
      <c r="FAS38" s="233"/>
      <c r="FAT38" s="233"/>
      <c r="FAU38" s="233"/>
      <c r="FAV38" s="233"/>
      <c r="FAW38" s="233"/>
      <c r="FAX38" s="233"/>
      <c r="FAY38" s="233"/>
      <c r="FAZ38" s="233"/>
      <c r="FBA38" s="233"/>
      <c r="FBB38" s="233"/>
      <c r="FBC38" s="233"/>
      <c r="FBD38" s="233"/>
      <c r="FBE38" s="233"/>
      <c r="FBF38" s="233"/>
      <c r="FBG38" s="233"/>
      <c r="FBH38" s="233"/>
      <c r="FBI38" s="233"/>
      <c r="FBJ38" s="233"/>
      <c r="FBK38" s="233"/>
      <c r="FBL38" s="233"/>
      <c r="FBM38" s="233"/>
      <c r="FBN38" s="233"/>
      <c r="FBO38" s="233"/>
      <c r="FBP38" s="233"/>
      <c r="FBQ38" s="233"/>
      <c r="FBR38" s="233"/>
      <c r="FBS38" s="233"/>
      <c r="FBT38" s="233"/>
      <c r="FBU38" s="233"/>
      <c r="FBV38" s="233"/>
      <c r="FBW38" s="233"/>
      <c r="FBX38" s="233"/>
      <c r="FBY38" s="233"/>
      <c r="FBZ38" s="233"/>
      <c r="FCA38" s="233"/>
      <c r="FCB38" s="233"/>
      <c r="FCC38" s="233"/>
      <c r="FCD38" s="233"/>
      <c r="FCE38" s="233"/>
      <c r="FCF38" s="233"/>
      <c r="FCG38" s="233"/>
      <c r="FCH38" s="233"/>
      <c r="FCI38" s="233"/>
      <c r="FCJ38" s="233"/>
      <c r="FCK38" s="233"/>
      <c r="FCL38" s="233"/>
      <c r="FCM38" s="233"/>
      <c r="FCN38" s="233"/>
      <c r="FCO38" s="233"/>
      <c r="FCP38" s="233"/>
      <c r="FCQ38" s="233"/>
      <c r="FCR38" s="233"/>
      <c r="FCS38" s="233"/>
      <c r="FCT38" s="233"/>
      <c r="FCU38" s="233"/>
      <c r="FCV38" s="233"/>
      <c r="FCW38" s="233"/>
      <c r="FCX38" s="233"/>
      <c r="FCY38" s="233"/>
      <c r="FCZ38" s="233"/>
      <c r="FDA38" s="233"/>
      <c r="FDB38" s="233"/>
      <c r="FDC38" s="233"/>
      <c r="FDD38" s="233"/>
      <c r="FDE38" s="233"/>
      <c r="FDF38" s="233"/>
      <c r="FDG38" s="233"/>
      <c r="FDH38" s="233"/>
      <c r="FDI38" s="233"/>
      <c r="FDJ38" s="233"/>
      <c r="FDK38" s="233"/>
      <c r="FDL38" s="233"/>
      <c r="FDM38" s="233"/>
      <c r="FDN38" s="233"/>
      <c r="FDO38" s="233"/>
      <c r="FDP38" s="233"/>
      <c r="FDQ38" s="233"/>
      <c r="FDR38" s="233"/>
      <c r="FDS38" s="233"/>
      <c r="FDT38" s="233"/>
      <c r="FDU38" s="233"/>
      <c r="FDV38" s="233"/>
      <c r="FDW38" s="233"/>
      <c r="FDX38" s="233"/>
      <c r="FDY38" s="233"/>
      <c r="FDZ38" s="233"/>
      <c r="FEA38" s="233"/>
      <c r="FEB38" s="233"/>
      <c r="FEC38" s="233"/>
      <c r="FED38" s="233"/>
      <c r="FEE38" s="233"/>
      <c r="FEF38" s="233"/>
      <c r="FEG38" s="233"/>
      <c r="FEH38" s="233"/>
      <c r="FEI38" s="233"/>
      <c r="FEJ38" s="233"/>
      <c r="FEK38" s="233"/>
      <c r="FEL38" s="233"/>
      <c r="FEM38" s="233"/>
      <c r="FEN38" s="233"/>
      <c r="FEO38" s="233"/>
      <c r="FEP38" s="233"/>
      <c r="FEQ38" s="233"/>
      <c r="FER38" s="233"/>
      <c r="FES38" s="233"/>
      <c r="FET38" s="233"/>
      <c r="FEU38" s="233"/>
      <c r="FEV38" s="233"/>
      <c r="FEW38" s="233"/>
      <c r="FEX38" s="233"/>
      <c r="FEY38" s="233"/>
      <c r="FEZ38" s="233"/>
      <c r="FFA38" s="233"/>
      <c r="FFB38" s="233"/>
      <c r="FFC38" s="233"/>
      <c r="FFD38" s="233"/>
      <c r="FFE38" s="233"/>
      <c r="FFF38" s="233"/>
      <c r="FFG38" s="233"/>
      <c r="FFH38" s="233"/>
      <c r="FFI38" s="233"/>
      <c r="FFJ38" s="233"/>
      <c r="FFK38" s="233"/>
      <c r="FFL38" s="233"/>
      <c r="FFM38" s="233"/>
      <c r="FFN38" s="233"/>
      <c r="FFO38" s="233"/>
      <c r="FFP38" s="233"/>
      <c r="FFQ38" s="233"/>
      <c r="FFR38" s="233"/>
      <c r="FFS38" s="233"/>
      <c r="FFT38" s="233"/>
      <c r="FFU38" s="233"/>
      <c r="FFV38" s="233"/>
      <c r="FFW38" s="233"/>
      <c r="FFX38" s="233"/>
      <c r="FFY38" s="233"/>
      <c r="FFZ38" s="233"/>
      <c r="FGA38" s="233"/>
      <c r="FGB38" s="233"/>
      <c r="FGC38" s="233"/>
      <c r="FGD38" s="233"/>
      <c r="FGE38" s="233"/>
      <c r="FGF38" s="233"/>
      <c r="FGG38" s="233"/>
      <c r="FGH38" s="233"/>
      <c r="FGI38" s="233"/>
      <c r="FGJ38" s="233"/>
      <c r="FGK38" s="233"/>
      <c r="FGL38" s="233"/>
      <c r="FGM38" s="233"/>
      <c r="FGN38" s="233"/>
      <c r="FGO38" s="233"/>
      <c r="FGP38" s="233"/>
      <c r="FGQ38" s="233"/>
      <c r="FGR38" s="233"/>
      <c r="FGS38" s="233"/>
      <c r="FGT38" s="233"/>
      <c r="FGU38" s="233"/>
      <c r="FGV38" s="233"/>
      <c r="FGW38" s="233"/>
      <c r="FGX38" s="233"/>
      <c r="FGY38" s="233"/>
      <c r="FGZ38" s="233"/>
      <c r="FHA38" s="233"/>
      <c r="FHB38" s="233"/>
      <c r="FHC38" s="233"/>
      <c r="FHD38" s="233"/>
      <c r="FHE38" s="233"/>
      <c r="FHF38" s="233"/>
      <c r="FHG38" s="233"/>
      <c r="FHH38" s="233"/>
      <c r="FHI38" s="233"/>
      <c r="FHJ38" s="233"/>
      <c r="FHK38" s="233"/>
      <c r="FHL38" s="233"/>
      <c r="FHM38" s="233"/>
      <c r="FHN38" s="233"/>
      <c r="FHO38" s="233"/>
      <c r="FHP38" s="233"/>
      <c r="FHQ38" s="233"/>
      <c r="FHR38" s="233"/>
      <c r="FHS38" s="233"/>
      <c r="FHT38" s="233"/>
      <c r="FHU38" s="233"/>
      <c r="FHV38" s="233"/>
      <c r="FHW38" s="233"/>
      <c r="FHX38" s="233"/>
      <c r="FHY38" s="233"/>
      <c r="FHZ38" s="233"/>
      <c r="FIA38" s="233"/>
      <c r="FIB38" s="233"/>
      <c r="FIC38" s="233"/>
      <c r="FID38" s="233"/>
      <c r="FIE38" s="233"/>
      <c r="FIF38" s="233"/>
      <c r="FIG38" s="233"/>
      <c r="FIH38" s="233"/>
      <c r="FII38" s="233"/>
      <c r="FIJ38" s="233"/>
      <c r="FIK38" s="233"/>
      <c r="FIL38" s="233"/>
      <c r="FIM38" s="233"/>
      <c r="FIN38" s="233"/>
      <c r="FIO38" s="233"/>
      <c r="FIP38" s="233"/>
      <c r="FIQ38" s="233"/>
      <c r="FIR38" s="233"/>
      <c r="FIS38" s="233"/>
      <c r="FIT38" s="233"/>
      <c r="FIU38" s="233"/>
      <c r="FIV38" s="233"/>
      <c r="FIW38" s="233"/>
      <c r="FIX38" s="233"/>
      <c r="FIY38" s="233"/>
      <c r="FIZ38" s="233"/>
      <c r="FJA38" s="233"/>
      <c r="FJB38" s="233"/>
      <c r="FJC38" s="233"/>
      <c r="FJD38" s="233"/>
      <c r="FJE38" s="233"/>
      <c r="FJF38" s="233"/>
      <c r="FJG38" s="233"/>
      <c r="FJH38" s="233"/>
      <c r="FJI38" s="233"/>
      <c r="FJJ38" s="233"/>
      <c r="FJK38" s="233"/>
      <c r="FJL38" s="233"/>
      <c r="FJM38" s="233"/>
      <c r="FJN38" s="233"/>
      <c r="FJO38" s="233"/>
      <c r="FJP38" s="233"/>
      <c r="FJQ38" s="233"/>
      <c r="FJR38" s="233"/>
      <c r="FJS38" s="233"/>
      <c r="FJT38" s="233"/>
      <c r="FJU38" s="233"/>
      <c r="FJV38" s="233"/>
      <c r="FJW38" s="233"/>
      <c r="FJX38" s="233"/>
      <c r="FJY38" s="233"/>
      <c r="FJZ38" s="233"/>
      <c r="FKA38" s="233"/>
      <c r="FKB38" s="233"/>
      <c r="FKC38" s="233"/>
      <c r="FKD38" s="233"/>
      <c r="FKE38" s="233"/>
      <c r="FKF38" s="233"/>
      <c r="FKG38" s="233"/>
      <c r="FKH38" s="233"/>
      <c r="FKI38" s="233"/>
      <c r="FKJ38" s="233"/>
      <c r="FKK38" s="233"/>
      <c r="FKL38" s="233"/>
      <c r="FKM38" s="233"/>
      <c r="FKN38" s="233"/>
      <c r="FKO38" s="233"/>
      <c r="FKP38" s="233"/>
      <c r="FKQ38" s="233"/>
      <c r="FKR38" s="233"/>
      <c r="FKS38" s="233"/>
      <c r="FKT38" s="233"/>
      <c r="FKU38" s="233"/>
      <c r="FKV38" s="233"/>
      <c r="FKW38" s="233"/>
      <c r="FKX38" s="233"/>
      <c r="FKY38" s="233"/>
      <c r="FKZ38" s="233"/>
      <c r="FLA38" s="233"/>
      <c r="FLB38" s="233"/>
      <c r="FLC38" s="233"/>
      <c r="FLD38" s="233"/>
      <c r="FLE38" s="233"/>
      <c r="FLF38" s="233"/>
      <c r="FLG38" s="233"/>
      <c r="FLH38" s="233"/>
      <c r="FLI38" s="233"/>
      <c r="FLJ38" s="233"/>
      <c r="FLK38" s="233"/>
      <c r="FLL38" s="233"/>
      <c r="FLM38" s="233"/>
      <c r="FLN38" s="233"/>
      <c r="FLO38" s="233"/>
      <c r="FLP38" s="233"/>
      <c r="FLQ38" s="233"/>
      <c r="FLR38" s="233"/>
      <c r="FLS38" s="233"/>
      <c r="FLT38" s="233"/>
      <c r="FLU38" s="233"/>
      <c r="FLV38" s="233"/>
      <c r="FLW38" s="233"/>
      <c r="FLX38" s="233"/>
      <c r="FLY38" s="233"/>
      <c r="FLZ38" s="233"/>
      <c r="FMA38" s="233"/>
      <c r="FMB38" s="233"/>
      <c r="FMC38" s="233"/>
      <c r="FMD38" s="233"/>
      <c r="FME38" s="233"/>
      <c r="FMF38" s="233"/>
      <c r="FMG38" s="233"/>
      <c r="FMH38" s="233"/>
      <c r="FMI38" s="233"/>
      <c r="FMJ38" s="233"/>
      <c r="FMK38" s="233"/>
      <c r="FML38" s="233"/>
      <c r="FMM38" s="233"/>
      <c r="FMN38" s="233"/>
      <c r="FMO38" s="233"/>
      <c r="FMP38" s="233"/>
      <c r="FMQ38" s="233"/>
      <c r="FMR38" s="233"/>
      <c r="FMS38" s="233"/>
      <c r="FMT38" s="233"/>
      <c r="FMU38" s="233"/>
      <c r="FMV38" s="233"/>
      <c r="FMW38" s="233"/>
      <c r="FMX38" s="233"/>
      <c r="FMY38" s="233"/>
      <c r="FMZ38" s="233"/>
      <c r="FNA38" s="233"/>
      <c r="FNB38" s="233"/>
      <c r="FNC38" s="233"/>
      <c r="FND38" s="233"/>
      <c r="FNE38" s="233"/>
      <c r="FNF38" s="233"/>
      <c r="FNG38" s="233"/>
      <c r="FNH38" s="233"/>
      <c r="FNI38" s="233"/>
      <c r="FNJ38" s="233"/>
      <c r="FNK38" s="233"/>
      <c r="FNL38" s="233"/>
      <c r="FNM38" s="233"/>
      <c r="FNN38" s="233"/>
      <c r="FNO38" s="233"/>
      <c r="FNP38" s="233"/>
      <c r="FNQ38" s="233"/>
      <c r="FNR38" s="233"/>
      <c r="FNS38" s="233"/>
      <c r="FNT38" s="233"/>
      <c r="FNU38" s="233"/>
      <c r="FNV38" s="233"/>
      <c r="FNW38" s="233"/>
      <c r="FNX38" s="233"/>
      <c r="FNY38" s="233"/>
      <c r="FNZ38" s="233"/>
      <c r="FOA38" s="233"/>
      <c r="FOB38" s="233"/>
      <c r="FOC38" s="233"/>
      <c r="FOD38" s="233"/>
      <c r="FOE38" s="233"/>
      <c r="FOF38" s="233"/>
      <c r="FOG38" s="233"/>
      <c r="FOH38" s="233"/>
      <c r="FOI38" s="233"/>
      <c r="FOJ38" s="233"/>
      <c r="FOK38" s="233"/>
      <c r="FOL38" s="233"/>
      <c r="FOM38" s="233"/>
      <c r="FON38" s="233"/>
      <c r="FOO38" s="233"/>
      <c r="FOP38" s="233"/>
      <c r="FOQ38" s="233"/>
      <c r="FOR38" s="233"/>
      <c r="FOS38" s="233"/>
      <c r="FOT38" s="233"/>
      <c r="FOU38" s="233"/>
      <c r="FOV38" s="233"/>
      <c r="FOW38" s="233"/>
      <c r="FOX38" s="233"/>
      <c r="FOY38" s="233"/>
      <c r="FOZ38" s="233"/>
      <c r="FPA38" s="233"/>
      <c r="FPB38" s="233"/>
      <c r="FPC38" s="233"/>
      <c r="FPD38" s="233"/>
      <c r="FPE38" s="233"/>
      <c r="FPF38" s="233"/>
      <c r="FPG38" s="233"/>
      <c r="FPH38" s="233"/>
      <c r="FPI38" s="233"/>
      <c r="FPJ38" s="233"/>
      <c r="FPK38" s="233"/>
      <c r="FPL38" s="233"/>
      <c r="FPM38" s="233"/>
      <c r="FPN38" s="233"/>
      <c r="FPO38" s="233"/>
      <c r="FPP38" s="233"/>
      <c r="FPQ38" s="233"/>
      <c r="FPR38" s="233"/>
      <c r="FPS38" s="233"/>
      <c r="FPT38" s="233"/>
      <c r="FPU38" s="233"/>
      <c r="FPV38" s="233"/>
      <c r="FPW38" s="233"/>
      <c r="FPX38" s="233"/>
      <c r="FPY38" s="233"/>
      <c r="FPZ38" s="233"/>
      <c r="FQA38" s="233"/>
      <c r="FQB38" s="233"/>
      <c r="FQC38" s="233"/>
      <c r="FQD38" s="233"/>
      <c r="FQE38" s="233"/>
      <c r="FQF38" s="233"/>
      <c r="FQG38" s="233"/>
      <c r="FQH38" s="233"/>
      <c r="FQI38" s="233"/>
      <c r="FQJ38" s="233"/>
      <c r="FQK38" s="233"/>
      <c r="FQL38" s="233"/>
      <c r="FQM38" s="233"/>
      <c r="FQN38" s="233"/>
      <c r="FQO38" s="233"/>
      <c r="FQP38" s="233"/>
      <c r="FQQ38" s="233"/>
      <c r="FQR38" s="233"/>
      <c r="FQS38" s="233"/>
      <c r="FQT38" s="233"/>
      <c r="FQU38" s="233"/>
      <c r="FQV38" s="233"/>
      <c r="FQW38" s="233"/>
      <c r="FQX38" s="233"/>
      <c r="FQY38" s="233"/>
      <c r="FQZ38" s="233"/>
      <c r="FRA38" s="233"/>
      <c r="FRB38" s="233"/>
      <c r="FRC38" s="233"/>
      <c r="FRD38" s="233"/>
      <c r="FRE38" s="233"/>
      <c r="FRF38" s="233"/>
      <c r="FRG38" s="233"/>
      <c r="FRH38" s="233"/>
      <c r="FRI38" s="233"/>
      <c r="FRJ38" s="233"/>
      <c r="FRK38" s="233"/>
      <c r="FRL38" s="233"/>
      <c r="FRM38" s="233"/>
      <c r="FRN38" s="233"/>
      <c r="FRO38" s="233"/>
      <c r="FRP38" s="233"/>
      <c r="FRQ38" s="233"/>
      <c r="FRR38" s="233"/>
      <c r="FRS38" s="233"/>
      <c r="FRT38" s="233"/>
      <c r="FRU38" s="233"/>
      <c r="FRV38" s="233"/>
      <c r="FRW38" s="233"/>
      <c r="FRX38" s="233"/>
      <c r="FRY38" s="233"/>
      <c r="FRZ38" s="233"/>
      <c r="FSA38" s="233"/>
      <c r="FSB38" s="233"/>
      <c r="FSC38" s="233"/>
      <c r="FSD38" s="233"/>
      <c r="FSE38" s="233"/>
      <c r="FSF38" s="233"/>
      <c r="FSG38" s="233"/>
      <c r="FSH38" s="233"/>
      <c r="FSI38" s="233"/>
      <c r="FSJ38" s="233"/>
      <c r="FSK38" s="233"/>
      <c r="FSL38" s="233"/>
      <c r="FSM38" s="233"/>
      <c r="FSN38" s="233"/>
      <c r="FSO38" s="233"/>
      <c r="FSP38" s="233"/>
      <c r="FSQ38" s="233"/>
      <c r="FSR38" s="233"/>
      <c r="FSS38" s="233"/>
      <c r="FST38" s="233"/>
      <c r="FSU38" s="233"/>
      <c r="FSV38" s="233"/>
      <c r="FSW38" s="233"/>
      <c r="FSX38" s="233"/>
      <c r="FSY38" s="233"/>
      <c r="FSZ38" s="233"/>
      <c r="FTA38" s="233"/>
      <c r="FTB38" s="233"/>
      <c r="FTC38" s="233"/>
      <c r="FTD38" s="233"/>
      <c r="FTE38" s="233"/>
      <c r="FTF38" s="233"/>
      <c r="FTG38" s="233"/>
      <c r="FTH38" s="233"/>
      <c r="FTI38" s="233"/>
      <c r="FTJ38" s="233"/>
      <c r="FTK38" s="233"/>
      <c r="FTL38" s="233"/>
      <c r="FTM38" s="233"/>
      <c r="FTN38" s="233"/>
      <c r="FTO38" s="233"/>
      <c r="FTP38" s="233"/>
      <c r="FTQ38" s="233"/>
      <c r="FTR38" s="233"/>
      <c r="FTS38" s="233"/>
      <c r="FTT38" s="233"/>
      <c r="FTU38" s="233"/>
      <c r="FTV38" s="233"/>
      <c r="FTW38" s="233"/>
      <c r="FTX38" s="233"/>
      <c r="FTY38" s="233"/>
      <c r="FTZ38" s="233"/>
      <c r="FUA38" s="233"/>
      <c r="FUB38" s="233"/>
      <c r="FUC38" s="233"/>
      <c r="FUD38" s="233"/>
      <c r="FUE38" s="233"/>
      <c r="FUF38" s="233"/>
      <c r="FUG38" s="233"/>
      <c r="FUH38" s="233"/>
      <c r="FUI38" s="233"/>
      <c r="FUJ38" s="233"/>
      <c r="FUK38" s="233"/>
      <c r="FUL38" s="233"/>
      <c r="FUM38" s="233"/>
      <c r="FUN38" s="233"/>
      <c r="FUO38" s="233"/>
      <c r="FUP38" s="233"/>
      <c r="FUQ38" s="233"/>
      <c r="FUR38" s="233"/>
      <c r="FUS38" s="233"/>
      <c r="FUT38" s="233"/>
      <c r="FUU38" s="233"/>
      <c r="FUV38" s="233"/>
      <c r="FUW38" s="233"/>
      <c r="FUX38" s="233"/>
      <c r="FUY38" s="233"/>
      <c r="FUZ38" s="233"/>
      <c r="FVA38" s="233"/>
      <c r="FVB38" s="233"/>
      <c r="FVC38" s="233"/>
      <c r="FVD38" s="233"/>
      <c r="FVE38" s="233"/>
      <c r="FVF38" s="233"/>
      <c r="FVG38" s="233"/>
      <c r="FVH38" s="233"/>
      <c r="FVI38" s="233"/>
      <c r="FVJ38" s="233"/>
      <c r="FVK38" s="233"/>
      <c r="FVL38" s="233"/>
      <c r="FVM38" s="233"/>
      <c r="FVN38" s="233"/>
      <c r="FVO38" s="233"/>
      <c r="FVP38" s="233"/>
      <c r="FVQ38" s="233"/>
      <c r="FVR38" s="233"/>
      <c r="FVS38" s="233"/>
      <c r="FVT38" s="233"/>
      <c r="FVU38" s="233"/>
      <c r="FVV38" s="233"/>
      <c r="FVW38" s="233"/>
      <c r="FVX38" s="233"/>
      <c r="FVY38" s="233"/>
      <c r="FVZ38" s="233"/>
      <c r="FWA38" s="233"/>
      <c r="FWB38" s="233"/>
      <c r="FWC38" s="233"/>
      <c r="FWD38" s="233"/>
      <c r="FWE38" s="233"/>
      <c r="FWF38" s="233"/>
      <c r="FWG38" s="233"/>
      <c r="FWH38" s="233"/>
      <c r="FWI38" s="233"/>
      <c r="FWJ38" s="233"/>
      <c r="FWK38" s="233"/>
      <c r="FWL38" s="233"/>
      <c r="FWM38" s="233"/>
      <c r="FWN38" s="233"/>
      <c r="FWO38" s="233"/>
      <c r="FWP38" s="233"/>
      <c r="FWQ38" s="233"/>
      <c r="FWR38" s="233"/>
      <c r="FWS38" s="233"/>
      <c r="FWT38" s="233"/>
      <c r="FWU38" s="233"/>
      <c r="FWV38" s="233"/>
      <c r="FWW38" s="233"/>
      <c r="FWX38" s="233"/>
      <c r="FWY38" s="233"/>
      <c r="FWZ38" s="233"/>
      <c r="FXA38" s="233"/>
      <c r="FXB38" s="233"/>
      <c r="FXC38" s="233"/>
      <c r="FXD38" s="233"/>
      <c r="FXE38" s="233"/>
      <c r="FXF38" s="233"/>
      <c r="FXG38" s="233"/>
      <c r="FXH38" s="233"/>
      <c r="FXI38" s="233"/>
      <c r="FXJ38" s="233"/>
      <c r="FXK38" s="233"/>
      <c r="FXL38" s="233"/>
      <c r="FXM38" s="233"/>
      <c r="FXN38" s="233"/>
      <c r="FXO38" s="233"/>
      <c r="FXP38" s="233"/>
      <c r="FXQ38" s="233"/>
      <c r="FXR38" s="233"/>
      <c r="FXS38" s="233"/>
      <c r="FXT38" s="233"/>
      <c r="FXU38" s="233"/>
      <c r="FXV38" s="233"/>
      <c r="FXW38" s="233"/>
      <c r="FXX38" s="233"/>
      <c r="FXY38" s="233"/>
      <c r="FXZ38" s="233"/>
      <c r="FYA38" s="233"/>
      <c r="FYB38" s="233"/>
      <c r="FYC38" s="233"/>
      <c r="FYD38" s="233"/>
      <c r="FYE38" s="233"/>
      <c r="FYF38" s="233"/>
      <c r="FYG38" s="233"/>
      <c r="FYH38" s="233"/>
      <c r="FYI38" s="233"/>
      <c r="FYJ38" s="233"/>
      <c r="FYK38" s="233"/>
      <c r="FYL38" s="233"/>
      <c r="FYM38" s="233"/>
      <c r="FYN38" s="233"/>
      <c r="FYO38" s="233"/>
      <c r="FYP38" s="233"/>
      <c r="FYQ38" s="233"/>
      <c r="FYR38" s="233"/>
      <c r="FYS38" s="233"/>
      <c r="FYT38" s="233"/>
      <c r="FYU38" s="233"/>
      <c r="FYV38" s="233"/>
      <c r="FYW38" s="233"/>
      <c r="FYX38" s="233"/>
      <c r="FYY38" s="233"/>
      <c r="FYZ38" s="233"/>
      <c r="FZA38" s="233"/>
      <c r="FZB38" s="233"/>
      <c r="FZC38" s="233"/>
      <c r="FZD38" s="233"/>
      <c r="FZE38" s="233"/>
      <c r="FZF38" s="233"/>
      <c r="FZG38" s="233"/>
      <c r="FZH38" s="233"/>
      <c r="FZI38" s="233"/>
      <c r="FZJ38" s="233"/>
      <c r="FZK38" s="233"/>
      <c r="FZL38" s="233"/>
      <c r="FZM38" s="233"/>
      <c r="FZN38" s="233"/>
      <c r="FZO38" s="233"/>
      <c r="FZP38" s="233"/>
      <c r="FZQ38" s="233"/>
      <c r="FZR38" s="233"/>
      <c r="FZS38" s="233"/>
      <c r="FZT38" s="233"/>
      <c r="FZU38" s="233"/>
      <c r="FZV38" s="233"/>
      <c r="FZW38" s="233"/>
      <c r="FZX38" s="233"/>
      <c r="FZY38" s="233"/>
      <c r="FZZ38" s="233"/>
      <c r="GAA38" s="233"/>
      <c r="GAB38" s="233"/>
      <c r="GAC38" s="233"/>
      <c r="GAD38" s="233"/>
      <c r="GAE38" s="233"/>
      <c r="GAF38" s="233"/>
      <c r="GAG38" s="233"/>
      <c r="GAH38" s="233"/>
      <c r="GAI38" s="233"/>
      <c r="GAJ38" s="233"/>
      <c r="GAK38" s="233"/>
      <c r="GAL38" s="233"/>
      <c r="GAM38" s="233"/>
      <c r="GAN38" s="233"/>
      <c r="GAO38" s="233"/>
      <c r="GAP38" s="233"/>
      <c r="GAQ38" s="233"/>
      <c r="GAR38" s="233"/>
      <c r="GAS38" s="233"/>
      <c r="GAT38" s="233"/>
      <c r="GAU38" s="233"/>
      <c r="GAV38" s="233"/>
      <c r="GAW38" s="233"/>
      <c r="GAX38" s="233"/>
      <c r="GAY38" s="233"/>
      <c r="GAZ38" s="233"/>
      <c r="GBA38" s="233"/>
      <c r="GBB38" s="233"/>
      <c r="GBC38" s="233"/>
      <c r="GBD38" s="233"/>
      <c r="GBE38" s="233"/>
      <c r="GBF38" s="233"/>
      <c r="GBG38" s="233"/>
      <c r="GBH38" s="233"/>
      <c r="GBI38" s="233"/>
      <c r="GBJ38" s="233"/>
      <c r="GBK38" s="233"/>
      <c r="GBL38" s="233"/>
      <c r="GBM38" s="233"/>
      <c r="GBN38" s="233"/>
      <c r="GBO38" s="233"/>
      <c r="GBP38" s="233"/>
      <c r="GBQ38" s="233"/>
      <c r="GBR38" s="233"/>
      <c r="GBS38" s="233"/>
      <c r="GBT38" s="233"/>
      <c r="GBU38" s="233"/>
      <c r="GBV38" s="233"/>
      <c r="GBW38" s="233"/>
      <c r="GBX38" s="233"/>
      <c r="GBY38" s="233"/>
      <c r="GBZ38" s="233"/>
      <c r="GCA38" s="233"/>
      <c r="GCB38" s="233"/>
      <c r="GCC38" s="233"/>
      <c r="GCD38" s="233"/>
      <c r="GCE38" s="233"/>
      <c r="GCF38" s="233"/>
      <c r="GCG38" s="233"/>
      <c r="GCH38" s="233"/>
      <c r="GCI38" s="233"/>
      <c r="GCJ38" s="233"/>
      <c r="GCK38" s="233"/>
      <c r="GCL38" s="233"/>
      <c r="GCM38" s="233"/>
      <c r="GCN38" s="233"/>
      <c r="GCO38" s="233"/>
      <c r="GCP38" s="233"/>
      <c r="GCQ38" s="233"/>
      <c r="GCR38" s="233"/>
      <c r="GCS38" s="233"/>
      <c r="GCT38" s="233"/>
      <c r="GCU38" s="233"/>
      <c r="GCV38" s="233"/>
      <c r="GCW38" s="233"/>
      <c r="GCX38" s="233"/>
      <c r="GCY38" s="233"/>
      <c r="GCZ38" s="233"/>
      <c r="GDA38" s="233"/>
      <c r="GDB38" s="233"/>
      <c r="GDC38" s="233"/>
      <c r="GDD38" s="233"/>
      <c r="GDE38" s="233"/>
      <c r="GDF38" s="233"/>
      <c r="GDG38" s="233"/>
      <c r="GDH38" s="233"/>
      <c r="GDI38" s="233"/>
      <c r="GDJ38" s="233"/>
      <c r="GDK38" s="233"/>
      <c r="GDL38" s="233"/>
      <c r="GDM38" s="233"/>
      <c r="GDN38" s="233"/>
      <c r="GDO38" s="233"/>
      <c r="GDP38" s="233"/>
      <c r="GDQ38" s="233"/>
      <c r="GDR38" s="233"/>
      <c r="GDS38" s="233"/>
      <c r="GDT38" s="233"/>
      <c r="GDU38" s="233"/>
      <c r="GDV38" s="233"/>
      <c r="GDW38" s="233"/>
      <c r="GDX38" s="233"/>
      <c r="GDY38" s="233"/>
      <c r="GDZ38" s="233"/>
      <c r="GEA38" s="233"/>
      <c r="GEB38" s="233"/>
      <c r="GEC38" s="233"/>
      <c r="GED38" s="233"/>
      <c r="GEE38" s="233"/>
      <c r="GEF38" s="233"/>
      <c r="GEG38" s="233"/>
      <c r="GEH38" s="233"/>
      <c r="GEI38" s="233"/>
      <c r="GEJ38" s="233"/>
      <c r="GEK38" s="233"/>
      <c r="GEL38" s="233"/>
      <c r="GEM38" s="233"/>
      <c r="GEN38" s="233"/>
      <c r="GEO38" s="233"/>
      <c r="GEP38" s="233"/>
      <c r="GEQ38" s="233"/>
      <c r="GER38" s="233"/>
      <c r="GES38" s="233"/>
      <c r="GET38" s="233"/>
      <c r="GEU38" s="233"/>
      <c r="GEV38" s="233"/>
      <c r="GEW38" s="233"/>
      <c r="GEX38" s="233"/>
      <c r="GEY38" s="233"/>
      <c r="GEZ38" s="233"/>
      <c r="GFA38" s="233"/>
      <c r="GFB38" s="233"/>
      <c r="GFC38" s="233"/>
      <c r="GFD38" s="233"/>
      <c r="GFE38" s="233"/>
      <c r="GFF38" s="233"/>
      <c r="GFG38" s="233"/>
      <c r="GFH38" s="233"/>
      <c r="GFI38" s="233"/>
      <c r="GFJ38" s="233"/>
      <c r="GFK38" s="233"/>
      <c r="GFL38" s="233"/>
      <c r="GFM38" s="233"/>
      <c r="GFN38" s="233"/>
      <c r="GFO38" s="233"/>
      <c r="GFP38" s="233"/>
      <c r="GFQ38" s="233"/>
      <c r="GFR38" s="233"/>
      <c r="GFS38" s="233"/>
      <c r="GFT38" s="233"/>
      <c r="GFU38" s="233"/>
      <c r="GFV38" s="233"/>
      <c r="GFW38" s="233"/>
      <c r="GFX38" s="233"/>
      <c r="GFY38" s="233"/>
      <c r="GFZ38" s="233"/>
      <c r="GGA38" s="233"/>
      <c r="GGB38" s="233"/>
      <c r="GGC38" s="233"/>
      <c r="GGD38" s="233"/>
      <c r="GGE38" s="233"/>
      <c r="GGF38" s="233"/>
      <c r="GGG38" s="233"/>
      <c r="GGH38" s="233"/>
      <c r="GGI38" s="233"/>
      <c r="GGJ38" s="233"/>
      <c r="GGK38" s="233"/>
      <c r="GGL38" s="233"/>
      <c r="GGM38" s="233"/>
      <c r="GGN38" s="233"/>
      <c r="GGO38" s="233"/>
      <c r="GGP38" s="233"/>
      <c r="GGQ38" s="233"/>
      <c r="GGR38" s="233"/>
      <c r="GGS38" s="233"/>
      <c r="GGT38" s="233"/>
      <c r="GGU38" s="233"/>
      <c r="GGV38" s="233"/>
      <c r="GGW38" s="233"/>
      <c r="GGX38" s="233"/>
      <c r="GGY38" s="233"/>
      <c r="GGZ38" s="233"/>
      <c r="GHA38" s="233"/>
      <c r="GHB38" s="233"/>
      <c r="GHC38" s="233"/>
      <c r="GHD38" s="233"/>
      <c r="GHE38" s="233"/>
      <c r="GHF38" s="233"/>
      <c r="GHG38" s="233"/>
      <c r="GHH38" s="233"/>
      <c r="GHI38" s="233"/>
      <c r="GHJ38" s="233"/>
      <c r="GHK38" s="233"/>
      <c r="GHL38" s="233"/>
      <c r="GHM38" s="233"/>
      <c r="GHN38" s="233"/>
      <c r="GHO38" s="233"/>
      <c r="GHP38" s="233"/>
      <c r="GHQ38" s="233"/>
      <c r="GHR38" s="233"/>
      <c r="GHS38" s="233"/>
      <c r="GHT38" s="233"/>
      <c r="GHU38" s="233"/>
      <c r="GHV38" s="233"/>
      <c r="GHW38" s="233"/>
      <c r="GHX38" s="233"/>
      <c r="GHY38" s="233"/>
      <c r="GHZ38" s="233"/>
      <c r="GIA38" s="233"/>
      <c r="GIB38" s="233"/>
      <c r="GIC38" s="233"/>
      <c r="GID38" s="233"/>
      <c r="GIE38" s="233"/>
      <c r="GIF38" s="233"/>
      <c r="GIG38" s="233"/>
      <c r="GIH38" s="233"/>
      <c r="GII38" s="233"/>
      <c r="GIJ38" s="233"/>
      <c r="GIK38" s="233"/>
      <c r="GIL38" s="233"/>
      <c r="GIM38" s="233"/>
      <c r="GIN38" s="233"/>
      <c r="GIO38" s="233"/>
      <c r="GIP38" s="233"/>
      <c r="GIQ38" s="233"/>
      <c r="GIR38" s="233"/>
      <c r="GIS38" s="233"/>
      <c r="GIT38" s="233"/>
      <c r="GIU38" s="233"/>
      <c r="GIV38" s="233"/>
      <c r="GIW38" s="233"/>
      <c r="GIX38" s="233"/>
      <c r="GIY38" s="233"/>
      <c r="GIZ38" s="233"/>
      <c r="GJA38" s="233"/>
      <c r="GJB38" s="233"/>
      <c r="GJC38" s="233"/>
      <c r="GJD38" s="233"/>
      <c r="GJE38" s="233"/>
      <c r="GJF38" s="233"/>
      <c r="GJG38" s="233"/>
      <c r="GJH38" s="233"/>
      <c r="GJI38" s="233"/>
      <c r="GJJ38" s="233"/>
      <c r="GJK38" s="233"/>
      <c r="GJL38" s="233"/>
      <c r="GJM38" s="233"/>
      <c r="GJN38" s="233"/>
      <c r="GJO38" s="233"/>
      <c r="GJP38" s="233"/>
      <c r="GJQ38" s="233"/>
      <c r="GJR38" s="233"/>
      <c r="GJS38" s="233"/>
      <c r="GJT38" s="233"/>
      <c r="GJU38" s="233"/>
      <c r="GJV38" s="233"/>
      <c r="GJW38" s="233"/>
      <c r="GJX38" s="233"/>
      <c r="GJY38" s="233"/>
      <c r="GJZ38" s="233"/>
      <c r="GKA38" s="233"/>
      <c r="GKB38" s="233"/>
      <c r="GKC38" s="233"/>
      <c r="GKD38" s="233"/>
      <c r="GKE38" s="233"/>
      <c r="GKF38" s="233"/>
      <c r="GKG38" s="233"/>
      <c r="GKH38" s="233"/>
      <c r="GKI38" s="233"/>
      <c r="GKJ38" s="233"/>
      <c r="GKK38" s="233"/>
      <c r="GKL38" s="233"/>
      <c r="GKM38" s="233"/>
      <c r="GKN38" s="233"/>
      <c r="GKO38" s="233"/>
      <c r="GKP38" s="233"/>
      <c r="GKQ38" s="233"/>
      <c r="GKR38" s="233"/>
      <c r="GKS38" s="233"/>
      <c r="GKT38" s="233"/>
      <c r="GKU38" s="233"/>
      <c r="GKV38" s="233"/>
      <c r="GKW38" s="233"/>
      <c r="GKX38" s="233"/>
      <c r="GKY38" s="233"/>
      <c r="GKZ38" s="233"/>
      <c r="GLA38" s="233"/>
      <c r="GLB38" s="233"/>
      <c r="GLC38" s="233"/>
      <c r="GLD38" s="233"/>
      <c r="GLE38" s="233"/>
      <c r="GLF38" s="233"/>
      <c r="GLG38" s="233"/>
      <c r="GLH38" s="233"/>
      <c r="GLI38" s="233"/>
      <c r="GLJ38" s="233"/>
      <c r="GLK38" s="233"/>
      <c r="GLL38" s="233"/>
      <c r="GLM38" s="233"/>
      <c r="GLN38" s="233"/>
      <c r="GLO38" s="233"/>
      <c r="GLP38" s="233"/>
      <c r="GLQ38" s="233"/>
      <c r="GLR38" s="233"/>
      <c r="GLS38" s="233"/>
      <c r="GLT38" s="233"/>
      <c r="GLU38" s="233"/>
      <c r="GLV38" s="233"/>
      <c r="GLW38" s="233"/>
      <c r="GLX38" s="233"/>
      <c r="GLY38" s="233"/>
      <c r="GLZ38" s="233"/>
      <c r="GMA38" s="233"/>
      <c r="GMB38" s="233"/>
      <c r="GMC38" s="233"/>
      <c r="GMD38" s="233"/>
      <c r="GME38" s="233"/>
      <c r="GMF38" s="233"/>
      <c r="GMG38" s="233"/>
      <c r="GMH38" s="233"/>
      <c r="GMI38" s="233"/>
      <c r="GMJ38" s="233"/>
      <c r="GMK38" s="233"/>
      <c r="GML38" s="233"/>
      <c r="GMM38" s="233"/>
      <c r="GMN38" s="233"/>
      <c r="GMO38" s="233"/>
      <c r="GMP38" s="233"/>
      <c r="GMQ38" s="233"/>
      <c r="GMR38" s="233"/>
      <c r="GMS38" s="233"/>
      <c r="GMT38" s="233"/>
      <c r="GMU38" s="233"/>
      <c r="GMV38" s="233"/>
      <c r="GMW38" s="233"/>
      <c r="GMX38" s="233"/>
      <c r="GMY38" s="233"/>
      <c r="GMZ38" s="233"/>
      <c r="GNA38" s="233"/>
      <c r="GNB38" s="233"/>
      <c r="GNC38" s="233"/>
      <c r="GND38" s="233"/>
      <c r="GNE38" s="233"/>
      <c r="GNF38" s="233"/>
      <c r="GNG38" s="233"/>
      <c r="GNH38" s="233"/>
      <c r="GNI38" s="233"/>
      <c r="GNJ38" s="233"/>
      <c r="GNK38" s="233"/>
      <c r="GNL38" s="233"/>
      <c r="GNM38" s="233"/>
      <c r="GNN38" s="233"/>
      <c r="GNO38" s="233"/>
      <c r="GNP38" s="233"/>
      <c r="GNQ38" s="233"/>
      <c r="GNR38" s="233"/>
      <c r="GNS38" s="233"/>
      <c r="GNT38" s="233"/>
      <c r="GNU38" s="233"/>
      <c r="GNV38" s="233"/>
      <c r="GNW38" s="233"/>
      <c r="GNX38" s="233"/>
      <c r="GNY38" s="233"/>
      <c r="GNZ38" s="233"/>
      <c r="GOA38" s="233"/>
      <c r="GOB38" s="233"/>
      <c r="GOC38" s="233"/>
      <c r="GOD38" s="233"/>
      <c r="GOE38" s="233"/>
      <c r="GOF38" s="233"/>
      <c r="GOG38" s="233"/>
      <c r="GOH38" s="233"/>
      <c r="GOI38" s="233"/>
      <c r="GOJ38" s="233"/>
      <c r="GOK38" s="233"/>
      <c r="GOL38" s="233"/>
      <c r="GOM38" s="233"/>
      <c r="GON38" s="233"/>
      <c r="GOO38" s="233"/>
      <c r="GOP38" s="233"/>
      <c r="GOQ38" s="233"/>
      <c r="GOR38" s="233"/>
      <c r="GOS38" s="233"/>
      <c r="GOT38" s="233"/>
      <c r="GOU38" s="233"/>
      <c r="GOV38" s="233"/>
      <c r="GOW38" s="233"/>
      <c r="GOX38" s="233"/>
      <c r="GOY38" s="233"/>
      <c r="GOZ38" s="233"/>
      <c r="GPA38" s="233"/>
      <c r="GPB38" s="233"/>
      <c r="GPC38" s="233"/>
      <c r="GPD38" s="233"/>
      <c r="GPE38" s="233"/>
      <c r="GPF38" s="233"/>
      <c r="GPG38" s="233"/>
      <c r="GPH38" s="233"/>
      <c r="GPI38" s="233"/>
      <c r="GPJ38" s="233"/>
      <c r="GPK38" s="233"/>
      <c r="GPL38" s="233"/>
      <c r="GPM38" s="233"/>
      <c r="GPN38" s="233"/>
      <c r="GPO38" s="233"/>
      <c r="GPP38" s="233"/>
      <c r="GPQ38" s="233"/>
      <c r="GPR38" s="233"/>
      <c r="GPS38" s="233"/>
      <c r="GPT38" s="233"/>
      <c r="GPU38" s="233"/>
      <c r="GPV38" s="233"/>
      <c r="GPW38" s="233"/>
      <c r="GPX38" s="233"/>
      <c r="GPY38" s="233"/>
      <c r="GPZ38" s="233"/>
      <c r="GQA38" s="233"/>
      <c r="GQB38" s="233"/>
      <c r="GQC38" s="233"/>
      <c r="GQD38" s="233"/>
      <c r="GQE38" s="233"/>
      <c r="GQF38" s="233"/>
      <c r="GQG38" s="233"/>
      <c r="GQH38" s="233"/>
      <c r="GQI38" s="233"/>
      <c r="GQJ38" s="233"/>
      <c r="GQK38" s="233"/>
      <c r="GQL38" s="233"/>
      <c r="GQM38" s="233"/>
      <c r="GQN38" s="233"/>
      <c r="GQO38" s="233"/>
      <c r="GQP38" s="233"/>
      <c r="GQQ38" s="233"/>
      <c r="GQR38" s="233"/>
      <c r="GQS38" s="233"/>
      <c r="GQT38" s="233"/>
      <c r="GQU38" s="233"/>
      <c r="GQV38" s="233"/>
      <c r="GQW38" s="233"/>
      <c r="GQX38" s="233"/>
      <c r="GQY38" s="233"/>
      <c r="GQZ38" s="233"/>
      <c r="GRA38" s="233"/>
      <c r="GRB38" s="233"/>
      <c r="GRC38" s="233"/>
      <c r="GRD38" s="233"/>
      <c r="GRE38" s="233"/>
      <c r="GRF38" s="233"/>
      <c r="GRG38" s="233"/>
      <c r="GRH38" s="233"/>
      <c r="GRI38" s="233"/>
      <c r="GRJ38" s="233"/>
      <c r="GRK38" s="233"/>
      <c r="GRL38" s="233"/>
      <c r="GRM38" s="233"/>
      <c r="GRN38" s="233"/>
      <c r="GRO38" s="233"/>
      <c r="GRP38" s="233"/>
      <c r="GRQ38" s="233"/>
      <c r="GRR38" s="233"/>
      <c r="GRS38" s="233"/>
      <c r="GRT38" s="233"/>
      <c r="GRU38" s="233"/>
      <c r="GRV38" s="233"/>
      <c r="GRW38" s="233"/>
      <c r="GRX38" s="233"/>
      <c r="GRY38" s="233"/>
      <c r="GRZ38" s="233"/>
      <c r="GSA38" s="233"/>
      <c r="GSB38" s="233"/>
      <c r="GSC38" s="233"/>
      <c r="GSD38" s="233"/>
      <c r="GSE38" s="233"/>
      <c r="GSF38" s="233"/>
      <c r="GSG38" s="233"/>
      <c r="GSH38" s="233"/>
      <c r="GSI38" s="233"/>
      <c r="GSJ38" s="233"/>
      <c r="GSK38" s="233"/>
      <c r="GSL38" s="233"/>
      <c r="GSM38" s="233"/>
      <c r="GSN38" s="233"/>
      <c r="GSO38" s="233"/>
      <c r="GSP38" s="233"/>
      <c r="GSQ38" s="233"/>
      <c r="GSR38" s="233"/>
      <c r="GSS38" s="233"/>
      <c r="GST38" s="233"/>
      <c r="GSU38" s="233"/>
      <c r="GSV38" s="233"/>
      <c r="GSW38" s="233"/>
      <c r="GSX38" s="233"/>
      <c r="GSY38" s="233"/>
      <c r="GSZ38" s="233"/>
      <c r="GTA38" s="233"/>
      <c r="GTB38" s="233"/>
      <c r="GTC38" s="233"/>
      <c r="GTD38" s="233"/>
      <c r="GTE38" s="233"/>
      <c r="GTF38" s="233"/>
      <c r="GTG38" s="233"/>
      <c r="GTH38" s="233"/>
      <c r="GTI38" s="233"/>
      <c r="GTJ38" s="233"/>
      <c r="GTK38" s="233"/>
      <c r="GTL38" s="233"/>
      <c r="GTM38" s="233"/>
      <c r="GTN38" s="233"/>
      <c r="GTO38" s="233"/>
      <c r="GTP38" s="233"/>
      <c r="GTQ38" s="233"/>
      <c r="GTR38" s="233"/>
      <c r="GTS38" s="233"/>
      <c r="GTT38" s="233"/>
      <c r="GTU38" s="233"/>
      <c r="GTV38" s="233"/>
      <c r="GTW38" s="233"/>
      <c r="GTX38" s="233"/>
      <c r="GTY38" s="233"/>
      <c r="GTZ38" s="233"/>
      <c r="GUA38" s="233"/>
      <c r="GUB38" s="233"/>
      <c r="GUC38" s="233"/>
      <c r="GUD38" s="233"/>
      <c r="GUE38" s="233"/>
      <c r="GUF38" s="233"/>
      <c r="GUG38" s="233"/>
      <c r="GUH38" s="233"/>
      <c r="GUI38" s="233"/>
      <c r="GUJ38" s="233"/>
      <c r="GUK38" s="233"/>
      <c r="GUL38" s="233"/>
      <c r="GUM38" s="233"/>
      <c r="GUN38" s="233"/>
      <c r="GUO38" s="233"/>
      <c r="GUP38" s="233"/>
      <c r="GUQ38" s="233"/>
      <c r="GUR38" s="233"/>
      <c r="GUS38" s="233"/>
      <c r="GUT38" s="233"/>
      <c r="GUU38" s="233"/>
      <c r="GUV38" s="233"/>
      <c r="GUW38" s="233"/>
      <c r="GUX38" s="233"/>
      <c r="GUY38" s="233"/>
      <c r="GUZ38" s="233"/>
      <c r="GVA38" s="233"/>
      <c r="GVB38" s="233"/>
      <c r="GVC38" s="233"/>
      <c r="GVD38" s="233"/>
      <c r="GVE38" s="233"/>
      <c r="GVF38" s="233"/>
      <c r="GVG38" s="233"/>
      <c r="GVH38" s="233"/>
      <c r="GVI38" s="233"/>
      <c r="GVJ38" s="233"/>
      <c r="GVK38" s="233"/>
      <c r="GVL38" s="233"/>
      <c r="GVM38" s="233"/>
      <c r="GVN38" s="233"/>
      <c r="GVO38" s="233"/>
      <c r="GVP38" s="233"/>
      <c r="GVQ38" s="233"/>
      <c r="GVR38" s="233"/>
      <c r="GVS38" s="233"/>
      <c r="GVT38" s="233"/>
      <c r="GVU38" s="233"/>
      <c r="GVV38" s="233"/>
      <c r="GVW38" s="233"/>
      <c r="GVX38" s="233"/>
      <c r="GVY38" s="233"/>
      <c r="GVZ38" s="233"/>
      <c r="GWA38" s="233"/>
      <c r="GWB38" s="233"/>
      <c r="GWC38" s="233"/>
      <c r="GWD38" s="233"/>
      <c r="GWE38" s="233"/>
      <c r="GWF38" s="233"/>
      <c r="GWG38" s="233"/>
      <c r="GWH38" s="233"/>
      <c r="GWI38" s="233"/>
      <c r="GWJ38" s="233"/>
      <c r="GWK38" s="233"/>
      <c r="GWL38" s="233"/>
      <c r="GWM38" s="233"/>
      <c r="GWN38" s="233"/>
      <c r="GWO38" s="233"/>
      <c r="GWP38" s="233"/>
      <c r="GWQ38" s="233"/>
      <c r="GWR38" s="233"/>
      <c r="GWS38" s="233"/>
      <c r="GWT38" s="233"/>
      <c r="GWU38" s="233"/>
      <c r="GWV38" s="233"/>
      <c r="GWW38" s="233"/>
      <c r="GWX38" s="233"/>
      <c r="GWY38" s="233"/>
      <c r="GWZ38" s="233"/>
      <c r="GXA38" s="233"/>
      <c r="GXB38" s="233"/>
      <c r="GXC38" s="233"/>
      <c r="GXD38" s="233"/>
      <c r="GXE38" s="233"/>
      <c r="GXF38" s="233"/>
      <c r="GXG38" s="233"/>
      <c r="GXH38" s="233"/>
      <c r="GXI38" s="233"/>
      <c r="GXJ38" s="233"/>
      <c r="GXK38" s="233"/>
      <c r="GXL38" s="233"/>
      <c r="GXM38" s="233"/>
      <c r="GXN38" s="233"/>
      <c r="GXO38" s="233"/>
      <c r="GXP38" s="233"/>
      <c r="GXQ38" s="233"/>
      <c r="GXR38" s="233"/>
      <c r="GXS38" s="233"/>
      <c r="GXT38" s="233"/>
      <c r="GXU38" s="233"/>
      <c r="GXV38" s="233"/>
      <c r="GXW38" s="233"/>
      <c r="GXX38" s="233"/>
      <c r="GXY38" s="233"/>
      <c r="GXZ38" s="233"/>
      <c r="GYA38" s="233"/>
      <c r="GYB38" s="233"/>
      <c r="GYC38" s="233"/>
      <c r="GYD38" s="233"/>
      <c r="GYE38" s="233"/>
      <c r="GYF38" s="233"/>
      <c r="GYG38" s="233"/>
      <c r="GYH38" s="233"/>
      <c r="GYI38" s="233"/>
      <c r="GYJ38" s="233"/>
      <c r="GYK38" s="233"/>
      <c r="GYL38" s="233"/>
      <c r="GYM38" s="233"/>
      <c r="GYN38" s="233"/>
      <c r="GYO38" s="233"/>
      <c r="GYP38" s="233"/>
      <c r="GYQ38" s="233"/>
      <c r="GYR38" s="233"/>
      <c r="GYS38" s="233"/>
      <c r="GYT38" s="233"/>
      <c r="GYU38" s="233"/>
      <c r="GYV38" s="233"/>
      <c r="GYW38" s="233"/>
      <c r="GYX38" s="233"/>
      <c r="GYY38" s="233"/>
      <c r="GYZ38" s="233"/>
      <c r="GZA38" s="233"/>
      <c r="GZB38" s="233"/>
      <c r="GZC38" s="233"/>
      <c r="GZD38" s="233"/>
      <c r="GZE38" s="233"/>
      <c r="GZF38" s="233"/>
      <c r="GZG38" s="233"/>
      <c r="GZH38" s="233"/>
      <c r="GZI38" s="233"/>
      <c r="GZJ38" s="233"/>
      <c r="GZK38" s="233"/>
      <c r="GZL38" s="233"/>
      <c r="GZM38" s="233"/>
      <c r="GZN38" s="233"/>
      <c r="GZO38" s="233"/>
      <c r="GZP38" s="233"/>
      <c r="GZQ38" s="233"/>
      <c r="GZR38" s="233"/>
      <c r="GZS38" s="233"/>
      <c r="GZT38" s="233"/>
      <c r="GZU38" s="233"/>
      <c r="GZV38" s="233"/>
      <c r="GZW38" s="233"/>
      <c r="GZX38" s="233"/>
      <c r="GZY38" s="233"/>
      <c r="GZZ38" s="233"/>
      <c r="HAA38" s="233"/>
      <c r="HAB38" s="233"/>
      <c r="HAC38" s="233"/>
      <c r="HAD38" s="233"/>
      <c r="HAE38" s="233"/>
      <c r="HAF38" s="233"/>
      <c r="HAG38" s="233"/>
      <c r="HAH38" s="233"/>
      <c r="HAI38" s="233"/>
      <c r="HAJ38" s="233"/>
      <c r="HAK38" s="233"/>
      <c r="HAL38" s="233"/>
      <c r="HAM38" s="233"/>
      <c r="HAN38" s="233"/>
      <c r="HAO38" s="233"/>
      <c r="HAP38" s="233"/>
      <c r="HAQ38" s="233"/>
      <c r="HAR38" s="233"/>
      <c r="HAS38" s="233"/>
      <c r="HAT38" s="233"/>
      <c r="HAU38" s="233"/>
      <c r="HAV38" s="233"/>
      <c r="HAW38" s="233"/>
      <c r="HAX38" s="233"/>
      <c r="HAY38" s="233"/>
      <c r="HAZ38" s="233"/>
      <c r="HBA38" s="233"/>
      <c r="HBB38" s="233"/>
      <c r="HBC38" s="233"/>
      <c r="HBD38" s="233"/>
      <c r="HBE38" s="233"/>
      <c r="HBF38" s="233"/>
      <c r="HBG38" s="233"/>
      <c r="HBH38" s="233"/>
      <c r="HBI38" s="233"/>
      <c r="HBJ38" s="233"/>
      <c r="HBK38" s="233"/>
      <c r="HBL38" s="233"/>
      <c r="HBM38" s="233"/>
      <c r="HBN38" s="233"/>
      <c r="HBO38" s="233"/>
      <c r="HBP38" s="233"/>
      <c r="HBQ38" s="233"/>
      <c r="HBR38" s="233"/>
      <c r="HBS38" s="233"/>
      <c r="HBT38" s="233"/>
      <c r="HBU38" s="233"/>
      <c r="HBV38" s="233"/>
      <c r="HBW38" s="233"/>
      <c r="HBX38" s="233"/>
      <c r="HBY38" s="233"/>
      <c r="HBZ38" s="233"/>
      <c r="HCA38" s="233"/>
      <c r="HCB38" s="233"/>
      <c r="HCC38" s="233"/>
      <c r="HCD38" s="233"/>
      <c r="HCE38" s="233"/>
      <c r="HCF38" s="233"/>
      <c r="HCG38" s="233"/>
      <c r="HCH38" s="233"/>
      <c r="HCI38" s="233"/>
      <c r="HCJ38" s="233"/>
      <c r="HCK38" s="233"/>
      <c r="HCL38" s="233"/>
      <c r="HCM38" s="233"/>
      <c r="HCN38" s="233"/>
      <c r="HCO38" s="233"/>
      <c r="HCP38" s="233"/>
      <c r="HCQ38" s="233"/>
      <c r="HCR38" s="233"/>
      <c r="HCS38" s="233"/>
      <c r="HCT38" s="233"/>
      <c r="HCU38" s="233"/>
      <c r="HCV38" s="233"/>
      <c r="HCW38" s="233"/>
      <c r="HCX38" s="233"/>
      <c r="HCY38" s="233"/>
      <c r="HCZ38" s="233"/>
      <c r="HDA38" s="233"/>
      <c r="HDB38" s="233"/>
      <c r="HDC38" s="233"/>
      <c r="HDD38" s="233"/>
      <c r="HDE38" s="233"/>
      <c r="HDF38" s="233"/>
      <c r="HDG38" s="233"/>
      <c r="HDH38" s="233"/>
      <c r="HDI38" s="233"/>
      <c r="HDJ38" s="233"/>
      <c r="HDK38" s="233"/>
      <c r="HDL38" s="233"/>
      <c r="HDM38" s="233"/>
      <c r="HDN38" s="233"/>
      <c r="HDO38" s="233"/>
      <c r="HDP38" s="233"/>
      <c r="HDQ38" s="233"/>
      <c r="HDR38" s="233"/>
      <c r="HDS38" s="233"/>
      <c r="HDT38" s="233"/>
      <c r="HDU38" s="233"/>
      <c r="HDV38" s="233"/>
      <c r="HDW38" s="233"/>
      <c r="HDX38" s="233"/>
      <c r="HDY38" s="233"/>
      <c r="HDZ38" s="233"/>
      <c r="HEA38" s="233"/>
      <c r="HEB38" s="233"/>
      <c r="HEC38" s="233"/>
      <c r="HED38" s="233"/>
      <c r="HEE38" s="233"/>
      <c r="HEF38" s="233"/>
      <c r="HEG38" s="233"/>
      <c r="HEH38" s="233"/>
      <c r="HEI38" s="233"/>
      <c r="HEJ38" s="233"/>
      <c r="HEK38" s="233"/>
      <c r="HEL38" s="233"/>
      <c r="HEM38" s="233"/>
      <c r="HEN38" s="233"/>
      <c r="HEO38" s="233"/>
      <c r="HEP38" s="233"/>
      <c r="HEQ38" s="233"/>
      <c r="HER38" s="233"/>
      <c r="HES38" s="233"/>
      <c r="HET38" s="233"/>
      <c r="HEU38" s="233"/>
      <c r="HEV38" s="233"/>
      <c r="HEW38" s="233"/>
      <c r="HEX38" s="233"/>
      <c r="HEY38" s="233"/>
      <c r="HEZ38" s="233"/>
      <c r="HFA38" s="233"/>
      <c r="HFB38" s="233"/>
      <c r="HFC38" s="233"/>
      <c r="HFD38" s="233"/>
      <c r="HFE38" s="233"/>
      <c r="HFF38" s="233"/>
      <c r="HFG38" s="233"/>
      <c r="HFH38" s="233"/>
      <c r="HFI38" s="233"/>
      <c r="HFJ38" s="233"/>
      <c r="HFK38" s="233"/>
      <c r="HFL38" s="233"/>
      <c r="HFM38" s="233"/>
      <c r="HFN38" s="233"/>
      <c r="HFO38" s="233"/>
      <c r="HFP38" s="233"/>
      <c r="HFQ38" s="233"/>
      <c r="HFR38" s="233"/>
      <c r="HFS38" s="233"/>
      <c r="HFT38" s="233"/>
      <c r="HFU38" s="233"/>
      <c r="HFV38" s="233"/>
      <c r="HFW38" s="233"/>
      <c r="HFX38" s="233"/>
      <c r="HFY38" s="233"/>
      <c r="HFZ38" s="233"/>
      <c r="HGA38" s="233"/>
      <c r="HGB38" s="233"/>
      <c r="HGC38" s="233"/>
      <c r="HGD38" s="233"/>
      <c r="HGE38" s="233"/>
      <c r="HGF38" s="233"/>
      <c r="HGG38" s="233"/>
      <c r="HGH38" s="233"/>
      <c r="HGI38" s="233"/>
      <c r="HGJ38" s="233"/>
      <c r="HGK38" s="233"/>
      <c r="HGL38" s="233"/>
      <c r="HGM38" s="233"/>
      <c r="HGN38" s="233"/>
      <c r="HGO38" s="233"/>
      <c r="HGP38" s="233"/>
      <c r="HGQ38" s="233"/>
      <c r="HGR38" s="233"/>
      <c r="HGS38" s="233"/>
      <c r="HGT38" s="233"/>
      <c r="HGU38" s="233"/>
      <c r="HGV38" s="233"/>
      <c r="HGW38" s="233"/>
      <c r="HGX38" s="233"/>
      <c r="HGY38" s="233"/>
      <c r="HGZ38" s="233"/>
      <c r="HHA38" s="233"/>
      <c r="HHB38" s="233"/>
      <c r="HHC38" s="233"/>
      <c r="HHD38" s="233"/>
      <c r="HHE38" s="233"/>
      <c r="HHF38" s="233"/>
      <c r="HHG38" s="233"/>
      <c r="HHH38" s="233"/>
      <c r="HHI38" s="233"/>
      <c r="HHJ38" s="233"/>
      <c r="HHK38" s="233"/>
      <c r="HHL38" s="233"/>
      <c r="HHM38" s="233"/>
      <c r="HHN38" s="233"/>
      <c r="HHO38" s="233"/>
      <c r="HHP38" s="233"/>
      <c r="HHQ38" s="233"/>
      <c r="HHR38" s="233"/>
      <c r="HHS38" s="233"/>
      <c r="HHT38" s="233"/>
      <c r="HHU38" s="233"/>
      <c r="HHV38" s="233"/>
      <c r="HHW38" s="233"/>
      <c r="HHX38" s="233"/>
      <c r="HHY38" s="233"/>
      <c r="HHZ38" s="233"/>
      <c r="HIA38" s="233"/>
      <c r="HIB38" s="233"/>
      <c r="HIC38" s="233"/>
      <c r="HID38" s="233"/>
      <c r="HIE38" s="233"/>
      <c r="HIF38" s="233"/>
      <c r="HIG38" s="233"/>
      <c r="HIH38" s="233"/>
      <c r="HII38" s="233"/>
      <c r="HIJ38" s="233"/>
      <c r="HIK38" s="233"/>
      <c r="HIL38" s="233"/>
      <c r="HIM38" s="233"/>
      <c r="HIN38" s="233"/>
      <c r="HIO38" s="233"/>
      <c r="HIP38" s="233"/>
      <c r="HIQ38" s="233"/>
      <c r="HIR38" s="233"/>
      <c r="HIS38" s="233"/>
      <c r="HIT38" s="233"/>
      <c r="HIU38" s="233"/>
      <c r="HIV38" s="233"/>
      <c r="HIW38" s="233"/>
      <c r="HIX38" s="233"/>
      <c r="HIY38" s="233"/>
      <c r="HIZ38" s="233"/>
      <c r="HJA38" s="233"/>
      <c r="HJB38" s="233"/>
      <c r="HJC38" s="233"/>
      <c r="HJD38" s="233"/>
      <c r="HJE38" s="233"/>
      <c r="HJF38" s="233"/>
      <c r="HJG38" s="233"/>
      <c r="HJH38" s="233"/>
      <c r="HJI38" s="233"/>
      <c r="HJJ38" s="233"/>
      <c r="HJK38" s="233"/>
      <c r="HJL38" s="233"/>
      <c r="HJM38" s="233"/>
      <c r="HJN38" s="233"/>
      <c r="HJO38" s="233"/>
      <c r="HJP38" s="233"/>
      <c r="HJQ38" s="233"/>
      <c r="HJR38" s="233"/>
      <c r="HJS38" s="233"/>
      <c r="HJT38" s="233"/>
      <c r="HJU38" s="233"/>
      <c r="HJV38" s="233"/>
      <c r="HJW38" s="233"/>
      <c r="HJX38" s="233"/>
      <c r="HJY38" s="233"/>
      <c r="HJZ38" s="233"/>
      <c r="HKA38" s="233"/>
      <c r="HKB38" s="233"/>
      <c r="HKC38" s="233"/>
      <c r="HKD38" s="233"/>
      <c r="HKE38" s="233"/>
      <c r="HKF38" s="233"/>
      <c r="HKG38" s="233"/>
      <c r="HKH38" s="233"/>
      <c r="HKI38" s="233"/>
      <c r="HKJ38" s="233"/>
      <c r="HKK38" s="233"/>
      <c r="HKL38" s="233"/>
      <c r="HKM38" s="233"/>
      <c r="HKN38" s="233"/>
      <c r="HKO38" s="233"/>
      <c r="HKP38" s="233"/>
      <c r="HKQ38" s="233"/>
      <c r="HKR38" s="233"/>
      <c r="HKS38" s="233"/>
      <c r="HKT38" s="233"/>
      <c r="HKU38" s="233"/>
      <c r="HKV38" s="233"/>
      <c r="HKW38" s="233"/>
      <c r="HKX38" s="233"/>
      <c r="HKY38" s="233"/>
      <c r="HKZ38" s="233"/>
      <c r="HLA38" s="233"/>
      <c r="HLB38" s="233"/>
      <c r="HLC38" s="233"/>
      <c r="HLD38" s="233"/>
      <c r="HLE38" s="233"/>
      <c r="HLF38" s="233"/>
      <c r="HLG38" s="233"/>
      <c r="HLH38" s="233"/>
      <c r="HLI38" s="233"/>
      <c r="HLJ38" s="233"/>
      <c r="HLK38" s="233"/>
      <c r="HLL38" s="233"/>
      <c r="HLM38" s="233"/>
      <c r="HLN38" s="233"/>
      <c r="HLO38" s="233"/>
      <c r="HLP38" s="233"/>
      <c r="HLQ38" s="233"/>
      <c r="HLR38" s="233"/>
      <c r="HLS38" s="233"/>
      <c r="HLT38" s="233"/>
      <c r="HLU38" s="233"/>
      <c r="HLV38" s="233"/>
      <c r="HLW38" s="233"/>
      <c r="HLX38" s="233"/>
      <c r="HLY38" s="233"/>
      <c r="HLZ38" s="233"/>
      <c r="HMA38" s="233"/>
      <c r="HMB38" s="233"/>
      <c r="HMC38" s="233"/>
      <c r="HMD38" s="233"/>
      <c r="HME38" s="233"/>
      <c r="HMF38" s="233"/>
      <c r="HMG38" s="233"/>
      <c r="HMH38" s="233"/>
      <c r="HMI38" s="233"/>
      <c r="HMJ38" s="233"/>
      <c r="HMK38" s="233"/>
      <c r="HML38" s="233"/>
      <c r="HMM38" s="233"/>
      <c r="HMN38" s="233"/>
      <c r="HMO38" s="233"/>
      <c r="HMP38" s="233"/>
      <c r="HMQ38" s="233"/>
      <c r="HMR38" s="233"/>
      <c r="HMS38" s="233"/>
      <c r="HMT38" s="233"/>
      <c r="HMU38" s="233"/>
      <c r="HMV38" s="233"/>
      <c r="HMW38" s="233"/>
      <c r="HMX38" s="233"/>
      <c r="HMY38" s="233"/>
      <c r="HMZ38" s="233"/>
      <c r="HNA38" s="233"/>
      <c r="HNB38" s="233"/>
      <c r="HNC38" s="233"/>
      <c r="HND38" s="233"/>
      <c r="HNE38" s="233"/>
      <c r="HNF38" s="233"/>
      <c r="HNG38" s="233"/>
      <c r="HNH38" s="233"/>
      <c r="HNI38" s="233"/>
      <c r="HNJ38" s="233"/>
      <c r="HNK38" s="233"/>
      <c r="HNL38" s="233"/>
      <c r="HNM38" s="233"/>
      <c r="HNN38" s="233"/>
      <c r="HNO38" s="233"/>
      <c r="HNP38" s="233"/>
      <c r="HNQ38" s="233"/>
      <c r="HNR38" s="233"/>
      <c r="HNS38" s="233"/>
      <c r="HNT38" s="233"/>
      <c r="HNU38" s="233"/>
      <c r="HNV38" s="233"/>
      <c r="HNW38" s="233"/>
      <c r="HNX38" s="233"/>
      <c r="HNY38" s="233"/>
      <c r="HNZ38" s="233"/>
      <c r="HOA38" s="233"/>
      <c r="HOB38" s="233"/>
      <c r="HOC38" s="233"/>
      <c r="HOD38" s="233"/>
      <c r="HOE38" s="233"/>
      <c r="HOF38" s="233"/>
      <c r="HOG38" s="233"/>
      <c r="HOH38" s="233"/>
      <c r="HOI38" s="233"/>
      <c r="HOJ38" s="233"/>
      <c r="HOK38" s="233"/>
      <c r="HOL38" s="233"/>
      <c r="HOM38" s="233"/>
      <c r="HON38" s="233"/>
      <c r="HOO38" s="233"/>
      <c r="HOP38" s="233"/>
      <c r="HOQ38" s="233"/>
      <c r="HOR38" s="233"/>
      <c r="HOS38" s="233"/>
      <c r="HOT38" s="233"/>
      <c r="HOU38" s="233"/>
      <c r="HOV38" s="233"/>
      <c r="HOW38" s="233"/>
      <c r="HOX38" s="233"/>
      <c r="HOY38" s="233"/>
      <c r="HOZ38" s="233"/>
      <c r="HPA38" s="233"/>
      <c r="HPB38" s="233"/>
      <c r="HPC38" s="233"/>
      <c r="HPD38" s="233"/>
      <c r="HPE38" s="233"/>
      <c r="HPF38" s="233"/>
      <c r="HPG38" s="233"/>
      <c r="HPH38" s="233"/>
      <c r="HPI38" s="233"/>
      <c r="HPJ38" s="233"/>
      <c r="HPK38" s="233"/>
      <c r="HPL38" s="233"/>
      <c r="HPM38" s="233"/>
      <c r="HPN38" s="233"/>
      <c r="HPO38" s="233"/>
      <c r="HPP38" s="233"/>
      <c r="HPQ38" s="233"/>
      <c r="HPR38" s="233"/>
      <c r="HPS38" s="233"/>
      <c r="HPT38" s="233"/>
      <c r="HPU38" s="233"/>
      <c r="HPV38" s="233"/>
      <c r="HPW38" s="233"/>
      <c r="HPX38" s="233"/>
      <c r="HPY38" s="233"/>
      <c r="HPZ38" s="233"/>
      <c r="HQA38" s="233"/>
      <c r="HQB38" s="233"/>
      <c r="HQC38" s="233"/>
      <c r="HQD38" s="233"/>
      <c r="HQE38" s="233"/>
      <c r="HQF38" s="233"/>
      <c r="HQG38" s="233"/>
      <c r="HQH38" s="233"/>
      <c r="HQI38" s="233"/>
      <c r="HQJ38" s="233"/>
      <c r="HQK38" s="233"/>
      <c r="HQL38" s="233"/>
      <c r="HQM38" s="233"/>
      <c r="HQN38" s="233"/>
      <c r="HQO38" s="233"/>
      <c r="HQP38" s="233"/>
      <c r="HQQ38" s="233"/>
      <c r="HQR38" s="233"/>
      <c r="HQS38" s="233"/>
      <c r="HQT38" s="233"/>
      <c r="HQU38" s="233"/>
      <c r="HQV38" s="233"/>
      <c r="HQW38" s="233"/>
      <c r="HQX38" s="233"/>
      <c r="HQY38" s="233"/>
      <c r="HQZ38" s="233"/>
      <c r="HRA38" s="233"/>
      <c r="HRB38" s="233"/>
      <c r="HRC38" s="233"/>
      <c r="HRD38" s="233"/>
      <c r="HRE38" s="233"/>
      <c r="HRF38" s="233"/>
      <c r="HRG38" s="233"/>
      <c r="HRH38" s="233"/>
      <c r="HRI38" s="233"/>
      <c r="HRJ38" s="233"/>
      <c r="HRK38" s="233"/>
      <c r="HRL38" s="233"/>
      <c r="HRM38" s="233"/>
      <c r="HRN38" s="233"/>
      <c r="HRO38" s="233"/>
      <c r="HRP38" s="233"/>
      <c r="HRQ38" s="233"/>
      <c r="HRR38" s="233"/>
      <c r="HRS38" s="233"/>
      <c r="HRT38" s="233"/>
      <c r="HRU38" s="233"/>
      <c r="HRV38" s="233"/>
      <c r="HRW38" s="233"/>
      <c r="HRX38" s="233"/>
      <c r="HRY38" s="233"/>
      <c r="HRZ38" s="233"/>
      <c r="HSA38" s="233"/>
      <c r="HSB38" s="233"/>
      <c r="HSC38" s="233"/>
      <c r="HSD38" s="233"/>
      <c r="HSE38" s="233"/>
      <c r="HSF38" s="233"/>
      <c r="HSG38" s="233"/>
      <c r="HSH38" s="233"/>
      <c r="HSI38" s="233"/>
      <c r="HSJ38" s="233"/>
      <c r="HSK38" s="233"/>
      <c r="HSL38" s="233"/>
      <c r="HSM38" s="233"/>
      <c r="HSN38" s="233"/>
      <c r="HSO38" s="233"/>
      <c r="HSP38" s="233"/>
      <c r="HSQ38" s="233"/>
      <c r="HSR38" s="233"/>
      <c r="HSS38" s="233"/>
      <c r="HST38" s="233"/>
      <c r="HSU38" s="233"/>
      <c r="HSV38" s="233"/>
      <c r="HSW38" s="233"/>
      <c r="HSX38" s="233"/>
      <c r="HSY38" s="233"/>
      <c r="HSZ38" s="233"/>
      <c r="HTA38" s="233"/>
      <c r="HTB38" s="233"/>
      <c r="HTC38" s="233"/>
      <c r="HTD38" s="233"/>
      <c r="HTE38" s="233"/>
      <c r="HTF38" s="233"/>
      <c r="HTG38" s="233"/>
      <c r="HTH38" s="233"/>
      <c r="HTI38" s="233"/>
      <c r="HTJ38" s="233"/>
      <c r="HTK38" s="233"/>
      <c r="HTL38" s="233"/>
      <c r="HTM38" s="233"/>
      <c r="HTN38" s="233"/>
      <c r="HTO38" s="233"/>
      <c r="HTP38" s="233"/>
      <c r="HTQ38" s="233"/>
      <c r="HTR38" s="233"/>
      <c r="HTS38" s="233"/>
      <c r="HTT38" s="233"/>
      <c r="HTU38" s="233"/>
      <c r="HTV38" s="233"/>
      <c r="HTW38" s="233"/>
      <c r="HTX38" s="233"/>
      <c r="HTY38" s="233"/>
      <c r="HTZ38" s="233"/>
      <c r="HUA38" s="233"/>
      <c r="HUB38" s="233"/>
      <c r="HUC38" s="233"/>
      <c r="HUD38" s="233"/>
      <c r="HUE38" s="233"/>
      <c r="HUF38" s="233"/>
      <c r="HUG38" s="233"/>
      <c r="HUH38" s="233"/>
      <c r="HUI38" s="233"/>
      <c r="HUJ38" s="233"/>
      <c r="HUK38" s="233"/>
      <c r="HUL38" s="233"/>
      <c r="HUM38" s="233"/>
      <c r="HUN38" s="233"/>
      <c r="HUO38" s="233"/>
      <c r="HUP38" s="233"/>
      <c r="HUQ38" s="233"/>
      <c r="HUR38" s="233"/>
      <c r="HUS38" s="233"/>
      <c r="HUT38" s="233"/>
      <c r="HUU38" s="233"/>
      <c r="HUV38" s="233"/>
      <c r="HUW38" s="233"/>
      <c r="HUX38" s="233"/>
      <c r="HUY38" s="233"/>
      <c r="HUZ38" s="233"/>
      <c r="HVA38" s="233"/>
      <c r="HVB38" s="233"/>
      <c r="HVC38" s="233"/>
      <c r="HVD38" s="233"/>
      <c r="HVE38" s="233"/>
      <c r="HVF38" s="233"/>
      <c r="HVG38" s="233"/>
      <c r="HVH38" s="233"/>
      <c r="HVI38" s="233"/>
      <c r="HVJ38" s="233"/>
      <c r="HVK38" s="233"/>
      <c r="HVL38" s="233"/>
      <c r="HVM38" s="233"/>
      <c r="HVN38" s="233"/>
      <c r="HVO38" s="233"/>
      <c r="HVP38" s="233"/>
      <c r="HVQ38" s="233"/>
      <c r="HVR38" s="233"/>
      <c r="HVS38" s="233"/>
      <c r="HVT38" s="233"/>
      <c r="HVU38" s="233"/>
      <c r="HVV38" s="233"/>
      <c r="HVW38" s="233"/>
      <c r="HVX38" s="233"/>
      <c r="HVY38" s="233"/>
      <c r="HVZ38" s="233"/>
      <c r="HWA38" s="233"/>
      <c r="HWB38" s="233"/>
      <c r="HWC38" s="233"/>
      <c r="HWD38" s="233"/>
      <c r="HWE38" s="233"/>
      <c r="HWF38" s="233"/>
      <c r="HWG38" s="233"/>
      <c r="HWH38" s="233"/>
      <c r="HWI38" s="233"/>
      <c r="HWJ38" s="233"/>
      <c r="HWK38" s="233"/>
      <c r="HWL38" s="233"/>
      <c r="HWM38" s="233"/>
      <c r="HWN38" s="233"/>
      <c r="HWO38" s="233"/>
      <c r="HWP38" s="233"/>
      <c r="HWQ38" s="233"/>
      <c r="HWR38" s="233"/>
      <c r="HWS38" s="233"/>
      <c r="HWT38" s="233"/>
      <c r="HWU38" s="233"/>
      <c r="HWV38" s="233"/>
      <c r="HWW38" s="233"/>
      <c r="HWX38" s="233"/>
      <c r="HWY38" s="233"/>
      <c r="HWZ38" s="233"/>
      <c r="HXA38" s="233"/>
      <c r="HXB38" s="233"/>
      <c r="HXC38" s="233"/>
      <c r="HXD38" s="233"/>
      <c r="HXE38" s="233"/>
      <c r="HXF38" s="233"/>
      <c r="HXG38" s="233"/>
      <c r="HXH38" s="233"/>
      <c r="HXI38" s="233"/>
      <c r="HXJ38" s="233"/>
      <c r="HXK38" s="233"/>
      <c r="HXL38" s="233"/>
      <c r="HXM38" s="233"/>
      <c r="HXN38" s="233"/>
      <c r="HXO38" s="233"/>
      <c r="HXP38" s="233"/>
      <c r="HXQ38" s="233"/>
      <c r="HXR38" s="233"/>
      <c r="HXS38" s="233"/>
      <c r="HXT38" s="233"/>
      <c r="HXU38" s="233"/>
      <c r="HXV38" s="233"/>
      <c r="HXW38" s="233"/>
      <c r="HXX38" s="233"/>
      <c r="HXY38" s="233"/>
      <c r="HXZ38" s="233"/>
      <c r="HYA38" s="233"/>
      <c r="HYB38" s="233"/>
      <c r="HYC38" s="233"/>
      <c r="HYD38" s="233"/>
      <c r="HYE38" s="233"/>
      <c r="HYF38" s="233"/>
      <c r="HYG38" s="233"/>
      <c r="HYH38" s="233"/>
      <c r="HYI38" s="233"/>
      <c r="HYJ38" s="233"/>
      <c r="HYK38" s="233"/>
      <c r="HYL38" s="233"/>
      <c r="HYM38" s="233"/>
      <c r="HYN38" s="233"/>
      <c r="HYO38" s="233"/>
      <c r="HYP38" s="233"/>
      <c r="HYQ38" s="233"/>
      <c r="HYR38" s="233"/>
      <c r="HYS38" s="233"/>
      <c r="HYT38" s="233"/>
      <c r="HYU38" s="233"/>
      <c r="HYV38" s="233"/>
      <c r="HYW38" s="233"/>
      <c r="HYX38" s="233"/>
      <c r="HYY38" s="233"/>
      <c r="HYZ38" s="233"/>
      <c r="HZA38" s="233"/>
      <c r="HZB38" s="233"/>
      <c r="HZC38" s="233"/>
      <c r="HZD38" s="233"/>
      <c r="HZE38" s="233"/>
      <c r="HZF38" s="233"/>
      <c r="HZG38" s="233"/>
      <c r="HZH38" s="233"/>
      <c r="HZI38" s="233"/>
      <c r="HZJ38" s="233"/>
      <c r="HZK38" s="233"/>
      <c r="HZL38" s="233"/>
      <c r="HZM38" s="233"/>
      <c r="HZN38" s="233"/>
      <c r="HZO38" s="233"/>
      <c r="HZP38" s="233"/>
      <c r="HZQ38" s="233"/>
      <c r="HZR38" s="233"/>
      <c r="HZS38" s="233"/>
      <c r="HZT38" s="233"/>
      <c r="HZU38" s="233"/>
      <c r="HZV38" s="233"/>
      <c r="HZW38" s="233"/>
      <c r="HZX38" s="233"/>
      <c r="HZY38" s="233"/>
      <c r="HZZ38" s="233"/>
      <c r="IAA38" s="233"/>
      <c r="IAB38" s="233"/>
      <c r="IAC38" s="233"/>
      <c r="IAD38" s="233"/>
      <c r="IAE38" s="233"/>
      <c r="IAF38" s="233"/>
      <c r="IAG38" s="233"/>
      <c r="IAH38" s="233"/>
      <c r="IAI38" s="233"/>
      <c r="IAJ38" s="233"/>
      <c r="IAK38" s="233"/>
      <c r="IAL38" s="233"/>
      <c r="IAM38" s="233"/>
      <c r="IAN38" s="233"/>
      <c r="IAO38" s="233"/>
      <c r="IAP38" s="233"/>
      <c r="IAQ38" s="233"/>
      <c r="IAR38" s="233"/>
      <c r="IAS38" s="233"/>
      <c r="IAT38" s="233"/>
      <c r="IAU38" s="233"/>
      <c r="IAV38" s="233"/>
      <c r="IAW38" s="233"/>
      <c r="IAX38" s="233"/>
      <c r="IAY38" s="233"/>
      <c r="IAZ38" s="233"/>
      <c r="IBA38" s="233"/>
      <c r="IBB38" s="233"/>
      <c r="IBC38" s="233"/>
      <c r="IBD38" s="233"/>
      <c r="IBE38" s="233"/>
      <c r="IBF38" s="233"/>
      <c r="IBG38" s="233"/>
      <c r="IBH38" s="233"/>
      <c r="IBI38" s="233"/>
      <c r="IBJ38" s="233"/>
      <c r="IBK38" s="233"/>
      <c r="IBL38" s="233"/>
      <c r="IBM38" s="233"/>
      <c r="IBN38" s="233"/>
      <c r="IBO38" s="233"/>
      <c r="IBP38" s="233"/>
      <c r="IBQ38" s="233"/>
      <c r="IBR38" s="233"/>
      <c r="IBS38" s="233"/>
      <c r="IBT38" s="233"/>
      <c r="IBU38" s="233"/>
      <c r="IBV38" s="233"/>
      <c r="IBW38" s="233"/>
      <c r="IBX38" s="233"/>
      <c r="IBY38" s="233"/>
      <c r="IBZ38" s="233"/>
      <c r="ICA38" s="233"/>
      <c r="ICB38" s="233"/>
      <c r="ICC38" s="233"/>
      <c r="ICD38" s="233"/>
      <c r="ICE38" s="233"/>
      <c r="ICF38" s="233"/>
      <c r="ICG38" s="233"/>
      <c r="ICH38" s="233"/>
      <c r="ICI38" s="233"/>
      <c r="ICJ38" s="233"/>
      <c r="ICK38" s="233"/>
      <c r="ICL38" s="233"/>
      <c r="ICM38" s="233"/>
      <c r="ICN38" s="233"/>
      <c r="ICO38" s="233"/>
      <c r="ICP38" s="233"/>
      <c r="ICQ38" s="233"/>
      <c r="ICR38" s="233"/>
      <c r="ICS38" s="233"/>
      <c r="ICT38" s="233"/>
      <c r="ICU38" s="233"/>
      <c r="ICV38" s="233"/>
      <c r="ICW38" s="233"/>
      <c r="ICX38" s="233"/>
      <c r="ICY38" s="233"/>
      <c r="ICZ38" s="233"/>
      <c r="IDA38" s="233"/>
      <c r="IDB38" s="233"/>
      <c r="IDC38" s="233"/>
      <c r="IDD38" s="233"/>
      <c r="IDE38" s="233"/>
      <c r="IDF38" s="233"/>
      <c r="IDG38" s="233"/>
      <c r="IDH38" s="233"/>
      <c r="IDI38" s="233"/>
      <c r="IDJ38" s="233"/>
      <c r="IDK38" s="233"/>
      <c r="IDL38" s="233"/>
      <c r="IDM38" s="233"/>
      <c r="IDN38" s="233"/>
      <c r="IDO38" s="233"/>
      <c r="IDP38" s="233"/>
      <c r="IDQ38" s="233"/>
      <c r="IDR38" s="233"/>
      <c r="IDS38" s="233"/>
      <c r="IDT38" s="233"/>
      <c r="IDU38" s="233"/>
      <c r="IDV38" s="233"/>
      <c r="IDW38" s="233"/>
      <c r="IDX38" s="233"/>
      <c r="IDY38" s="233"/>
      <c r="IDZ38" s="233"/>
      <c r="IEA38" s="233"/>
      <c r="IEB38" s="233"/>
      <c r="IEC38" s="233"/>
      <c r="IED38" s="233"/>
      <c r="IEE38" s="233"/>
      <c r="IEF38" s="233"/>
      <c r="IEG38" s="233"/>
      <c r="IEH38" s="233"/>
      <c r="IEI38" s="233"/>
      <c r="IEJ38" s="233"/>
      <c r="IEK38" s="233"/>
      <c r="IEL38" s="233"/>
      <c r="IEM38" s="233"/>
      <c r="IEN38" s="233"/>
      <c r="IEO38" s="233"/>
      <c r="IEP38" s="233"/>
      <c r="IEQ38" s="233"/>
      <c r="IER38" s="233"/>
      <c r="IES38" s="233"/>
      <c r="IET38" s="233"/>
      <c r="IEU38" s="233"/>
      <c r="IEV38" s="233"/>
      <c r="IEW38" s="233"/>
      <c r="IEX38" s="233"/>
      <c r="IEY38" s="233"/>
      <c r="IEZ38" s="233"/>
      <c r="IFA38" s="233"/>
      <c r="IFB38" s="233"/>
      <c r="IFC38" s="233"/>
      <c r="IFD38" s="233"/>
      <c r="IFE38" s="233"/>
      <c r="IFF38" s="233"/>
      <c r="IFG38" s="233"/>
      <c r="IFH38" s="233"/>
      <c r="IFI38" s="233"/>
      <c r="IFJ38" s="233"/>
      <c r="IFK38" s="233"/>
      <c r="IFL38" s="233"/>
      <c r="IFM38" s="233"/>
      <c r="IFN38" s="233"/>
      <c r="IFO38" s="233"/>
      <c r="IFP38" s="233"/>
      <c r="IFQ38" s="233"/>
      <c r="IFR38" s="233"/>
      <c r="IFS38" s="233"/>
      <c r="IFT38" s="233"/>
      <c r="IFU38" s="233"/>
      <c r="IFV38" s="233"/>
      <c r="IFW38" s="233"/>
      <c r="IFX38" s="233"/>
      <c r="IFY38" s="233"/>
      <c r="IFZ38" s="233"/>
      <c r="IGA38" s="233"/>
      <c r="IGB38" s="233"/>
      <c r="IGC38" s="233"/>
      <c r="IGD38" s="233"/>
      <c r="IGE38" s="233"/>
      <c r="IGF38" s="233"/>
      <c r="IGG38" s="233"/>
      <c r="IGH38" s="233"/>
      <c r="IGI38" s="233"/>
      <c r="IGJ38" s="233"/>
      <c r="IGK38" s="233"/>
      <c r="IGL38" s="233"/>
      <c r="IGM38" s="233"/>
      <c r="IGN38" s="233"/>
      <c r="IGO38" s="233"/>
      <c r="IGP38" s="233"/>
      <c r="IGQ38" s="233"/>
      <c r="IGR38" s="233"/>
      <c r="IGS38" s="233"/>
      <c r="IGT38" s="233"/>
      <c r="IGU38" s="233"/>
      <c r="IGV38" s="233"/>
      <c r="IGW38" s="233"/>
      <c r="IGX38" s="233"/>
      <c r="IGY38" s="233"/>
      <c r="IGZ38" s="233"/>
      <c r="IHA38" s="233"/>
      <c r="IHB38" s="233"/>
      <c r="IHC38" s="233"/>
      <c r="IHD38" s="233"/>
      <c r="IHE38" s="233"/>
      <c r="IHF38" s="233"/>
      <c r="IHG38" s="233"/>
      <c r="IHH38" s="233"/>
      <c r="IHI38" s="233"/>
      <c r="IHJ38" s="233"/>
      <c r="IHK38" s="233"/>
      <c r="IHL38" s="233"/>
      <c r="IHM38" s="233"/>
      <c r="IHN38" s="233"/>
      <c r="IHO38" s="233"/>
      <c r="IHP38" s="233"/>
      <c r="IHQ38" s="233"/>
      <c r="IHR38" s="233"/>
      <c r="IHS38" s="233"/>
      <c r="IHT38" s="233"/>
      <c r="IHU38" s="233"/>
      <c r="IHV38" s="233"/>
      <c r="IHW38" s="233"/>
      <c r="IHX38" s="233"/>
      <c r="IHY38" s="233"/>
      <c r="IHZ38" s="233"/>
      <c r="IIA38" s="233"/>
      <c r="IIB38" s="233"/>
      <c r="IIC38" s="233"/>
      <c r="IID38" s="233"/>
      <c r="IIE38" s="233"/>
      <c r="IIF38" s="233"/>
      <c r="IIG38" s="233"/>
      <c r="IIH38" s="233"/>
      <c r="III38" s="233"/>
      <c r="IIJ38" s="233"/>
      <c r="IIK38" s="233"/>
      <c r="IIL38" s="233"/>
      <c r="IIM38" s="233"/>
      <c r="IIN38" s="233"/>
      <c r="IIO38" s="233"/>
      <c r="IIP38" s="233"/>
      <c r="IIQ38" s="233"/>
      <c r="IIR38" s="233"/>
      <c r="IIS38" s="233"/>
      <c r="IIT38" s="233"/>
      <c r="IIU38" s="233"/>
      <c r="IIV38" s="233"/>
      <c r="IIW38" s="233"/>
      <c r="IIX38" s="233"/>
      <c r="IIY38" s="233"/>
      <c r="IIZ38" s="233"/>
      <c r="IJA38" s="233"/>
      <c r="IJB38" s="233"/>
      <c r="IJC38" s="233"/>
      <c r="IJD38" s="233"/>
      <c r="IJE38" s="233"/>
      <c r="IJF38" s="233"/>
      <c r="IJG38" s="233"/>
      <c r="IJH38" s="233"/>
      <c r="IJI38" s="233"/>
      <c r="IJJ38" s="233"/>
      <c r="IJK38" s="233"/>
      <c r="IJL38" s="233"/>
      <c r="IJM38" s="233"/>
      <c r="IJN38" s="233"/>
      <c r="IJO38" s="233"/>
      <c r="IJP38" s="233"/>
      <c r="IJQ38" s="233"/>
      <c r="IJR38" s="233"/>
      <c r="IJS38" s="233"/>
      <c r="IJT38" s="233"/>
      <c r="IJU38" s="233"/>
      <c r="IJV38" s="233"/>
      <c r="IJW38" s="233"/>
      <c r="IJX38" s="233"/>
      <c r="IJY38" s="233"/>
      <c r="IJZ38" s="233"/>
      <c r="IKA38" s="233"/>
      <c r="IKB38" s="233"/>
      <c r="IKC38" s="233"/>
      <c r="IKD38" s="233"/>
      <c r="IKE38" s="233"/>
      <c r="IKF38" s="233"/>
      <c r="IKG38" s="233"/>
      <c r="IKH38" s="233"/>
      <c r="IKI38" s="233"/>
      <c r="IKJ38" s="233"/>
      <c r="IKK38" s="233"/>
      <c r="IKL38" s="233"/>
      <c r="IKM38" s="233"/>
      <c r="IKN38" s="233"/>
      <c r="IKO38" s="233"/>
      <c r="IKP38" s="233"/>
      <c r="IKQ38" s="233"/>
      <c r="IKR38" s="233"/>
      <c r="IKS38" s="233"/>
      <c r="IKT38" s="233"/>
      <c r="IKU38" s="233"/>
      <c r="IKV38" s="233"/>
      <c r="IKW38" s="233"/>
      <c r="IKX38" s="233"/>
      <c r="IKY38" s="233"/>
      <c r="IKZ38" s="233"/>
      <c r="ILA38" s="233"/>
      <c r="ILB38" s="233"/>
      <c r="ILC38" s="233"/>
      <c r="ILD38" s="233"/>
      <c r="ILE38" s="233"/>
      <c r="ILF38" s="233"/>
      <c r="ILG38" s="233"/>
      <c r="ILH38" s="233"/>
      <c r="ILI38" s="233"/>
      <c r="ILJ38" s="233"/>
      <c r="ILK38" s="233"/>
      <c r="ILL38" s="233"/>
      <c r="ILM38" s="233"/>
      <c r="ILN38" s="233"/>
      <c r="ILO38" s="233"/>
      <c r="ILP38" s="233"/>
      <c r="ILQ38" s="233"/>
      <c r="ILR38" s="233"/>
      <c r="ILS38" s="233"/>
      <c r="ILT38" s="233"/>
      <c r="ILU38" s="233"/>
      <c r="ILV38" s="233"/>
      <c r="ILW38" s="233"/>
      <c r="ILX38" s="233"/>
      <c r="ILY38" s="233"/>
      <c r="ILZ38" s="233"/>
      <c r="IMA38" s="233"/>
      <c r="IMB38" s="233"/>
      <c r="IMC38" s="233"/>
      <c r="IMD38" s="233"/>
      <c r="IME38" s="233"/>
      <c r="IMF38" s="233"/>
      <c r="IMG38" s="233"/>
      <c r="IMH38" s="233"/>
      <c r="IMI38" s="233"/>
      <c r="IMJ38" s="233"/>
      <c r="IMK38" s="233"/>
      <c r="IML38" s="233"/>
      <c r="IMM38" s="233"/>
      <c r="IMN38" s="233"/>
      <c r="IMO38" s="233"/>
      <c r="IMP38" s="233"/>
      <c r="IMQ38" s="233"/>
      <c r="IMR38" s="233"/>
      <c r="IMS38" s="233"/>
      <c r="IMT38" s="233"/>
      <c r="IMU38" s="233"/>
      <c r="IMV38" s="233"/>
      <c r="IMW38" s="233"/>
      <c r="IMX38" s="233"/>
      <c r="IMY38" s="233"/>
      <c r="IMZ38" s="233"/>
      <c r="INA38" s="233"/>
      <c r="INB38" s="233"/>
      <c r="INC38" s="233"/>
      <c r="IND38" s="233"/>
      <c r="INE38" s="233"/>
      <c r="INF38" s="233"/>
      <c r="ING38" s="233"/>
      <c r="INH38" s="233"/>
      <c r="INI38" s="233"/>
      <c r="INJ38" s="233"/>
      <c r="INK38" s="233"/>
      <c r="INL38" s="233"/>
      <c r="INM38" s="233"/>
      <c r="INN38" s="233"/>
      <c r="INO38" s="233"/>
      <c r="INP38" s="233"/>
      <c r="INQ38" s="233"/>
      <c r="INR38" s="233"/>
      <c r="INS38" s="233"/>
      <c r="INT38" s="233"/>
      <c r="INU38" s="233"/>
      <c r="INV38" s="233"/>
      <c r="INW38" s="233"/>
      <c r="INX38" s="233"/>
      <c r="INY38" s="233"/>
      <c r="INZ38" s="233"/>
      <c r="IOA38" s="233"/>
      <c r="IOB38" s="233"/>
      <c r="IOC38" s="233"/>
      <c r="IOD38" s="233"/>
      <c r="IOE38" s="233"/>
      <c r="IOF38" s="233"/>
      <c r="IOG38" s="233"/>
      <c r="IOH38" s="233"/>
      <c r="IOI38" s="233"/>
      <c r="IOJ38" s="233"/>
      <c r="IOK38" s="233"/>
      <c r="IOL38" s="233"/>
      <c r="IOM38" s="233"/>
      <c r="ION38" s="233"/>
      <c r="IOO38" s="233"/>
      <c r="IOP38" s="233"/>
      <c r="IOQ38" s="233"/>
      <c r="IOR38" s="233"/>
      <c r="IOS38" s="233"/>
      <c r="IOT38" s="233"/>
      <c r="IOU38" s="233"/>
      <c r="IOV38" s="233"/>
      <c r="IOW38" s="233"/>
      <c r="IOX38" s="233"/>
      <c r="IOY38" s="233"/>
      <c r="IOZ38" s="233"/>
      <c r="IPA38" s="233"/>
      <c r="IPB38" s="233"/>
      <c r="IPC38" s="233"/>
      <c r="IPD38" s="233"/>
      <c r="IPE38" s="233"/>
      <c r="IPF38" s="233"/>
      <c r="IPG38" s="233"/>
      <c r="IPH38" s="233"/>
      <c r="IPI38" s="233"/>
      <c r="IPJ38" s="233"/>
      <c r="IPK38" s="233"/>
      <c r="IPL38" s="233"/>
      <c r="IPM38" s="233"/>
      <c r="IPN38" s="233"/>
      <c r="IPO38" s="233"/>
      <c r="IPP38" s="233"/>
      <c r="IPQ38" s="233"/>
      <c r="IPR38" s="233"/>
      <c r="IPS38" s="233"/>
      <c r="IPT38" s="233"/>
      <c r="IPU38" s="233"/>
      <c r="IPV38" s="233"/>
      <c r="IPW38" s="233"/>
      <c r="IPX38" s="233"/>
      <c r="IPY38" s="233"/>
      <c r="IPZ38" s="233"/>
      <c r="IQA38" s="233"/>
      <c r="IQB38" s="233"/>
      <c r="IQC38" s="233"/>
      <c r="IQD38" s="233"/>
      <c r="IQE38" s="233"/>
      <c r="IQF38" s="233"/>
      <c r="IQG38" s="233"/>
      <c r="IQH38" s="233"/>
      <c r="IQI38" s="233"/>
      <c r="IQJ38" s="233"/>
      <c r="IQK38" s="233"/>
      <c r="IQL38" s="233"/>
      <c r="IQM38" s="233"/>
      <c r="IQN38" s="233"/>
      <c r="IQO38" s="233"/>
      <c r="IQP38" s="233"/>
      <c r="IQQ38" s="233"/>
      <c r="IQR38" s="233"/>
      <c r="IQS38" s="233"/>
      <c r="IQT38" s="233"/>
      <c r="IQU38" s="233"/>
      <c r="IQV38" s="233"/>
      <c r="IQW38" s="233"/>
      <c r="IQX38" s="233"/>
      <c r="IQY38" s="233"/>
      <c r="IQZ38" s="233"/>
      <c r="IRA38" s="233"/>
      <c r="IRB38" s="233"/>
      <c r="IRC38" s="233"/>
      <c r="IRD38" s="233"/>
      <c r="IRE38" s="233"/>
      <c r="IRF38" s="233"/>
      <c r="IRG38" s="233"/>
      <c r="IRH38" s="233"/>
      <c r="IRI38" s="233"/>
      <c r="IRJ38" s="233"/>
      <c r="IRK38" s="233"/>
      <c r="IRL38" s="233"/>
      <c r="IRM38" s="233"/>
      <c r="IRN38" s="233"/>
      <c r="IRO38" s="233"/>
      <c r="IRP38" s="233"/>
      <c r="IRQ38" s="233"/>
      <c r="IRR38" s="233"/>
      <c r="IRS38" s="233"/>
      <c r="IRT38" s="233"/>
      <c r="IRU38" s="233"/>
      <c r="IRV38" s="233"/>
      <c r="IRW38" s="233"/>
      <c r="IRX38" s="233"/>
      <c r="IRY38" s="233"/>
      <c r="IRZ38" s="233"/>
      <c r="ISA38" s="233"/>
      <c r="ISB38" s="233"/>
      <c r="ISC38" s="233"/>
      <c r="ISD38" s="233"/>
      <c r="ISE38" s="233"/>
      <c r="ISF38" s="233"/>
      <c r="ISG38" s="233"/>
      <c r="ISH38" s="233"/>
      <c r="ISI38" s="233"/>
      <c r="ISJ38" s="233"/>
      <c r="ISK38" s="233"/>
      <c r="ISL38" s="233"/>
      <c r="ISM38" s="233"/>
      <c r="ISN38" s="233"/>
      <c r="ISO38" s="233"/>
      <c r="ISP38" s="233"/>
      <c r="ISQ38" s="233"/>
      <c r="ISR38" s="233"/>
      <c r="ISS38" s="233"/>
      <c r="IST38" s="233"/>
      <c r="ISU38" s="233"/>
      <c r="ISV38" s="233"/>
      <c r="ISW38" s="233"/>
      <c r="ISX38" s="233"/>
      <c r="ISY38" s="233"/>
      <c r="ISZ38" s="233"/>
      <c r="ITA38" s="233"/>
      <c r="ITB38" s="233"/>
      <c r="ITC38" s="233"/>
      <c r="ITD38" s="233"/>
      <c r="ITE38" s="233"/>
      <c r="ITF38" s="233"/>
      <c r="ITG38" s="233"/>
      <c r="ITH38" s="233"/>
      <c r="ITI38" s="233"/>
      <c r="ITJ38" s="233"/>
      <c r="ITK38" s="233"/>
      <c r="ITL38" s="233"/>
      <c r="ITM38" s="233"/>
      <c r="ITN38" s="233"/>
      <c r="ITO38" s="233"/>
      <c r="ITP38" s="233"/>
      <c r="ITQ38" s="233"/>
      <c r="ITR38" s="233"/>
      <c r="ITS38" s="233"/>
      <c r="ITT38" s="233"/>
      <c r="ITU38" s="233"/>
      <c r="ITV38" s="233"/>
      <c r="ITW38" s="233"/>
      <c r="ITX38" s="233"/>
      <c r="ITY38" s="233"/>
      <c r="ITZ38" s="233"/>
      <c r="IUA38" s="233"/>
      <c r="IUB38" s="233"/>
      <c r="IUC38" s="233"/>
      <c r="IUD38" s="233"/>
      <c r="IUE38" s="233"/>
      <c r="IUF38" s="233"/>
      <c r="IUG38" s="233"/>
      <c r="IUH38" s="233"/>
      <c r="IUI38" s="233"/>
      <c r="IUJ38" s="233"/>
      <c r="IUK38" s="233"/>
      <c r="IUL38" s="233"/>
      <c r="IUM38" s="233"/>
      <c r="IUN38" s="233"/>
      <c r="IUO38" s="233"/>
      <c r="IUP38" s="233"/>
      <c r="IUQ38" s="233"/>
      <c r="IUR38" s="233"/>
      <c r="IUS38" s="233"/>
      <c r="IUT38" s="233"/>
      <c r="IUU38" s="233"/>
      <c r="IUV38" s="233"/>
      <c r="IUW38" s="233"/>
      <c r="IUX38" s="233"/>
      <c r="IUY38" s="233"/>
      <c r="IUZ38" s="233"/>
      <c r="IVA38" s="233"/>
      <c r="IVB38" s="233"/>
      <c r="IVC38" s="233"/>
      <c r="IVD38" s="233"/>
      <c r="IVE38" s="233"/>
      <c r="IVF38" s="233"/>
      <c r="IVG38" s="233"/>
      <c r="IVH38" s="233"/>
      <c r="IVI38" s="233"/>
      <c r="IVJ38" s="233"/>
      <c r="IVK38" s="233"/>
      <c r="IVL38" s="233"/>
      <c r="IVM38" s="233"/>
      <c r="IVN38" s="233"/>
      <c r="IVO38" s="233"/>
      <c r="IVP38" s="233"/>
      <c r="IVQ38" s="233"/>
      <c r="IVR38" s="233"/>
      <c r="IVS38" s="233"/>
      <c r="IVT38" s="233"/>
      <c r="IVU38" s="233"/>
      <c r="IVV38" s="233"/>
      <c r="IVW38" s="233"/>
      <c r="IVX38" s="233"/>
      <c r="IVY38" s="233"/>
      <c r="IVZ38" s="233"/>
      <c r="IWA38" s="233"/>
      <c r="IWB38" s="233"/>
      <c r="IWC38" s="233"/>
      <c r="IWD38" s="233"/>
      <c r="IWE38" s="233"/>
      <c r="IWF38" s="233"/>
      <c r="IWG38" s="233"/>
      <c r="IWH38" s="233"/>
      <c r="IWI38" s="233"/>
      <c r="IWJ38" s="233"/>
      <c r="IWK38" s="233"/>
      <c r="IWL38" s="233"/>
      <c r="IWM38" s="233"/>
      <c r="IWN38" s="233"/>
      <c r="IWO38" s="233"/>
      <c r="IWP38" s="233"/>
      <c r="IWQ38" s="233"/>
      <c r="IWR38" s="233"/>
      <c r="IWS38" s="233"/>
      <c r="IWT38" s="233"/>
      <c r="IWU38" s="233"/>
      <c r="IWV38" s="233"/>
      <c r="IWW38" s="233"/>
      <c r="IWX38" s="233"/>
      <c r="IWY38" s="233"/>
      <c r="IWZ38" s="233"/>
      <c r="IXA38" s="233"/>
      <c r="IXB38" s="233"/>
      <c r="IXC38" s="233"/>
      <c r="IXD38" s="233"/>
      <c r="IXE38" s="233"/>
      <c r="IXF38" s="233"/>
      <c r="IXG38" s="233"/>
      <c r="IXH38" s="233"/>
      <c r="IXI38" s="233"/>
      <c r="IXJ38" s="233"/>
      <c r="IXK38" s="233"/>
      <c r="IXL38" s="233"/>
      <c r="IXM38" s="233"/>
      <c r="IXN38" s="233"/>
      <c r="IXO38" s="233"/>
      <c r="IXP38" s="233"/>
      <c r="IXQ38" s="233"/>
      <c r="IXR38" s="233"/>
      <c r="IXS38" s="233"/>
      <c r="IXT38" s="233"/>
      <c r="IXU38" s="233"/>
      <c r="IXV38" s="233"/>
      <c r="IXW38" s="233"/>
      <c r="IXX38" s="233"/>
      <c r="IXY38" s="233"/>
      <c r="IXZ38" s="233"/>
      <c r="IYA38" s="233"/>
      <c r="IYB38" s="233"/>
      <c r="IYC38" s="233"/>
      <c r="IYD38" s="233"/>
      <c r="IYE38" s="233"/>
      <c r="IYF38" s="233"/>
      <c r="IYG38" s="233"/>
      <c r="IYH38" s="233"/>
      <c r="IYI38" s="233"/>
      <c r="IYJ38" s="233"/>
      <c r="IYK38" s="233"/>
      <c r="IYL38" s="233"/>
      <c r="IYM38" s="233"/>
      <c r="IYN38" s="233"/>
      <c r="IYO38" s="233"/>
      <c r="IYP38" s="233"/>
      <c r="IYQ38" s="233"/>
      <c r="IYR38" s="233"/>
      <c r="IYS38" s="233"/>
      <c r="IYT38" s="233"/>
      <c r="IYU38" s="233"/>
      <c r="IYV38" s="233"/>
      <c r="IYW38" s="233"/>
      <c r="IYX38" s="233"/>
      <c r="IYY38" s="233"/>
      <c r="IYZ38" s="233"/>
      <c r="IZA38" s="233"/>
      <c r="IZB38" s="233"/>
      <c r="IZC38" s="233"/>
      <c r="IZD38" s="233"/>
      <c r="IZE38" s="233"/>
      <c r="IZF38" s="233"/>
      <c r="IZG38" s="233"/>
      <c r="IZH38" s="233"/>
      <c r="IZI38" s="233"/>
      <c r="IZJ38" s="233"/>
      <c r="IZK38" s="233"/>
      <c r="IZL38" s="233"/>
      <c r="IZM38" s="233"/>
      <c r="IZN38" s="233"/>
      <c r="IZO38" s="233"/>
      <c r="IZP38" s="233"/>
      <c r="IZQ38" s="233"/>
      <c r="IZR38" s="233"/>
      <c r="IZS38" s="233"/>
      <c r="IZT38" s="233"/>
      <c r="IZU38" s="233"/>
      <c r="IZV38" s="233"/>
      <c r="IZW38" s="233"/>
      <c r="IZX38" s="233"/>
      <c r="IZY38" s="233"/>
      <c r="IZZ38" s="233"/>
      <c r="JAA38" s="233"/>
      <c r="JAB38" s="233"/>
      <c r="JAC38" s="233"/>
      <c r="JAD38" s="233"/>
      <c r="JAE38" s="233"/>
      <c r="JAF38" s="233"/>
      <c r="JAG38" s="233"/>
      <c r="JAH38" s="233"/>
      <c r="JAI38" s="233"/>
      <c r="JAJ38" s="233"/>
      <c r="JAK38" s="233"/>
      <c r="JAL38" s="233"/>
      <c r="JAM38" s="233"/>
      <c r="JAN38" s="233"/>
      <c r="JAO38" s="233"/>
      <c r="JAP38" s="233"/>
      <c r="JAQ38" s="233"/>
      <c r="JAR38" s="233"/>
      <c r="JAS38" s="233"/>
      <c r="JAT38" s="233"/>
      <c r="JAU38" s="233"/>
      <c r="JAV38" s="233"/>
      <c r="JAW38" s="233"/>
      <c r="JAX38" s="233"/>
      <c r="JAY38" s="233"/>
      <c r="JAZ38" s="233"/>
      <c r="JBA38" s="233"/>
      <c r="JBB38" s="233"/>
      <c r="JBC38" s="233"/>
      <c r="JBD38" s="233"/>
      <c r="JBE38" s="233"/>
      <c r="JBF38" s="233"/>
      <c r="JBG38" s="233"/>
      <c r="JBH38" s="233"/>
      <c r="JBI38" s="233"/>
      <c r="JBJ38" s="233"/>
      <c r="JBK38" s="233"/>
      <c r="JBL38" s="233"/>
      <c r="JBM38" s="233"/>
      <c r="JBN38" s="233"/>
      <c r="JBO38" s="233"/>
      <c r="JBP38" s="233"/>
      <c r="JBQ38" s="233"/>
      <c r="JBR38" s="233"/>
      <c r="JBS38" s="233"/>
      <c r="JBT38" s="233"/>
      <c r="JBU38" s="233"/>
      <c r="JBV38" s="233"/>
      <c r="JBW38" s="233"/>
      <c r="JBX38" s="233"/>
      <c r="JBY38" s="233"/>
      <c r="JBZ38" s="233"/>
      <c r="JCA38" s="233"/>
      <c r="JCB38" s="233"/>
      <c r="JCC38" s="233"/>
      <c r="JCD38" s="233"/>
      <c r="JCE38" s="233"/>
      <c r="JCF38" s="233"/>
      <c r="JCG38" s="233"/>
      <c r="JCH38" s="233"/>
      <c r="JCI38" s="233"/>
      <c r="JCJ38" s="233"/>
      <c r="JCK38" s="233"/>
      <c r="JCL38" s="233"/>
      <c r="JCM38" s="233"/>
      <c r="JCN38" s="233"/>
      <c r="JCO38" s="233"/>
      <c r="JCP38" s="233"/>
      <c r="JCQ38" s="233"/>
      <c r="JCR38" s="233"/>
      <c r="JCS38" s="233"/>
      <c r="JCT38" s="233"/>
      <c r="JCU38" s="233"/>
      <c r="JCV38" s="233"/>
      <c r="JCW38" s="233"/>
      <c r="JCX38" s="233"/>
      <c r="JCY38" s="233"/>
      <c r="JCZ38" s="233"/>
      <c r="JDA38" s="233"/>
      <c r="JDB38" s="233"/>
      <c r="JDC38" s="233"/>
      <c r="JDD38" s="233"/>
      <c r="JDE38" s="233"/>
      <c r="JDF38" s="233"/>
      <c r="JDG38" s="233"/>
      <c r="JDH38" s="233"/>
      <c r="JDI38" s="233"/>
      <c r="JDJ38" s="233"/>
      <c r="JDK38" s="233"/>
      <c r="JDL38" s="233"/>
      <c r="JDM38" s="233"/>
      <c r="JDN38" s="233"/>
      <c r="JDO38" s="233"/>
      <c r="JDP38" s="233"/>
      <c r="JDQ38" s="233"/>
      <c r="JDR38" s="233"/>
      <c r="JDS38" s="233"/>
      <c r="JDT38" s="233"/>
      <c r="JDU38" s="233"/>
      <c r="JDV38" s="233"/>
      <c r="JDW38" s="233"/>
      <c r="JDX38" s="233"/>
      <c r="JDY38" s="233"/>
      <c r="JDZ38" s="233"/>
      <c r="JEA38" s="233"/>
      <c r="JEB38" s="233"/>
      <c r="JEC38" s="233"/>
      <c r="JED38" s="233"/>
      <c r="JEE38" s="233"/>
      <c r="JEF38" s="233"/>
      <c r="JEG38" s="233"/>
      <c r="JEH38" s="233"/>
      <c r="JEI38" s="233"/>
      <c r="JEJ38" s="233"/>
      <c r="JEK38" s="233"/>
      <c r="JEL38" s="233"/>
      <c r="JEM38" s="233"/>
      <c r="JEN38" s="233"/>
      <c r="JEO38" s="233"/>
      <c r="JEP38" s="233"/>
      <c r="JEQ38" s="233"/>
      <c r="JER38" s="233"/>
      <c r="JES38" s="233"/>
      <c r="JET38" s="233"/>
      <c r="JEU38" s="233"/>
      <c r="JEV38" s="233"/>
      <c r="JEW38" s="233"/>
      <c r="JEX38" s="233"/>
      <c r="JEY38" s="233"/>
      <c r="JEZ38" s="233"/>
      <c r="JFA38" s="233"/>
      <c r="JFB38" s="233"/>
      <c r="JFC38" s="233"/>
      <c r="JFD38" s="233"/>
      <c r="JFE38" s="233"/>
      <c r="JFF38" s="233"/>
      <c r="JFG38" s="233"/>
      <c r="JFH38" s="233"/>
      <c r="JFI38" s="233"/>
      <c r="JFJ38" s="233"/>
      <c r="JFK38" s="233"/>
      <c r="JFL38" s="233"/>
      <c r="JFM38" s="233"/>
      <c r="JFN38" s="233"/>
      <c r="JFO38" s="233"/>
      <c r="JFP38" s="233"/>
      <c r="JFQ38" s="233"/>
      <c r="JFR38" s="233"/>
      <c r="JFS38" s="233"/>
      <c r="JFT38" s="233"/>
      <c r="JFU38" s="233"/>
      <c r="JFV38" s="233"/>
      <c r="JFW38" s="233"/>
      <c r="JFX38" s="233"/>
      <c r="JFY38" s="233"/>
      <c r="JFZ38" s="233"/>
      <c r="JGA38" s="233"/>
      <c r="JGB38" s="233"/>
      <c r="JGC38" s="233"/>
      <c r="JGD38" s="233"/>
      <c r="JGE38" s="233"/>
      <c r="JGF38" s="233"/>
      <c r="JGG38" s="233"/>
      <c r="JGH38" s="233"/>
      <c r="JGI38" s="233"/>
      <c r="JGJ38" s="233"/>
      <c r="JGK38" s="233"/>
      <c r="JGL38" s="233"/>
      <c r="JGM38" s="233"/>
      <c r="JGN38" s="233"/>
      <c r="JGO38" s="233"/>
      <c r="JGP38" s="233"/>
      <c r="JGQ38" s="233"/>
      <c r="JGR38" s="233"/>
      <c r="JGS38" s="233"/>
      <c r="JGT38" s="233"/>
      <c r="JGU38" s="233"/>
      <c r="JGV38" s="233"/>
      <c r="JGW38" s="233"/>
      <c r="JGX38" s="233"/>
      <c r="JGY38" s="233"/>
      <c r="JGZ38" s="233"/>
      <c r="JHA38" s="233"/>
      <c r="JHB38" s="233"/>
      <c r="JHC38" s="233"/>
      <c r="JHD38" s="233"/>
      <c r="JHE38" s="233"/>
      <c r="JHF38" s="233"/>
      <c r="JHG38" s="233"/>
      <c r="JHH38" s="233"/>
      <c r="JHI38" s="233"/>
      <c r="JHJ38" s="233"/>
      <c r="JHK38" s="233"/>
      <c r="JHL38" s="233"/>
      <c r="JHM38" s="233"/>
      <c r="JHN38" s="233"/>
      <c r="JHO38" s="233"/>
      <c r="JHP38" s="233"/>
      <c r="JHQ38" s="233"/>
      <c r="JHR38" s="233"/>
      <c r="JHS38" s="233"/>
      <c r="JHT38" s="233"/>
      <c r="JHU38" s="233"/>
      <c r="JHV38" s="233"/>
      <c r="JHW38" s="233"/>
      <c r="JHX38" s="233"/>
      <c r="JHY38" s="233"/>
      <c r="JHZ38" s="233"/>
      <c r="JIA38" s="233"/>
      <c r="JIB38" s="233"/>
      <c r="JIC38" s="233"/>
      <c r="JID38" s="233"/>
      <c r="JIE38" s="233"/>
      <c r="JIF38" s="233"/>
      <c r="JIG38" s="233"/>
      <c r="JIH38" s="233"/>
      <c r="JII38" s="233"/>
      <c r="JIJ38" s="233"/>
      <c r="JIK38" s="233"/>
      <c r="JIL38" s="233"/>
      <c r="JIM38" s="233"/>
      <c r="JIN38" s="233"/>
      <c r="JIO38" s="233"/>
      <c r="JIP38" s="233"/>
      <c r="JIQ38" s="233"/>
      <c r="JIR38" s="233"/>
      <c r="JIS38" s="233"/>
      <c r="JIT38" s="233"/>
      <c r="JIU38" s="233"/>
      <c r="JIV38" s="233"/>
      <c r="JIW38" s="233"/>
      <c r="JIX38" s="233"/>
      <c r="JIY38" s="233"/>
      <c r="JIZ38" s="233"/>
      <c r="JJA38" s="233"/>
      <c r="JJB38" s="233"/>
      <c r="JJC38" s="233"/>
      <c r="JJD38" s="233"/>
      <c r="JJE38" s="233"/>
      <c r="JJF38" s="233"/>
      <c r="JJG38" s="233"/>
      <c r="JJH38" s="233"/>
      <c r="JJI38" s="233"/>
      <c r="JJJ38" s="233"/>
      <c r="JJK38" s="233"/>
      <c r="JJL38" s="233"/>
      <c r="JJM38" s="233"/>
      <c r="JJN38" s="233"/>
      <c r="JJO38" s="233"/>
      <c r="JJP38" s="233"/>
      <c r="JJQ38" s="233"/>
      <c r="JJR38" s="233"/>
      <c r="JJS38" s="233"/>
      <c r="JJT38" s="233"/>
      <c r="JJU38" s="233"/>
      <c r="JJV38" s="233"/>
      <c r="JJW38" s="233"/>
      <c r="JJX38" s="233"/>
      <c r="JJY38" s="233"/>
      <c r="JJZ38" s="233"/>
      <c r="JKA38" s="233"/>
      <c r="JKB38" s="233"/>
      <c r="JKC38" s="233"/>
      <c r="JKD38" s="233"/>
      <c r="JKE38" s="233"/>
      <c r="JKF38" s="233"/>
      <c r="JKG38" s="233"/>
      <c r="JKH38" s="233"/>
      <c r="JKI38" s="233"/>
      <c r="JKJ38" s="233"/>
      <c r="JKK38" s="233"/>
      <c r="JKL38" s="233"/>
      <c r="JKM38" s="233"/>
      <c r="JKN38" s="233"/>
      <c r="JKO38" s="233"/>
      <c r="JKP38" s="233"/>
      <c r="JKQ38" s="233"/>
      <c r="JKR38" s="233"/>
      <c r="JKS38" s="233"/>
      <c r="JKT38" s="233"/>
      <c r="JKU38" s="233"/>
      <c r="JKV38" s="233"/>
      <c r="JKW38" s="233"/>
      <c r="JKX38" s="233"/>
      <c r="JKY38" s="233"/>
      <c r="JKZ38" s="233"/>
      <c r="JLA38" s="233"/>
      <c r="JLB38" s="233"/>
      <c r="JLC38" s="233"/>
      <c r="JLD38" s="233"/>
      <c r="JLE38" s="233"/>
      <c r="JLF38" s="233"/>
      <c r="JLG38" s="233"/>
      <c r="JLH38" s="233"/>
      <c r="JLI38" s="233"/>
      <c r="JLJ38" s="233"/>
      <c r="JLK38" s="233"/>
      <c r="JLL38" s="233"/>
      <c r="JLM38" s="233"/>
      <c r="JLN38" s="233"/>
      <c r="JLO38" s="233"/>
      <c r="JLP38" s="233"/>
      <c r="JLQ38" s="233"/>
      <c r="JLR38" s="233"/>
      <c r="JLS38" s="233"/>
      <c r="JLT38" s="233"/>
      <c r="JLU38" s="233"/>
      <c r="JLV38" s="233"/>
      <c r="JLW38" s="233"/>
      <c r="JLX38" s="233"/>
      <c r="JLY38" s="233"/>
      <c r="JLZ38" s="233"/>
      <c r="JMA38" s="233"/>
      <c r="JMB38" s="233"/>
      <c r="JMC38" s="233"/>
      <c r="JMD38" s="233"/>
      <c r="JME38" s="233"/>
      <c r="JMF38" s="233"/>
      <c r="JMG38" s="233"/>
      <c r="JMH38" s="233"/>
      <c r="JMI38" s="233"/>
      <c r="JMJ38" s="233"/>
      <c r="JMK38" s="233"/>
      <c r="JML38" s="233"/>
      <c r="JMM38" s="233"/>
      <c r="JMN38" s="233"/>
      <c r="JMO38" s="233"/>
      <c r="JMP38" s="233"/>
      <c r="JMQ38" s="233"/>
      <c r="JMR38" s="233"/>
      <c r="JMS38" s="233"/>
      <c r="JMT38" s="233"/>
      <c r="JMU38" s="233"/>
      <c r="JMV38" s="233"/>
      <c r="JMW38" s="233"/>
      <c r="JMX38" s="233"/>
      <c r="JMY38" s="233"/>
      <c r="JMZ38" s="233"/>
      <c r="JNA38" s="233"/>
      <c r="JNB38" s="233"/>
      <c r="JNC38" s="233"/>
      <c r="JND38" s="233"/>
      <c r="JNE38" s="233"/>
      <c r="JNF38" s="233"/>
      <c r="JNG38" s="233"/>
      <c r="JNH38" s="233"/>
      <c r="JNI38" s="233"/>
      <c r="JNJ38" s="233"/>
      <c r="JNK38" s="233"/>
      <c r="JNL38" s="233"/>
      <c r="JNM38" s="233"/>
      <c r="JNN38" s="233"/>
      <c r="JNO38" s="233"/>
      <c r="JNP38" s="233"/>
      <c r="JNQ38" s="233"/>
      <c r="JNR38" s="233"/>
      <c r="JNS38" s="233"/>
      <c r="JNT38" s="233"/>
      <c r="JNU38" s="233"/>
      <c r="JNV38" s="233"/>
      <c r="JNW38" s="233"/>
      <c r="JNX38" s="233"/>
      <c r="JNY38" s="233"/>
      <c r="JNZ38" s="233"/>
      <c r="JOA38" s="233"/>
      <c r="JOB38" s="233"/>
      <c r="JOC38" s="233"/>
      <c r="JOD38" s="233"/>
      <c r="JOE38" s="233"/>
      <c r="JOF38" s="233"/>
      <c r="JOG38" s="233"/>
      <c r="JOH38" s="233"/>
      <c r="JOI38" s="233"/>
      <c r="JOJ38" s="233"/>
      <c r="JOK38" s="233"/>
      <c r="JOL38" s="233"/>
      <c r="JOM38" s="233"/>
      <c r="JON38" s="233"/>
      <c r="JOO38" s="233"/>
      <c r="JOP38" s="233"/>
      <c r="JOQ38" s="233"/>
      <c r="JOR38" s="233"/>
      <c r="JOS38" s="233"/>
      <c r="JOT38" s="233"/>
      <c r="JOU38" s="233"/>
      <c r="JOV38" s="233"/>
      <c r="JOW38" s="233"/>
      <c r="JOX38" s="233"/>
      <c r="JOY38" s="233"/>
      <c r="JOZ38" s="233"/>
      <c r="JPA38" s="233"/>
      <c r="JPB38" s="233"/>
      <c r="JPC38" s="233"/>
      <c r="JPD38" s="233"/>
      <c r="JPE38" s="233"/>
      <c r="JPF38" s="233"/>
      <c r="JPG38" s="233"/>
      <c r="JPH38" s="233"/>
      <c r="JPI38" s="233"/>
      <c r="JPJ38" s="233"/>
      <c r="JPK38" s="233"/>
      <c r="JPL38" s="233"/>
      <c r="JPM38" s="233"/>
      <c r="JPN38" s="233"/>
      <c r="JPO38" s="233"/>
      <c r="JPP38" s="233"/>
      <c r="JPQ38" s="233"/>
      <c r="JPR38" s="233"/>
      <c r="JPS38" s="233"/>
      <c r="JPT38" s="233"/>
      <c r="JPU38" s="233"/>
      <c r="JPV38" s="233"/>
      <c r="JPW38" s="233"/>
      <c r="JPX38" s="233"/>
      <c r="JPY38" s="233"/>
      <c r="JPZ38" s="233"/>
      <c r="JQA38" s="233"/>
      <c r="JQB38" s="233"/>
      <c r="JQC38" s="233"/>
      <c r="JQD38" s="233"/>
      <c r="JQE38" s="233"/>
      <c r="JQF38" s="233"/>
      <c r="JQG38" s="233"/>
      <c r="JQH38" s="233"/>
      <c r="JQI38" s="233"/>
      <c r="JQJ38" s="233"/>
      <c r="JQK38" s="233"/>
      <c r="JQL38" s="233"/>
      <c r="JQM38" s="233"/>
      <c r="JQN38" s="233"/>
      <c r="JQO38" s="233"/>
      <c r="JQP38" s="233"/>
      <c r="JQQ38" s="233"/>
      <c r="JQR38" s="233"/>
      <c r="JQS38" s="233"/>
      <c r="JQT38" s="233"/>
      <c r="JQU38" s="233"/>
      <c r="JQV38" s="233"/>
      <c r="JQW38" s="233"/>
      <c r="JQX38" s="233"/>
      <c r="JQY38" s="233"/>
      <c r="JQZ38" s="233"/>
      <c r="JRA38" s="233"/>
      <c r="JRB38" s="233"/>
      <c r="JRC38" s="233"/>
      <c r="JRD38" s="233"/>
      <c r="JRE38" s="233"/>
      <c r="JRF38" s="233"/>
      <c r="JRG38" s="233"/>
      <c r="JRH38" s="233"/>
      <c r="JRI38" s="233"/>
      <c r="JRJ38" s="233"/>
      <c r="JRK38" s="233"/>
      <c r="JRL38" s="233"/>
      <c r="JRM38" s="233"/>
      <c r="JRN38" s="233"/>
      <c r="JRO38" s="233"/>
      <c r="JRP38" s="233"/>
      <c r="JRQ38" s="233"/>
      <c r="JRR38" s="233"/>
      <c r="JRS38" s="233"/>
      <c r="JRT38" s="233"/>
      <c r="JRU38" s="233"/>
      <c r="JRV38" s="233"/>
      <c r="JRW38" s="233"/>
      <c r="JRX38" s="233"/>
      <c r="JRY38" s="233"/>
      <c r="JRZ38" s="233"/>
      <c r="JSA38" s="233"/>
      <c r="JSB38" s="233"/>
      <c r="JSC38" s="233"/>
      <c r="JSD38" s="233"/>
      <c r="JSE38" s="233"/>
      <c r="JSF38" s="233"/>
      <c r="JSG38" s="233"/>
      <c r="JSH38" s="233"/>
      <c r="JSI38" s="233"/>
      <c r="JSJ38" s="233"/>
      <c r="JSK38" s="233"/>
      <c r="JSL38" s="233"/>
      <c r="JSM38" s="233"/>
      <c r="JSN38" s="233"/>
      <c r="JSO38" s="233"/>
      <c r="JSP38" s="233"/>
      <c r="JSQ38" s="233"/>
      <c r="JSR38" s="233"/>
      <c r="JSS38" s="233"/>
      <c r="JST38" s="233"/>
      <c r="JSU38" s="233"/>
      <c r="JSV38" s="233"/>
      <c r="JSW38" s="233"/>
      <c r="JSX38" s="233"/>
      <c r="JSY38" s="233"/>
      <c r="JSZ38" s="233"/>
      <c r="JTA38" s="233"/>
      <c r="JTB38" s="233"/>
      <c r="JTC38" s="233"/>
      <c r="JTD38" s="233"/>
      <c r="JTE38" s="233"/>
      <c r="JTF38" s="233"/>
      <c r="JTG38" s="233"/>
      <c r="JTH38" s="233"/>
      <c r="JTI38" s="233"/>
      <c r="JTJ38" s="233"/>
      <c r="JTK38" s="233"/>
      <c r="JTL38" s="233"/>
      <c r="JTM38" s="233"/>
      <c r="JTN38" s="233"/>
      <c r="JTO38" s="233"/>
      <c r="JTP38" s="233"/>
      <c r="JTQ38" s="233"/>
      <c r="JTR38" s="233"/>
      <c r="JTS38" s="233"/>
      <c r="JTT38" s="233"/>
      <c r="JTU38" s="233"/>
      <c r="JTV38" s="233"/>
      <c r="JTW38" s="233"/>
      <c r="JTX38" s="233"/>
      <c r="JTY38" s="233"/>
      <c r="JTZ38" s="233"/>
      <c r="JUA38" s="233"/>
      <c r="JUB38" s="233"/>
      <c r="JUC38" s="233"/>
      <c r="JUD38" s="233"/>
      <c r="JUE38" s="233"/>
      <c r="JUF38" s="233"/>
      <c r="JUG38" s="233"/>
      <c r="JUH38" s="233"/>
      <c r="JUI38" s="233"/>
      <c r="JUJ38" s="233"/>
      <c r="JUK38" s="233"/>
      <c r="JUL38" s="233"/>
      <c r="JUM38" s="233"/>
      <c r="JUN38" s="233"/>
      <c r="JUO38" s="233"/>
      <c r="JUP38" s="233"/>
      <c r="JUQ38" s="233"/>
      <c r="JUR38" s="233"/>
      <c r="JUS38" s="233"/>
      <c r="JUT38" s="233"/>
      <c r="JUU38" s="233"/>
      <c r="JUV38" s="233"/>
      <c r="JUW38" s="233"/>
      <c r="JUX38" s="233"/>
      <c r="JUY38" s="233"/>
      <c r="JUZ38" s="233"/>
      <c r="JVA38" s="233"/>
      <c r="JVB38" s="233"/>
      <c r="JVC38" s="233"/>
      <c r="JVD38" s="233"/>
      <c r="JVE38" s="233"/>
      <c r="JVF38" s="233"/>
      <c r="JVG38" s="233"/>
      <c r="JVH38" s="233"/>
      <c r="JVI38" s="233"/>
      <c r="JVJ38" s="233"/>
      <c r="JVK38" s="233"/>
      <c r="JVL38" s="233"/>
      <c r="JVM38" s="233"/>
      <c r="JVN38" s="233"/>
      <c r="JVO38" s="233"/>
      <c r="JVP38" s="233"/>
      <c r="JVQ38" s="233"/>
      <c r="JVR38" s="233"/>
      <c r="JVS38" s="233"/>
      <c r="JVT38" s="233"/>
      <c r="JVU38" s="233"/>
      <c r="JVV38" s="233"/>
      <c r="JVW38" s="233"/>
      <c r="JVX38" s="233"/>
      <c r="JVY38" s="233"/>
      <c r="JVZ38" s="233"/>
      <c r="JWA38" s="233"/>
      <c r="JWB38" s="233"/>
      <c r="JWC38" s="233"/>
      <c r="JWD38" s="233"/>
      <c r="JWE38" s="233"/>
      <c r="JWF38" s="233"/>
      <c r="JWG38" s="233"/>
      <c r="JWH38" s="233"/>
      <c r="JWI38" s="233"/>
      <c r="JWJ38" s="233"/>
      <c r="JWK38" s="233"/>
      <c r="JWL38" s="233"/>
      <c r="JWM38" s="233"/>
      <c r="JWN38" s="233"/>
      <c r="JWO38" s="233"/>
      <c r="JWP38" s="233"/>
      <c r="JWQ38" s="233"/>
      <c r="JWR38" s="233"/>
      <c r="JWS38" s="233"/>
      <c r="JWT38" s="233"/>
      <c r="JWU38" s="233"/>
      <c r="JWV38" s="233"/>
      <c r="JWW38" s="233"/>
      <c r="JWX38" s="233"/>
      <c r="JWY38" s="233"/>
      <c r="JWZ38" s="233"/>
      <c r="JXA38" s="233"/>
      <c r="JXB38" s="233"/>
      <c r="JXC38" s="233"/>
      <c r="JXD38" s="233"/>
      <c r="JXE38" s="233"/>
      <c r="JXF38" s="233"/>
      <c r="JXG38" s="233"/>
      <c r="JXH38" s="233"/>
      <c r="JXI38" s="233"/>
      <c r="JXJ38" s="233"/>
      <c r="JXK38" s="233"/>
      <c r="JXL38" s="233"/>
      <c r="JXM38" s="233"/>
      <c r="JXN38" s="233"/>
      <c r="JXO38" s="233"/>
      <c r="JXP38" s="233"/>
      <c r="JXQ38" s="233"/>
      <c r="JXR38" s="233"/>
      <c r="JXS38" s="233"/>
      <c r="JXT38" s="233"/>
      <c r="JXU38" s="233"/>
      <c r="JXV38" s="233"/>
      <c r="JXW38" s="233"/>
      <c r="JXX38" s="233"/>
      <c r="JXY38" s="233"/>
      <c r="JXZ38" s="233"/>
      <c r="JYA38" s="233"/>
      <c r="JYB38" s="233"/>
      <c r="JYC38" s="233"/>
      <c r="JYD38" s="233"/>
      <c r="JYE38" s="233"/>
      <c r="JYF38" s="233"/>
      <c r="JYG38" s="233"/>
      <c r="JYH38" s="233"/>
      <c r="JYI38" s="233"/>
      <c r="JYJ38" s="233"/>
      <c r="JYK38" s="233"/>
      <c r="JYL38" s="233"/>
      <c r="JYM38" s="233"/>
      <c r="JYN38" s="233"/>
      <c r="JYO38" s="233"/>
      <c r="JYP38" s="233"/>
      <c r="JYQ38" s="233"/>
      <c r="JYR38" s="233"/>
      <c r="JYS38" s="233"/>
      <c r="JYT38" s="233"/>
      <c r="JYU38" s="233"/>
      <c r="JYV38" s="233"/>
      <c r="JYW38" s="233"/>
      <c r="JYX38" s="233"/>
      <c r="JYY38" s="233"/>
      <c r="JYZ38" s="233"/>
      <c r="JZA38" s="233"/>
      <c r="JZB38" s="233"/>
      <c r="JZC38" s="233"/>
      <c r="JZD38" s="233"/>
      <c r="JZE38" s="233"/>
      <c r="JZF38" s="233"/>
      <c r="JZG38" s="233"/>
      <c r="JZH38" s="233"/>
      <c r="JZI38" s="233"/>
      <c r="JZJ38" s="233"/>
      <c r="JZK38" s="233"/>
      <c r="JZL38" s="233"/>
      <c r="JZM38" s="233"/>
      <c r="JZN38" s="233"/>
      <c r="JZO38" s="233"/>
      <c r="JZP38" s="233"/>
      <c r="JZQ38" s="233"/>
      <c r="JZR38" s="233"/>
      <c r="JZS38" s="233"/>
      <c r="JZT38" s="233"/>
      <c r="JZU38" s="233"/>
      <c r="JZV38" s="233"/>
      <c r="JZW38" s="233"/>
      <c r="JZX38" s="233"/>
      <c r="JZY38" s="233"/>
      <c r="JZZ38" s="233"/>
      <c r="KAA38" s="233"/>
      <c r="KAB38" s="233"/>
      <c r="KAC38" s="233"/>
      <c r="KAD38" s="233"/>
      <c r="KAE38" s="233"/>
      <c r="KAF38" s="233"/>
      <c r="KAG38" s="233"/>
      <c r="KAH38" s="233"/>
      <c r="KAI38" s="233"/>
      <c r="KAJ38" s="233"/>
      <c r="KAK38" s="233"/>
      <c r="KAL38" s="233"/>
      <c r="KAM38" s="233"/>
      <c r="KAN38" s="233"/>
      <c r="KAO38" s="233"/>
      <c r="KAP38" s="233"/>
      <c r="KAQ38" s="233"/>
      <c r="KAR38" s="233"/>
      <c r="KAS38" s="233"/>
      <c r="KAT38" s="233"/>
      <c r="KAU38" s="233"/>
      <c r="KAV38" s="233"/>
      <c r="KAW38" s="233"/>
      <c r="KAX38" s="233"/>
      <c r="KAY38" s="233"/>
      <c r="KAZ38" s="233"/>
      <c r="KBA38" s="233"/>
      <c r="KBB38" s="233"/>
      <c r="KBC38" s="233"/>
      <c r="KBD38" s="233"/>
      <c r="KBE38" s="233"/>
      <c r="KBF38" s="233"/>
      <c r="KBG38" s="233"/>
      <c r="KBH38" s="233"/>
      <c r="KBI38" s="233"/>
      <c r="KBJ38" s="233"/>
      <c r="KBK38" s="233"/>
      <c r="KBL38" s="233"/>
      <c r="KBM38" s="233"/>
      <c r="KBN38" s="233"/>
      <c r="KBO38" s="233"/>
      <c r="KBP38" s="233"/>
      <c r="KBQ38" s="233"/>
      <c r="KBR38" s="233"/>
      <c r="KBS38" s="233"/>
      <c r="KBT38" s="233"/>
      <c r="KBU38" s="233"/>
      <c r="KBV38" s="233"/>
      <c r="KBW38" s="233"/>
      <c r="KBX38" s="233"/>
      <c r="KBY38" s="233"/>
      <c r="KBZ38" s="233"/>
      <c r="KCA38" s="233"/>
      <c r="KCB38" s="233"/>
      <c r="KCC38" s="233"/>
      <c r="KCD38" s="233"/>
      <c r="KCE38" s="233"/>
      <c r="KCF38" s="233"/>
      <c r="KCG38" s="233"/>
      <c r="KCH38" s="233"/>
      <c r="KCI38" s="233"/>
      <c r="KCJ38" s="233"/>
      <c r="KCK38" s="233"/>
      <c r="KCL38" s="233"/>
      <c r="KCM38" s="233"/>
      <c r="KCN38" s="233"/>
      <c r="KCO38" s="233"/>
      <c r="KCP38" s="233"/>
      <c r="KCQ38" s="233"/>
      <c r="KCR38" s="233"/>
      <c r="KCS38" s="233"/>
      <c r="KCT38" s="233"/>
      <c r="KCU38" s="233"/>
      <c r="KCV38" s="233"/>
      <c r="KCW38" s="233"/>
      <c r="KCX38" s="233"/>
      <c r="KCY38" s="233"/>
      <c r="KCZ38" s="233"/>
      <c r="KDA38" s="233"/>
      <c r="KDB38" s="233"/>
      <c r="KDC38" s="233"/>
      <c r="KDD38" s="233"/>
      <c r="KDE38" s="233"/>
      <c r="KDF38" s="233"/>
      <c r="KDG38" s="233"/>
      <c r="KDH38" s="233"/>
      <c r="KDI38" s="233"/>
      <c r="KDJ38" s="233"/>
      <c r="KDK38" s="233"/>
      <c r="KDL38" s="233"/>
      <c r="KDM38" s="233"/>
      <c r="KDN38" s="233"/>
      <c r="KDO38" s="233"/>
      <c r="KDP38" s="233"/>
      <c r="KDQ38" s="233"/>
      <c r="KDR38" s="233"/>
      <c r="KDS38" s="233"/>
      <c r="KDT38" s="233"/>
      <c r="KDU38" s="233"/>
      <c r="KDV38" s="233"/>
      <c r="KDW38" s="233"/>
      <c r="KDX38" s="233"/>
      <c r="KDY38" s="233"/>
      <c r="KDZ38" s="233"/>
      <c r="KEA38" s="233"/>
      <c r="KEB38" s="233"/>
      <c r="KEC38" s="233"/>
      <c r="KED38" s="233"/>
      <c r="KEE38" s="233"/>
      <c r="KEF38" s="233"/>
      <c r="KEG38" s="233"/>
      <c r="KEH38" s="233"/>
      <c r="KEI38" s="233"/>
      <c r="KEJ38" s="233"/>
      <c r="KEK38" s="233"/>
      <c r="KEL38" s="233"/>
      <c r="KEM38" s="233"/>
      <c r="KEN38" s="233"/>
      <c r="KEO38" s="233"/>
      <c r="KEP38" s="233"/>
      <c r="KEQ38" s="233"/>
      <c r="KER38" s="233"/>
      <c r="KES38" s="233"/>
      <c r="KET38" s="233"/>
      <c r="KEU38" s="233"/>
      <c r="KEV38" s="233"/>
      <c r="KEW38" s="233"/>
      <c r="KEX38" s="233"/>
      <c r="KEY38" s="233"/>
      <c r="KEZ38" s="233"/>
      <c r="KFA38" s="233"/>
      <c r="KFB38" s="233"/>
      <c r="KFC38" s="233"/>
      <c r="KFD38" s="233"/>
      <c r="KFE38" s="233"/>
      <c r="KFF38" s="233"/>
      <c r="KFG38" s="233"/>
      <c r="KFH38" s="233"/>
      <c r="KFI38" s="233"/>
      <c r="KFJ38" s="233"/>
      <c r="KFK38" s="233"/>
      <c r="KFL38" s="233"/>
      <c r="KFM38" s="233"/>
      <c r="KFN38" s="233"/>
      <c r="KFO38" s="233"/>
      <c r="KFP38" s="233"/>
      <c r="KFQ38" s="233"/>
      <c r="KFR38" s="233"/>
      <c r="KFS38" s="233"/>
      <c r="KFT38" s="233"/>
      <c r="KFU38" s="233"/>
      <c r="KFV38" s="233"/>
      <c r="KFW38" s="233"/>
      <c r="KFX38" s="233"/>
      <c r="KFY38" s="233"/>
      <c r="KFZ38" s="233"/>
      <c r="KGA38" s="233"/>
      <c r="KGB38" s="233"/>
      <c r="KGC38" s="233"/>
      <c r="KGD38" s="233"/>
      <c r="KGE38" s="233"/>
      <c r="KGF38" s="233"/>
      <c r="KGG38" s="233"/>
      <c r="KGH38" s="233"/>
      <c r="KGI38" s="233"/>
      <c r="KGJ38" s="233"/>
      <c r="KGK38" s="233"/>
      <c r="KGL38" s="233"/>
      <c r="KGM38" s="233"/>
      <c r="KGN38" s="233"/>
      <c r="KGO38" s="233"/>
      <c r="KGP38" s="233"/>
      <c r="KGQ38" s="233"/>
      <c r="KGR38" s="233"/>
      <c r="KGS38" s="233"/>
      <c r="KGT38" s="233"/>
      <c r="KGU38" s="233"/>
      <c r="KGV38" s="233"/>
      <c r="KGW38" s="233"/>
      <c r="KGX38" s="233"/>
      <c r="KGY38" s="233"/>
      <c r="KGZ38" s="233"/>
      <c r="KHA38" s="233"/>
      <c r="KHB38" s="233"/>
      <c r="KHC38" s="233"/>
      <c r="KHD38" s="233"/>
      <c r="KHE38" s="233"/>
      <c r="KHF38" s="233"/>
      <c r="KHG38" s="233"/>
      <c r="KHH38" s="233"/>
      <c r="KHI38" s="233"/>
      <c r="KHJ38" s="233"/>
      <c r="KHK38" s="233"/>
      <c r="KHL38" s="233"/>
      <c r="KHM38" s="233"/>
      <c r="KHN38" s="233"/>
      <c r="KHO38" s="233"/>
      <c r="KHP38" s="233"/>
      <c r="KHQ38" s="233"/>
      <c r="KHR38" s="233"/>
      <c r="KHS38" s="233"/>
      <c r="KHT38" s="233"/>
      <c r="KHU38" s="233"/>
      <c r="KHV38" s="233"/>
      <c r="KHW38" s="233"/>
      <c r="KHX38" s="233"/>
      <c r="KHY38" s="233"/>
      <c r="KHZ38" s="233"/>
      <c r="KIA38" s="233"/>
      <c r="KIB38" s="233"/>
      <c r="KIC38" s="233"/>
      <c r="KID38" s="233"/>
      <c r="KIE38" s="233"/>
      <c r="KIF38" s="233"/>
      <c r="KIG38" s="233"/>
      <c r="KIH38" s="233"/>
      <c r="KII38" s="233"/>
      <c r="KIJ38" s="233"/>
      <c r="KIK38" s="233"/>
      <c r="KIL38" s="233"/>
      <c r="KIM38" s="233"/>
      <c r="KIN38" s="233"/>
      <c r="KIO38" s="233"/>
      <c r="KIP38" s="233"/>
      <c r="KIQ38" s="233"/>
      <c r="KIR38" s="233"/>
      <c r="KIS38" s="233"/>
      <c r="KIT38" s="233"/>
      <c r="KIU38" s="233"/>
      <c r="KIV38" s="233"/>
      <c r="KIW38" s="233"/>
      <c r="KIX38" s="233"/>
      <c r="KIY38" s="233"/>
      <c r="KIZ38" s="233"/>
      <c r="KJA38" s="233"/>
      <c r="KJB38" s="233"/>
      <c r="KJC38" s="233"/>
      <c r="KJD38" s="233"/>
      <c r="KJE38" s="233"/>
      <c r="KJF38" s="233"/>
      <c r="KJG38" s="233"/>
      <c r="KJH38" s="233"/>
      <c r="KJI38" s="233"/>
      <c r="KJJ38" s="233"/>
      <c r="KJK38" s="233"/>
      <c r="KJL38" s="233"/>
      <c r="KJM38" s="233"/>
      <c r="KJN38" s="233"/>
      <c r="KJO38" s="233"/>
      <c r="KJP38" s="233"/>
      <c r="KJQ38" s="233"/>
      <c r="KJR38" s="233"/>
      <c r="KJS38" s="233"/>
      <c r="KJT38" s="233"/>
      <c r="KJU38" s="233"/>
      <c r="KJV38" s="233"/>
      <c r="KJW38" s="233"/>
      <c r="KJX38" s="233"/>
      <c r="KJY38" s="233"/>
      <c r="KJZ38" s="233"/>
      <c r="KKA38" s="233"/>
      <c r="KKB38" s="233"/>
      <c r="KKC38" s="233"/>
      <c r="KKD38" s="233"/>
      <c r="KKE38" s="233"/>
      <c r="KKF38" s="233"/>
      <c r="KKG38" s="233"/>
      <c r="KKH38" s="233"/>
      <c r="KKI38" s="233"/>
      <c r="KKJ38" s="233"/>
      <c r="KKK38" s="233"/>
      <c r="KKL38" s="233"/>
      <c r="KKM38" s="233"/>
      <c r="KKN38" s="233"/>
      <c r="KKO38" s="233"/>
      <c r="KKP38" s="233"/>
      <c r="KKQ38" s="233"/>
      <c r="KKR38" s="233"/>
      <c r="KKS38" s="233"/>
      <c r="KKT38" s="233"/>
      <c r="KKU38" s="233"/>
      <c r="KKV38" s="233"/>
      <c r="KKW38" s="233"/>
      <c r="KKX38" s="233"/>
      <c r="KKY38" s="233"/>
      <c r="KKZ38" s="233"/>
      <c r="KLA38" s="233"/>
      <c r="KLB38" s="233"/>
      <c r="KLC38" s="233"/>
      <c r="KLD38" s="233"/>
      <c r="KLE38" s="233"/>
      <c r="KLF38" s="233"/>
      <c r="KLG38" s="233"/>
      <c r="KLH38" s="233"/>
      <c r="KLI38" s="233"/>
      <c r="KLJ38" s="233"/>
      <c r="KLK38" s="233"/>
      <c r="KLL38" s="233"/>
      <c r="KLM38" s="233"/>
      <c r="KLN38" s="233"/>
      <c r="KLO38" s="233"/>
      <c r="KLP38" s="233"/>
      <c r="KLQ38" s="233"/>
      <c r="KLR38" s="233"/>
      <c r="KLS38" s="233"/>
      <c r="KLT38" s="233"/>
      <c r="KLU38" s="233"/>
      <c r="KLV38" s="233"/>
      <c r="KLW38" s="233"/>
      <c r="KLX38" s="233"/>
      <c r="KLY38" s="233"/>
      <c r="KLZ38" s="233"/>
      <c r="KMA38" s="233"/>
      <c r="KMB38" s="233"/>
      <c r="KMC38" s="233"/>
      <c r="KMD38" s="233"/>
      <c r="KME38" s="233"/>
      <c r="KMF38" s="233"/>
      <c r="KMG38" s="233"/>
      <c r="KMH38" s="233"/>
      <c r="KMI38" s="233"/>
      <c r="KMJ38" s="233"/>
      <c r="KMK38" s="233"/>
      <c r="KML38" s="233"/>
      <c r="KMM38" s="233"/>
      <c r="KMN38" s="233"/>
      <c r="KMO38" s="233"/>
      <c r="KMP38" s="233"/>
      <c r="KMQ38" s="233"/>
      <c r="KMR38" s="233"/>
      <c r="KMS38" s="233"/>
      <c r="KMT38" s="233"/>
      <c r="KMU38" s="233"/>
      <c r="KMV38" s="233"/>
      <c r="KMW38" s="233"/>
      <c r="KMX38" s="233"/>
      <c r="KMY38" s="233"/>
      <c r="KMZ38" s="233"/>
      <c r="KNA38" s="233"/>
      <c r="KNB38" s="233"/>
      <c r="KNC38" s="233"/>
      <c r="KND38" s="233"/>
      <c r="KNE38" s="233"/>
      <c r="KNF38" s="233"/>
      <c r="KNG38" s="233"/>
      <c r="KNH38" s="233"/>
      <c r="KNI38" s="233"/>
      <c r="KNJ38" s="233"/>
      <c r="KNK38" s="233"/>
      <c r="KNL38" s="233"/>
      <c r="KNM38" s="233"/>
      <c r="KNN38" s="233"/>
      <c r="KNO38" s="233"/>
      <c r="KNP38" s="233"/>
      <c r="KNQ38" s="233"/>
      <c r="KNR38" s="233"/>
      <c r="KNS38" s="233"/>
      <c r="KNT38" s="233"/>
      <c r="KNU38" s="233"/>
      <c r="KNV38" s="233"/>
      <c r="KNW38" s="233"/>
      <c r="KNX38" s="233"/>
      <c r="KNY38" s="233"/>
      <c r="KNZ38" s="233"/>
      <c r="KOA38" s="233"/>
      <c r="KOB38" s="233"/>
      <c r="KOC38" s="233"/>
      <c r="KOD38" s="233"/>
      <c r="KOE38" s="233"/>
      <c r="KOF38" s="233"/>
      <c r="KOG38" s="233"/>
      <c r="KOH38" s="233"/>
      <c r="KOI38" s="233"/>
      <c r="KOJ38" s="233"/>
      <c r="KOK38" s="233"/>
      <c r="KOL38" s="233"/>
      <c r="KOM38" s="233"/>
      <c r="KON38" s="233"/>
      <c r="KOO38" s="233"/>
      <c r="KOP38" s="233"/>
      <c r="KOQ38" s="233"/>
      <c r="KOR38" s="233"/>
      <c r="KOS38" s="233"/>
      <c r="KOT38" s="233"/>
      <c r="KOU38" s="233"/>
      <c r="KOV38" s="233"/>
      <c r="KOW38" s="233"/>
      <c r="KOX38" s="233"/>
      <c r="KOY38" s="233"/>
      <c r="KOZ38" s="233"/>
      <c r="KPA38" s="233"/>
      <c r="KPB38" s="233"/>
      <c r="KPC38" s="233"/>
      <c r="KPD38" s="233"/>
      <c r="KPE38" s="233"/>
      <c r="KPF38" s="233"/>
      <c r="KPG38" s="233"/>
      <c r="KPH38" s="233"/>
      <c r="KPI38" s="233"/>
      <c r="KPJ38" s="233"/>
      <c r="KPK38" s="233"/>
      <c r="KPL38" s="233"/>
      <c r="KPM38" s="233"/>
      <c r="KPN38" s="233"/>
      <c r="KPO38" s="233"/>
      <c r="KPP38" s="233"/>
      <c r="KPQ38" s="233"/>
      <c r="KPR38" s="233"/>
      <c r="KPS38" s="233"/>
      <c r="KPT38" s="233"/>
      <c r="KPU38" s="233"/>
      <c r="KPV38" s="233"/>
      <c r="KPW38" s="233"/>
      <c r="KPX38" s="233"/>
      <c r="KPY38" s="233"/>
      <c r="KPZ38" s="233"/>
      <c r="KQA38" s="233"/>
      <c r="KQB38" s="233"/>
      <c r="KQC38" s="233"/>
      <c r="KQD38" s="233"/>
      <c r="KQE38" s="233"/>
      <c r="KQF38" s="233"/>
      <c r="KQG38" s="233"/>
      <c r="KQH38" s="233"/>
      <c r="KQI38" s="233"/>
      <c r="KQJ38" s="233"/>
      <c r="KQK38" s="233"/>
      <c r="KQL38" s="233"/>
      <c r="KQM38" s="233"/>
      <c r="KQN38" s="233"/>
      <c r="KQO38" s="233"/>
      <c r="KQP38" s="233"/>
      <c r="KQQ38" s="233"/>
      <c r="KQR38" s="233"/>
      <c r="KQS38" s="233"/>
      <c r="KQT38" s="233"/>
      <c r="KQU38" s="233"/>
      <c r="KQV38" s="233"/>
      <c r="KQW38" s="233"/>
      <c r="KQX38" s="233"/>
      <c r="KQY38" s="233"/>
      <c r="KQZ38" s="233"/>
      <c r="KRA38" s="233"/>
      <c r="KRB38" s="233"/>
      <c r="KRC38" s="233"/>
      <c r="KRD38" s="233"/>
      <c r="KRE38" s="233"/>
      <c r="KRF38" s="233"/>
      <c r="KRG38" s="233"/>
      <c r="KRH38" s="233"/>
      <c r="KRI38" s="233"/>
      <c r="KRJ38" s="233"/>
      <c r="KRK38" s="233"/>
      <c r="KRL38" s="233"/>
      <c r="KRM38" s="233"/>
      <c r="KRN38" s="233"/>
      <c r="KRO38" s="233"/>
      <c r="KRP38" s="233"/>
      <c r="KRQ38" s="233"/>
      <c r="KRR38" s="233"/>
      <c r="KRS38" s="233"/>
      <c r="KRT38" s="233"/>
      <c r="KRU38" s="233"/>
      <c r="KRV38" s="233"/>
      <c r="KRW38" s="233"/>
      <c r="KRX38" s="233"/>
      <c r="KRY38" s="233"/>
      <c r="KRZ38" s="233"/>
      <c r="KSA38" s="233"/>
      <c r="KSB38" s="233"/>
      <c r="KSC38" s="233"/>
      <c r="KSD38" s="233"/>
      <c r="KSE38" s="233"/>
      <c r="KSF38" s="233"/>
      <c r="KSG38" s="233"/>
      <c r="KSH38" s="233"/>
      <c r="KSI38" s="233"/>
      <c r="KSJ38" s="233"/>
      <c r="KSK38" s="233"/>
      <c r="KSL38" s="233"/>
      <c r="KSM38" s="233"/>
      <c r="KSN38" s="233"/>
      <c r="KSO38" s="233"/>
      <c r="KSP38" s="233"/>
      <c r="KSQ38" s="233"/>
      <c r="KSR38" s="233"/>
      <c r="KSS38" s="233"/>
      <c r="KST38" s="233"/>
      <c r="KSU38" s="233"/>
      <c r="KSV38" s="233"/>
      <c r="KSW38" s="233"/>
      <c r="KSX38" s="233"/>
      <c r="KSY38" s="233"/>
      <c r="KSZ38" s="233"/>
      <c r="KTA38" s="233"/>
      <c r="KTB38" s="233"/>
      <c r="KTC38" s="233"/>
      <c r="KTD38" s="233"/>
      <c r="KTE38" s="233"/>
      <c r="KTF38" s="233"/>
      <c r="KTG38" s="233"/>
      <c r="KTH38" s="233"/>
      <c r="KTI38" s="233"/>
      <c r="KTJ38" s="233"/>
      <c r="KTK38" s="233"/>
      <c r="KTL38" s="233"/>
      <c r="KTM38" s="233"/>
      <c r="KTN38" s="233"/>
      <c r="KTO38" s="233"/>
      <c r="KTP38" s="233"/>
      <c r="KTQ38" s="233"/>
      <c r="KTR38" s="233"/>
      <c r="KTS38" s="233"/>
      <c r="KTT38" s="233"/>
      <c r="KTU38" s="233"/>
      <c r="KTV38" s="233"/>
      <c r="KTW38" s="233"/>
      <c r="KTX38" s="233"/>
      <c r="KTY38" s="233"/>
      <c r="KTZ38" s="233"/>
      <c r="KUA38" s="233"/>
      <c r="KUB38" s="233"/>
      <c r="KUC38" s="233"/>
      <c r="KUD38" s="233"/>
      <c r="KUE38" s="233"/>
      <c r="KUF38" s="233"/>
      <c r="KUG38" s="233"/>
      <c r="KUH38" s="233"/>
      <c r="KUI38" s="233"/>
      <c r="KUJ38" s="233"/>
      <c r="KUK38" s="233"/>
      <c r="KUL38" s="233"/>
      <c r="KUM38" s="233"/>
      <c r="KUN38" s="233"/>
      <c r="KUO38" s="233"/>
      <c r="KUP38" s="233"/>
      <c r="KUQ38" s="233"/>
      <c r="KUR38" s="233"/>
      <c r="KUS38" s="233"/>
      <c r="KUT38" s="233"/>
      <c r="KUU38" s="233"/>
      <c r="KUV38" s="233"/>
      <c r="KUW38" s="233"/>
      <c r="KUX38" s="233"/>
      <c r="KUY38" s="233"/>
      <c r="KUZ38" s="233"/>
      <c r="KVA38" s="233"/>
      <c r="KVB38" s="233"/>
      <c r="KVC38" s="233"/>
      <c r="KVD38" s="233"/>
      <c r="KVE38" s="233"/>
      <c r="KVF38" s="233"/>
      <c r="KVG38" s="233"/>
      <c r="KVH38" s="233"/>
      <c r="KVI38" s="233"/>
      <c r="KVJ38" s="233"/>
      <c r="KVK38" s="233"/>
      <c r="KVL38" s="233"/>
      <c r="KVM38" s="233"/>
      <c r="KVN38" s="233"/>
      <c r="KVO38" s="233"/>
      <c r="KVP38" s="233"/>
      <c r="KVQ38" s="233"/>
      <c r="KVR38" s="233"/>
      <c r="KVS38" s="233"/>
      <c r="KVT38" s="233"/>
      <c r="KVU38" s="233"/>
      <c r="KVV38" s="233"/>
      <c r="KVW38" s="233"/>
      <c r="KVX38" s="233"/>
      <c r="KVY38" s="233"/>
      <c r="KVZ38" s="233"/>
      <c r="KWA38" s="233"/>
      <c r="KWB38" s="233"/>
      <c r="KWC38" s="233"/>
      <c r="KWD38" s="233"/>
      <c r="KWE38" s="233"/>
      <c r="KWF38" s="233"/>
      <c r="KWG38" s="233"/>
      <c r="KWH38" s="233"/>
      <c r="KWI38" s="233"/>
      <c r="KWJ38" s="233"/>
      <c r="KWK38" s="233"/>
      <c r="KWL38" s="233"/>
      <c r="KWM38" s="233"/>
      <c r="KWN38" s="233"/>
      <c r="KWO38" s="233"/>
      <c r="KWP38" s="233"/>
      <c r="KWQ38" s="233"/>
      <c r="KWR38" s="233"/>
      <c r="KWS38" s="233"/>
      <c r="KWT38" s="233"/>
      <c r="KWU38" s="233"/>
      <c r="KWV38" s="233"/>
      <c r="KWW38" s="233"/>
      <c r="KWX38" s="233"/>
      <c r="KWY38" s="233"/>
      <c r="KWZ38" s="233"/>
      <c r="KXA38" s="233"/>
      <c r="KXB38" s="233"/>
      <c r="KXC38" s="233"/>
      <c r="KXD38" s="233"/>
      <c r="KXE38" s="233"/>
      <c r="KXF38" s="233"/>
      <c r="KXG38" s="233"/>
      <c r="KXH38" s="233"/>
      <c r="KXI38" s="233"/>
      <c r="KXJ38" s="233"/>
      <c r="KXK38" s="233"/>
      <c r="KXL38" s="233"/>
      <c r="KXM38" s="233"/>
      <c r="KXN38" s="233"/>
      <c r="KXO38" s="233"/>
      <c r="KXP38" s="233"/>
      <c r="KXQ38" s="233"/>
      <c r="KXR38" s="233"/>
      <c r="KXS38" s="233"/>
      <c r="KXT38" s="233"/>
      <c r="KXU38" s="233"/>
      <c r="KXV38" s="233"/>
      <c r="KXW38" s="233"/>
      <c r="KXX38" s="233"/>
      <c r="KXY38" s="233"/>
      <c r="KXZ38" s="233"/>
      <c r="KYA38" s="233"/>
      <c r="KYB38" s="233"/>
      <c r="KYC38" s="233"/>
      <c r="KYD38" s="233"/>
      <c r="KYE38" s="233"/>
      <c r="KYF38" s="233"/>
      <c r="KYG38" s="233"/>
      <c r="KYH38" s="233"/>
      <c r="KYI38" s="233"/>
      <c r="KYJ38" s="233"/>
      <c r="KYK38" s="233"/>
      <c r="KYL38" s="233"/>
      <c r="KYM38" s="233"/>
      <c r="KYN38" s="233"/>
      <c r="KYO38" s="233"/>
      <c r="KYP38" s="233"/>
      <c r="KYQ38" s="233"/>
      <c r="KYR38" s="233"/>
      <c r="KYS38" s="233"/>
      <c r="KYT38" s="233"/>
      <c r="KYU38" s="233"/>
      <c r="KYV38" s="233"/>
      <c r="KYW38" s="233"/>
      <c r="KYX38" s="233"/>
      <c r="KYY38" s="233"/>
      <c r="KYZ38" s="233"/>
      <c r="KZA38" s="233"/>
      <c r="KZB38" s="233"/>
      <c r="KZC38" s="233"/>
      <c r="KZD38" s="233"/>
      <c r="KZE38" s="233"/>
      <c r="KZF38" s="233"/>
      <c r="KZG38" s="233"/>
      <c r="KZH38" s="233"/>
      <c r="KZI38" s="233"/>
      <c r="KZJ38" s="233"/>
      <c r="KZK38" s="233"/>
      <c r="KZL38" s="233"/>
      <c r="KZM38" s="233"/>
      <c r="KZN38" s="233"/>
      <c r="KZO38" s="233"/>
      <c r="KZP38" s="233"/>
      <c r="KZQ38" s="233"/>
      <c r="KZR38" s="233"/>
      <c r="KZS38" s="233"/>
      <c r="KZT38" s="233"/>
      <c r="KZU38" s="233"/>
      <c r="KZV38" s="233"/>
      <c r="KZW38" s="233"/>
      <c r="KZX38" s="233"/>
      <c r="KZY38" s="233"/>
      <c r="KZZ38" s="233"/>
      <c r="LAA38" s="233"/>
      <c r="LAB38" s="233"/>
      <c r="LAC38" s="233"/>
      <c r="LAD38" s="233"/>
      <c r="LAE38" s="233"/>
      <c r="LAF38" s="233"/>
      <c r="LAG38" s="233"/>
      <c r="LAH38" s="233"/>
      <c r="LAI38" s="233"/>
      <c r="LAJ38" s="233"/>
      <c r="LAK38" s="233"/>
      <c r="LAL38" s="233"/>
      <c r="LAM38" s="233"/>
      <c r="LAN38" s="233"/>
      <c r="LAO38" s="233"/>
      <c r="LAP38" s="233"/>
      <c r="LAQ38" s="233"/>
      <c r="LAR38" s="233"/>
      <c r="LAS38" s="233"/>
      <c r="LAT38" s="233"/>
      <c r="LAU38" s="233"/>
      <c r="LAV38" s="233"/>
      <c r="LAW38" s="233"/>
      <c r="LAX38" s="233"/>
      <c r="LAY38" s="233"/>
      <c r="LAZ38" s="233"/>
      <c r="LBA38" s="233"/>
      <c r="LBB38" s="233"/>
      <c r="LBC38" s="233"/>
      <c r="LBD38" s="233"/>
      <c r="LBE38" s="233"/>
      <c r="LBF38" s="233"/>
      <c r="LBG38" s="233"/>
      <c r="LBH38" s="233"/>
      <c r="LBI38" s="233"/>
      <c r="LBJ38" s="233"/>
      <c r="LBK38" s="233"/>
      <c r="LBL38" s="233"/>
      <c r="LBM38" s="233"/>
      <c r="LBN38" s="233"/>
      <c r="LBO38" s="233"/>
      <c r="LBP38" s="233"/>
      <c r="LBQ38" s="233"/>
      <c r="LBR38" s="233"/>
      <c r="LBS38" s="233"/>
      <c r="LBT38" s="233"/>
      <c r="LBU38" s="233"/>
      <c r="LBV38" s="233"/>
      <c r="LBW38" s="233"/>
      <c r="LBX38" s="233"/>
      <c r="LBY38" s="233"/>
      <c r="LBZ38" s="233"/>
      <c r="LCA38" s="233"/>
      <c r="LCB38" s="233"/>
      <c r="LCC38" s="233"/>
      <c r="LCD38" s="233"/>
      <c r="LCE38" s="233"/>
      <c r="LCF38" s="233"/>
      <c r="LCG38" s="233"/>
      <c r="LCH38" s="233"/>
      <c r="LCI38" s="233"/>
      <c r="LCJ38" s="233"/>
      <c r="LCK38" s="233"/>
      <c r="LCL38" s="233"/>
      <c r="LCM38" s="233"/>
      <c r="LCN38" s="233"/>
      <c r="LCO38" s="233"/>
      <c r="LCP38" s="233"/>
      <c r="LCQ38" s="233"/>
      <c r="LCR38" s="233"/>
      <c r="LCS38" s="233"/>
      <c r="LCT38" s="233"/>
      <c r="LCU38" s="233"/>
      <c r="LCV38" s="233"/>
      <c r="LCW38" s="233"/>
      <c r="LCX38" s="233"/>
      <c r="LCY38" s="233"/>
      <c r="LCZ38" s="233"/>
      <c r="LDA38" s="233"/>
      <c r="LDB38" s="233"/>
      <c r="LDC38" s="233"/>
      <c r="LDD38" s="233"/>
      <c r="LDE38" s="233"/>
      <c r="LDF38" s="233"/>
      <c r="LDG38" s="233"/>
      <c r="LDH38" s="233"/>
      <c r="LDI38" s="233"/>
      <c r="LDJ38" s="233"/>
      <c r="LDK38" s="233"/>
      <c r="LDL38" s="233"/>
      <c r="LDM38" s="233"/>
      <c r="LDN38" s="233"/>
      <c r="LDO38" s="233"/>
      <c r="LDP38" s="233"/>
      <c r="LDQ38" s="233"/>
      <c r="LDR38" s="233"/>
      <c r="LDS38" s="233"/>
      <c r="LDT38" s="233"/>
      <c r="LDU38" s="233"/>
      <c r="LDV38" s="233"/>
      <c r="LDW38" s="233"/>
      <c r="LDX38" s="233"/>
      <c r="LDY38" s="233"/>
      <c r="LDZ38" s="233"/>
      <c r="LEA38" s="233"/>
      <c r="LEB38" s="233"/>
      <c r="LEC38" s="233"/>
      <c r="LED38" s="233"/>
      <c r="LEE38" s="233"/>
      <c r="LEF38" s="233"/>
      <c r="LEG38" s="233"/>
      <c r="LEH38" s="233"/>
      <c r="LEI38" s="233"/>
      <c r="LEJ38" s="233"/>
      <c r="LEK38" s="233"/>
      <c r="LEL38" s="233"/>
      <c r="LEM38" s="233"/>
      <c r="LEN38" s="233"/>
      <c r="LEO38" s="233"/>
      <c r="LEP38" s="233"/>
      <c r="LEQ38" s="233"/>
      <c r="LER38" s="233"/>
      <c r="LES38" s="233"/>
      <c r="LET38" s="233"/>
      <c r="LEU38" s="233"/>
      <c r="LEV38" s="233"/>
      <c r="LEW38" s="233"/>
      <c r="LEX38" s="233"/>
      <c r="LEY38" s="233"/>
      <c r="LEZ38" s="233"/>
      <c r="LFA38" s="233"/>
      <c r="LFB38" s="233"/>
      <c r="LFC38" s="233"/>
      <c r="LFD38" s="233"/>
      <c r="LFE38" s="233"/>
      <c r="LFF38" s="233"/>
      <c r="LFG38" s="233"/>
      <c r="LFH38" s="233"/>
      <c r="LFI38" s="233"/>
      <c r="LFJ38" s="233"/>
      <c r="LFK38" s="233"/>
      <c r="LFL38" s="233"/>
      <c r="LFM38" s="233"/>
      <c r="LFN38" s="233"/>
      <c r="LFO38" s="233"/>
      <c r="LFP38" s="233"/>
      <c r="LFQ38" s="233"/>
      <c r="LFR38" s="233"/>
      <c r="LFS38" s="233"/>
      <c r="LFT38" s="233"/>
      <c r="LFU38" s="233"/>
      <c r="LFV38" s="233"/>
      <c r="LFW38" s="233"/>
      <c r="LFX38" s="233"/>
      <c r="LFY38" s="233"/>
      <c r="LFZ38" s="233"/>
      <c r="LGA38" s="233"/>
      <c r="LGB38" s="233"/>
      <c r="LGC38" s="233"/>
      <c r="LGD38" s="233"/>
      <c r="LGE38" s="233"/>
      <c r="LGF38" s="233"/>
      <c r="LGG38" s="233"/>
      <c r="LGH38" s="233"/>
      <c r="LGI38" s="233"/>
      <c r="LGJ38" s="233"/>
      <c r="LGK38" s="233"/>
      <c r="LGL38" s="233"/>
      <c r="LGM38" s="233"/>
      <c r="LGN38" s="233"/>
      <c r="LGO38" s="233"/>
      <c r="LGP38" s="233"/>
      <c r="LGQ38" s="233"/>
      <c r="LGR38" s="233"/>
      <c r="LGS38" s="233"/>
      <c r="LGT38" s="233"/>
      <c r="LGU38" s="233"/>
      <c r="LGV38" s="233"/>
      <c r="LGW38" s="233"/>
      <c r="LGX38" s="233"/>
      <c r="LGY38" s="233"/>
      <c r="LGZ38" s="233"/>
      <c r="LHA38" s="233"/>
      <c r="LHB38" s="233"/>
      <c r="LHC38" s="233"/>
      <c r="LHD38" s="233"/>
      <c r="LHE38" s="233"/>
      <c r="LHF38" s="233"/>
      <c r="LHG38" s="233"/>
      <c r="LHH38" s="233"/>
      <c r="LHI38" s="233"/>
      <c r="LHJ38" s="233"/>
      <c r="LHK38" s="233"/>
      <c r="LHL38" s="233"/>
      <c r="LHM38" s="233"/>
      <c r="LHN38" s="233"/>
      <c r="LHO38" s="233"/>
      <c r="LHP38" s="233"/>
      <c r="LHQ38" s="233"/>
      <c r="LHR38" s="233"/>
      <c r="LHS38" s="233"/>
      <c r="LHT38" s="233"/>
      <c r="LHU38" s="233"/>
      <c r="LHV38" s="233"/>
      <c r="LHW38" s="233"/>
      <c r="LHX38" s="233"/>
      <c r="LHY38" s="233"/>
      <c r="LHZ38" s="233"/>
      <c r="LIA38" s="233"/>
      <c r="LIB38" s="233"/>
      <c r="LIC38" s="233"/>
      <c r="LID38" s="233"/>
      <c r="LIE38" s="233"/>
      <c r="LIF38" s="233"/>
      <c r="LIG38" s="233"/>
      <c r="LIH38" s="233"/>
      <c r="LII38" s="233"/>
      <c r="LIJ38" s="233"/>
      <c r="LIK38" s="233"/>
      <c r="LIL38" s="233"/>
      <c r="LIM38" s="233"/>
      <c r="LIN38" s="233"/>
      <c r="LIO38" s="233"/>
      <c r="LIP38" s="233"/>
      <c r="LIQ38" s="233"/>
      <c r="LIR38" s="233"/>
      <c r="LIS38" s="233"/>
      <c r="LIT38" s="233"/>
      <c r="LIU38" s="233"/>
      <c r="LIV38" s="233"/>
      <c r="LIW38" s="233"/>
      <c r="LIX38" s="233"/>
      <c r="LIY38" s="233"/>
      <c r="LIZ38" s="233"/>
      <c r="LJA38" s="233"/>
      <c r="LJB38" s="233"/>
      <c r="LJC38" s="233"/>
      <c r="LJD38" s="233"/>
      <c r="LJE38" s="233"/>
      <c r="LJF38" s="233"/>
      <c r="LJG38" s="233"/>
      <c r="LJH38" s="233"/>
      <c r="LJI38" s="233"/>
      <c r="LJJ38" s="233"/>
      <c r="LJK38" s="233"/>
      <c r="LJL38" s="233"/>
      <c r="LJM38" s="233"/>
      <c r="LJN38" s="233"/>
      <c r="LJO38" s="233"/>
      <c r="LJP38" s="233"/>
      <c r="LJQ38" s="233"/>
      <c r="LJR38" s="233"/>
      <c r="LJS38" s="233"/>
      <c r="LJT38" s="233"/>
      <c r="LJU38" s="233"/>
      <c r="LJV38" s="233"/>
      <c r="LJW38" s="233"/>
      <c r="LJX38" s="233"/>
      <c r="LJY38" s="233"/>
      <c r="LJZ38" s="233"/>
      <c r="LKA38" s="233"/>
      <c r="LKB38" s="233"/>
      <c r="LKC38" s="233"/>
      <c r="LKD38" s="233"/>
      <c r="LKE38" s="233"/>
      <c r="LKF38" s="233"/>
      <c r="LKG38" s="233"/>
      <c r="LKH38" s="233"/>
      <c r="LKI38" s="233"/>
      <c r="LKJ38" s="233"/>
      <c r="LKK38" s="233"/>
      <c r="LKL38" s="233"/>
      <c r="LKM38" s="233"/>
      <c r="LKN38" s="233"/>
      <c r="LKO38" s="233"/>
      <c r="LKP38" s="233"/>
      <c r="LKQ38" s="233"/>
      <c r="LKR38" s="233"/>
      <c r="LKS38" s="233"/>
      <c r="LKT38" s="233"/>
      <c r="LKU38" s="233"/>
      <c r="LKV38" s="233"/>
      <c r="LKW38" s="233"/>
      <c r="LKX38" s="233"/>
      <c r="LKY38" s="233"/>
      <c r="LKZ38" s="233"/>
      <c r="LLA38" s="233"/>
      <c r="LLB38" s="233"/>
      <c r="LLC38" s="233"/>
      <c r="LLD38" s="233"/>
      <c r="LLE38" s="233"/>
      <c r="LLF38" s="233"/>
      <c r="LLG38" s="233"/>
      <c r="LLH38" s="233"/>
      <c r="LLI38" s="233"/>
      <c r="LLJ38" s="233"/>
      <c r="LLK38" s="233"/>
      <c r="LLL38" s="233"/>
      <c r="LLM38" s="233"/>
      <c r="LLN38" s="233"/>
      <c r="LLO38" s="233"/>
      <c r="LLP38" s="233"/>
      <c r="LLQ38" s="233"/>
      <c r="LLR38" s="233"/>
      <c r="LLS38" s="233"/>
      <c r="LLT38" s="233"/>
      <c r="LLU38" s="233"/>
      <c r="LLV38" s="233"/>
      <c r="LLW38" s="233"/>
      <c r="LLX38" s="233"/>
      <c r="LLY38" s="233"/>
      <c r="LLZ38" s="233"/>
      <c r="LMA38" s="233"/>
      <c r="LMB38" s="233"/>
      <c r="LMC38" s="233"/>
      <c r="LMD38" s="233"/>
      <c r="LME38" s="233"/>
      <c r="LMF38" s="233"/>
      <c r="LMG38" s="233"/>
      <c r="LMH38" s="233"/>
      <c r="LMI38" s="233"/>
      <c r="LMJ38" s="233"/>
      <c r="LMK38" s="233"/>
      <c r="LML38" s="233"/>
      <c r="LMM38" s="233"/>
      <c r="LMN38" s="233"/>
      <c r="LMO38" s="233"/>
      <c r="LMP38" s="233"/>
      <c r="LMQ38" s="233"/>
      <c r="LMR38" s="233"/>
      <c r="LMS38" s="233"/>
      <c r="LMT38" s="233"/>
      <c r="LMU38" s="233"/>
      <c r="LMV38" s="233"/>
      <c r="LMW38" s="233"/>
      <c r="LMX38" s="233"/>
      <c r="LMY38" s="233"/>
      <c r="LMZ38" s="233"/>
      <c r="LNA38" s="233"/>
      <c r="LNB38" s="233"/>
      <c r="LNC38" s="233"/>
      <c r="LND38" s="233"/>
      <c r="LNE38" s="233"/>
      <c r="LNF38" s="233"/>
      <c r="LNG38" s="233"/>
      <c r="LNH38" s="233"/>
      <c r="LNI38" s="233"/>
      <c r="LNJ38" s="233"/>
      <c r="LNK38" s="233"/>
      <c r="LNL38" s="233"/>
      <c r="LNM38" s="233"/>
      <c r="LNN38" s="233"/>
      <c r="LNO38" s="233"/>
      <c r="LNP38" s="233"/>
      <c r="LNQ38" s="233"/>
      <c r="LNR38" s="233"/>
      <c r="LNS38" s="233"/>
      <c r="LNT38" s="233"/>
      <c r="LNU38" s="233"/>
      <c r="LNV38" s="233"/>
      <c r="LNW38" s="233"/>
      <c r="LNX38" s="233"/>
      <c r="LNY38" s="233"/>
      <c r="LNZ38" s="233"/>
      <c r="LOA38" s="233"/>
      <c r="LOB38" s="233"/>
      <c r="LOC38" s="233"/>
      <c r="LOD38" s="233"/>
      <c r="LOE38" s="233"/>
      <c r="LOF38" s="233"/>
      <c r="LOG38" s="233"/>
      <c r="LOH38" s="233"/>
      <c r="LOI38" s="233"/>
      <c r="LOJ38" s="233"/>
      <c r="LOK38" s="233"/>
      <c r="LOL38" s="233"/>
      <c r="LOM38" s="233"/>
      <c r="LON38" s="233"/>
      <c r="LOO38" s="233"/>
      <c r="LOP38" s="233"/>
      <c r="LOQ38" s="233"/>
      <c r="LOR38" s="233"/>
      <c r="LOS38" s="233"/>
      <c r="LOT38" s="233"/>
      <c r="LOU38" s="233"/>
      <c r="LOV38" s="233"/>
      <c r="LOW38" s="233"/>
      <c r="LOX38" s="233"/>
      <c r="LOY38" s="233"/>
      <c r="LOZ38" s="233"/>
      <c r="LPA38" s="233"/>
      <c r="LPB38" s="233"/>
      <c r="LPC38" s="233"/>
      <c r="LPD38" s="233"/>
      <c r="LPE38" s="233"/>
      <c r="LPF38" s="233"/>
      <c r="LPG38" s="233"/>
      <c r="LPH38" s="233"/>
      <c r="LPI38" s="233"/>
      <c r="LPJ38" s="233"/>
      <c r="LPK38" s="233"/>
      <c r="LPL38" s="233"/>
      <c r="LPM38" s="233"/>
      <c r="LPN38" s="233"/>
      <c r="LPO38" s="233"/>
      <c r="LPP38" s="233"/>
      <c r="LPQ38" s="233"/>
      <c r="LPR38" s="233"/>
      <c r="LPS38" s="233"/>
      <c r="LPT38" s="233"/>
      <c r="LPU38" s="233"/>
      <c r="LPV38" s="233"/>
      <c r="LPW38" s="233"/>
      <c r="LPX38" s="233"/>
      <c r="LPY38" s="233"/>
      <c r="LPZ38" s="233"/>
      <c r="LQA38" s="233"/>
      <c r="LQB38" s="233"/>
      <c r="LQC38" s="233"/>
      <c r="LQD38" s="233"/>
      <c r="LQE38" s="233"/>
      <c r="LQF38" s="233"/>
      <c r="LQG38" s="233"/>
      <c r="LQH38" s="233"/>
      <c r="LQI38" s="233"/>
      <c r="LQJ38" s="233"/>
      <c r="LQK38" s="233"/>
      <c r="LQL38" s="233"/>
      <c r="LQM38" s="233"/>
      <c r="LQN38" s="233"/>
      <c r="LQO38" s="233"/>
      <c r="LQP38" s="233"/>
      <c r="LQQ38" s="233"/>
      <c r="LQR38" s="233"/>
      <c r="LQS38" s="233"/>
      <c r="LQT38" s="233"/>
      <c r="LQU38" s="233"/>
      <c r="LQV38" s="233"/>
      <c r="LQW38" s="233"/>
      <c r="LQX38" s="233"/>
      <c r="LQY38" s="233"/>
      <c r="LQZ38" s="233"/>
      <c r="LRA38" s="233"/>
      <c r="LRB38" s="233"/>
      <c r="LRC38" s="233"/>
      <c r="LRD38" s="233"/>
      <c r="LRE38" s="233"/>
      <c r="LRF38" s="233"/>
      <c r="LRG38" s="233"/>
      <c r="LRH38" s="233"/>
      <c r="LRI38" s="233"/>
      <c r="LRJ38" s="233"/>
      <c r="LRK38" s="233"/>
      <c r="LRL38" s="233"/>
      <c r="LRM38" s="233"/>
      <c r="LRN38" s="233"/>
      <c r="LRO38" s="233"/>
      <c r="LRP38" s="233"/>
      <c r="LRQ38" s="233"/>
      <c r="LRR38" s="233"/>
      <c r="LRS38" s="233"/>
      <c r="LRT38" s="233"/>
      <c r="LRU38" s="233"/>
      <c r="LRV38" s="233"/>
      <c r="LRW38" s="233"/>
      <c r="LRX38" s="233"/>
      <c r="LRY38" s="233"/>
      <c r="LRZ38" s="233"/>
      <c r="LSA38" s="233"/>
      <c r="LSB38" s="233"/>
      <c r="LSC38" s="233"/>
      <c r="LSD38" s="233"/>
      <c r="LSE38" s="233"/>
      <c r="LSF38" s="233"/>
      <c r="LSG38" s="233"/>
      <c r="LSH38" s="233"/>
      <c r="LSI38" s="233"/>
      <c r="LSJ38" s="233"/>
      <c r="LSK38" s="233"/>
      <c r="LSL38" s="233"/>
      <c r="LSM38" s="233"/>
      <c r="LSN38" s="233"/>
      <c r="LSO38" s="233"/>
      <c r="LSP38" s="233"/>
      <c r="LSQ38" s="233"/>
      <c r="LSR38" s="233"/>
      <c r="LSS38" s="233"/>
      <c r="LST38" s="233"/>
      <c r="LSU38" s="233"/>
      <c r="LSV38" s="233"/>
      <c r="LSW38" s="233"/>
      <c r="LSX38" s="233"/>
      <c r="LSY38" s="233"/>
      <c r="LSZ38" s="233"/>
      <c r="LTA38" s="233"/>
      <c r="LTB38" s="233"/>
      <c r="LTC38" s="233"/>
      <c r="LTD38" s="233"/>
      <c r="LTE38" s="233"/>
      <c r="LTF38" s="233"/>
      <c r="LTG38" s="233"/>
      <c r="LTH38" s="233"/>
      <c r="LTI38" s="233"/>
      <c r="LTJ38" s="233"/>
      <c r="LTK38" s="233"/>
      <c r="LTL38" s="233"/>
      <c r="LTM38" s="233"/>
      <c r="LTN38" s="233"/>
      <c r="LTO38" s="233"/>
      <c r="LTP38" s="233"/>
      <c r="LTQ38" s="233"/>
      <c r="LTR38" s="233"/>
      <c r="LTS38" s="233"/>
      <c r="LTT38" s="233"/>
      <c r="LTU38" s="233"/>
      <c r="LTV38" s="233"/>
      <c r="LTW38" s="233"/>
      <c r="LTX38" s="233"/>
      <c r="LTY38" s="233"/>
      <c r="LTZ38" s="233"/>
      <c r="LUA38" s="233"/>
      <c r="LUB38" s="233"/>
      <c r="LUC38" s="233"/>
      <c r="LUD38" s="233"/>
      <c r="LUE38" s="233"/>
      <c r="LUF38" s="233"/>
      <c r="LUG38" s="233"/>
      <c r="LUH38" s="233"/>
      <c r="LUI38" s="233"/>
      <c r="LUJ38" s="233"/>
      <c r="LUK38" s="233"/>
      <c r="LUL38" s="233"/>
      <c r="LUM38" s="233"/>
      <c r="LUN38" s="233"/>
      <c r="LUO38" s="233"/>
      <c r="LUP38" s="233"/>
      <c r="LUQ38" s="233"/>
      <c r="LUR38" s="233"/>
      <c r="LUS38" s="233"/>
      <c r="LUT38" s="233"/>
      <c r="LUU38" s="233"/>
      <c r="LUV38" s="233"/>
      <c r="LUW38" s="233"/>
      <c r="LUX38" s="233"/>
      <c r="LUY38" s="233"/>
      <c r="LUZ38" s="233"/>
      <c r="LVA38" s="233"/>
      <c r="LVB38" s="233"/>
      <c r="LVC38" s="233"/>
      <c r="LVD38" s="233"/>
      <c r="LVE38" s="233"/>
      <c r="LVF38" s="233"/>
      <c r="LVG38" s="233"/>
      <c r="LVH38" s="233"/>
      <c r="LVI38" s="233"/>
      <c r="LVJ38" s="233"/>
      <c r="LVK38" s="233"/>
      <c r="LVL38" s="233"/>
      <c r="LVM38" s="233"/>
      <c r="LVN38" s="233"/>
      <c r="LVO38" s="233"/>
      <c r="LVP38" s="233"/>
      <c r="LVQ38" s="233"/>
      <c r="LVR38" s="233"/>
      <c r="LVS38" s="233"/>
      <c r="LVT38" s="233"/>
      <c r="LVU38" s="233"/>
      <c r="LVV38" s="233"/>
      <c r="LVW38" s="233"/>
      <c r="LVX38" s="233"/>
      <c r="LVY38" s="233"/>
      <c r="LVZ38" s="233"/>
      <c r="LWA38" s="233"/>
      <c r="LWB38" s="233"/>
      <c r="LWC38" s="233"/>
      <c r="LWD38" s="233"/>
      <c r="LWE38" s="233"/>
      <c r="LWF38" s="233"/>
      <c r="LWG38" s="233"/>
      <c r="LWH38" s="233"/>
      <c r="LWI38" s="233"/>
      <c r="LWJ38" s="233"/>
      <c r="LWK38" s="233"/>
      <c r="LWL38" s="233"/>
      <c r="LWM38" s="233"/>
      <c r="LWN38" s="233"/>
      <c r="LWO38" s="233"/>
      <c r="LWP38" s="233"/>
      <c r="LWQ38" s="233"/>
      <c r="LWR38" s="233"/>
      <c r="LWS38" s="233"/>
      <c r="LWT38" s="233"/>
      <c r="LWU38" s="233"/>
      <c r="LWV38" s="233"/>
      <c r="LWW38" s="233"/>
      <c r="LWX38" s="233"/>
      <c r="LWY38" s="233"/>
      <c r="LWZ38" s="233"/>
      <c r="LXA38" s="233"/>
      <c r="LXB38" s="233"/>
      <c r="LXC38" s="233"/>
      <c r="LXD38" s="233"/>
      <c r="LXE38" s="233"/>
      <c r="LXF38" s="233"/>
      <c r="LXG38" s="233"/>
      <c r="LXH38" s="233"/>
      <c r="LXI38" s="233"/>
      <c r="LXJ38" s="233"/>
      <c r="LXK38" s="233"/>
      <c r="LXL38" s="233"/>
      <c r="LXM38" s="233"/>
      <c r="LXN38" s="233"/>
      <c r="LXO38" s="233"/>
      <c r="LXP38" s="233"/>
      <c r="LXQ38" s="233"/>
      <c r="LXR38" s="233"/>
      <c r="LXS38" s="233"/>
      <c r="LXT38" s="233"/>
      <c r="LXU38" s="233"/>
      <c r="LXV38" s="233"/>
      <c r="LXW38" s="233"/>
      <c r="LXX38" s="233"/>
      <c r="LXY38" s="233"/>
      <c r="LXZ38" s="233"/>
      <c r="LYA38" s="233"/>
      <c r="LYB38" s="233"/>
      <c r="LYC38" s="233"/>
      <c r="LYD38" s="233"/>
      <c r="LYE38" s="233"/>
      <c r="LYF38" s="233"/>
      <c r="LYG38" s="233"/>
      <c r="LYH38" s="233"/>
      <c r="LYI38" s="233"/>
      <c r="LYJ38" s="233"/>
      <c r="LYK38" s="233"/>
      <c r="LYL38" s="233"/>
      <c r="LYM38" s="233"/>
      <c r="LYN38" s="233"/>
      <c r="LYO38" s="233"/>
      <c r="LYP38" s="233"/>
      <c r="LYQ38" s="233"/>
      <c r="LYR38" s="233"/>
      <c r="LYS38" s="233"/>
      <c r="LYT38" s="233"/>
      <c r="LYU38" s="233"/>
      <c r="LYV38" s="233"/>
      <c r="LYW38" s="233"/>
      <c r="LYX38" s="233"/>
      <c r="LYY38" s="233"/>
      <c r="LYZ38" s="233"/>
      <c r="LZA38" s="233"/>
      <c r="LZB38" s="233"/>
      <c r="LZC38" s="233"/>
      <c r="LZD38" s="233"/>
      <c r="LZE38" s="233"/>
      <c r="LZF38" s="233"/>
      <c r="LZG38" s="233"/>
      <c r="LZH38" s="233"/>
      <c r="LZI38" s="233"/>
      <c r="LZJ38" s="233"/>
      <c r="LZK38" s="233"/>
      <c r="LZL38" s="233"/>
      <c r="LZM38" s="233"/>
      <c r="LZN38" s="233"/>
      <c r="LZO38" s="233"/>
      <c r="LZP38" s="233"/>
      <c r="LZQ38" s="233"/>
      <c r="LZR38" s="233"/>
      <c r="LZS38" s="233"/>
      <c r="LZT38" s="233"/>
      <c r="LZU38" s="233"/>
      <c r="LZV38" s="233"/>
      <c r="LZW38" s="233"/>
      <c r="LZX38" s="233"/>
      <c r="LZY38" s="233"/>
      <c r="LZZ38" s="233"/>
      <c r="MAA38" s="233"/>
      <c r="MAB38" s="233"/>
      <c r="MAC38" s="233"/>
      <c r="MAD38" s="233"/>
      <c r="MAE38" s="233"/>
      <c r="MAF38" s="233"/>
      <c r="MAG38" s="233"/>
      <c r="MAH38" s="233"/>
      <c r="MAI38" s="233"/>
      <c r="MAJ38" s="233"/>
      <c r="MAK38" s="233"/>
      <c r="MAL38" s="233"/>
      <c r="MAM38" s="233"/>
      <c r="MAN38" s="233"/>
      <c r="MAO38" s="233"/>
      <c r="MAP38" s="233"/>
      <c r="MAQ38" s="233"/>
      <c r="MAR38" s="233"/>
      <c r="MAS38" s="233"/>
      <c r="MAT38" s="233"/>
      <c r="MAU38" s="233"/>
      <c r="MAV38" s="233"/>
      <c r="MAW38" s="233"/>
      <c r="MAX38" s="233"/>
      <c r="MAY38" s="233"/>
      <c r="MAZ38" s="233"/>
      <c r="MBA38" s="233"/>
      <c r="MBB38" s="233"/>
      <c r="MBC38" s="233"/>
      <c r="MBD38" s="233"/>
      <c r="MBE38" s="233"/>
      <c r="MBF38" s="233"/>
      <c r="MBG38" s="233"/>
      <c r="MBH38" s="233"/>
      <c r="MBI38" s="233"/>
      <c r="MBJ38" s="233"/>
      <c r="MBK38" s="233"/>
      <c r="MBL38" s="233"/>
      <c r="MBM38" s="233"/>
      <c r="MBN38" s="233"/>
      <c r="MBO38" s="233"/>
      <c r="MBP38" s="233"/>
      <c r="MBQ38" s="233"/>
      <c r="MBR38" s="233"/>
      <c r="MBS38" s="233"/>
      <c r="MBT38" s="233"/>
      <c r="MBU38" s="233"/>
      <c r="MBV38" s="233"/>
      <c r="MBW38" s="233"/>
      <c r="MBX38" s="233"/>
      <c r="MBY38" s="233"/>
      <c r="MBZ38" s="233"/>
      <c r="MCA38" s="233"/>
      <c r="MCB38" s="233"/>
      <c r="MCC38" s="233"/>
      <c r="MCD38" s="233"/>
      <c r="MCE38" s="233"/>
      <c r="MCF38" s="233"/>
      <c r="MCG38" s="233"/>
      <c r="MCH38" s="233"/>
      <c r="MCI38" s="233"/>
      <c r="MCJ38" s="233"/>
      <c r="MCK38" s="233"/>
      <c r="MCL38" s="233"/>
      <c r="MCM38" s="233"/>
      <c r="MCN38" s="233"/>
      <c r="MCO38" s="233"/>
      <c r="MCP38" s="233"/>
      <c r="MCQ38" s="233"/>
      <c r="MCR38" s="233"/>
      <c r="MCS38" s="233"/>
      <c r="MCT38" s="233"/>
      <c r="MCU38" s="233"/>
      <c r="MCV38" s="233"/>
      <c r="MCW38" s="233"/>
      <c r="MCX38" s="233"/>
      <c r="MCY38" s="233"/>
      <c r="MCZ38" s="233"/>
      <c r="MDA38" s="233"/>
      <c r="MDB38" s="233"/>
      <c r="MDC38" s="233"/>
      <c r="MDD38" s="233"/>
      <c r="MDE38" s="233"/>
      <c r="MDF38" s="233"/>
      <c r="MDG38" s="233"/>
      <c r="MDH38" s="233"/>
      <c r="MDI38" s="233"/>
      <c r="MDJ38" s="233"/>
      <c r="MDK38" s="233"/>
      <c r="MDL38" s="233"/>
      <c r="MDM38" s="233"/>
      <c r="MDN38" s="233"/>
      <c r="MDO38" s="233"/>
      <c r="MDP38" s="233"/>
      <c r="MDQ38" s="233"/>
      <c r="MDR38" s="233"/>
      <c r="MDS38" s="233"/>
      <c r="MDT38" s="233"/>
      <c r="MDU38" s="233"/>
      <c r="MDV38" s="233"/>
      <c r="MDW38" s="233"/>
      <c r="MDX38" s="233"/>
      <c r="MDY38" s="233"/>
      <c r="MDZ38" s="233"/>
      <c r="MEA38" s="233"/>
      <c r="MEB38" s="233"/>
      <c r="MEC38" s="233"/>
      <c r="MED38" s="233"/>
      <c r="MEE38" s="233"/>
      <c r="MEF38" s="233"/>
      <c r="MEG38" s="233"/>
      <c r="MEH38" s="233"/>
      <c r="MEI38" s="233"/>
      <c r="MEJ38" s="233"/>
      <c r="MEK38" s="233"/>
      <c r="MEL38" s="233"/>
      <c r="MEM38" s="233"/>
      <c r="MEN38" s="233"/>
      <c r="MEO38" s="233"/>
      <c r="MEP38" s="233"/>
      <c r="MEQ38" s="233"/>
      <c r="MER38" s="233"/>
      <c r="MES38" s="233"/>
      <c r="MET38" s="233"/>
      <c r="MEU38" s="233"/>
      <c r="MEV38" s="233"/>
      <c r="MEW38" s="233"/>
      <c r="MEX38" s="233"/>
      <c r="MEY38" s="233"/>
      <c r="MEZ38" s="233"/>
      <c r="MFA38" s="233"/>
      <c r="MFB38" s="233"/>
      <c r="MFC38" s="233"/>
      <c r="MFD38" s="233"/>
      <c r="MFE38" s="233"/>
      <c r="MFF38" s="233"/>
      <c r="MFG38" s="233"/>
      <c r="MFH38" s="233"/>
      <c r="MFI38" s="233"/>
      <c r="MFJ38" s="233"/>
      <c r="MFK38" s="233"/>
      <c r="MFL38" s="233"/>
      <c r="MFM38" s="233"/>
      <c r="MFN38" s="233"/>
      <c r="MFO38" s="233"/>
      <c r="MFP38" s="233"/>
      <c r="MFQ38" s="233"/>
      <c r="MFR38" s="233"/>
      <c r="MFS38" s="233"/>
      <c r="MFT38" s="233"/>
      <c r="MFU38" s="233"/>
      <c r="MFV38" s="233"/>
      <c r="MFW38" s="233"/>
      <c r="MFX38" s="233"/>
      <c r="MFY38" s="233"/>
      <c r="MFZ38" s="233"/>
      <c r="MGA38" s="233"/>
      <c r="MGB38" s="233"/>
      <c r="MGC38" s="233"/>
      <c r="MGD38" s="233"/>
      <c r="MGE38" s="233"/>
      <c r="MGF38" s="233"/>
      <c r="MGG38" s="233"/>
      <c r="MGH38" s="233"/>
      <c r="MGI38" s="233"/>
      <c r="MGJ38" s="233"/>
      <c r="MGK38" s="233"/>
      <c r="MGL38" s="233"/>
      <c r="MGM38" s="233"/>
      <c r="MGN38" s="233"/>
      <c r="MGO38" s="233"/>
      <c r="MGP38" s="233"/>
      <c r="MGQ38" s="233"/>
      <c r="MGR38" s="233"/>
      <c r="MGS38" s="233"/>
      <c r="MGT38" s="233"/>
      <c r="MGU38" s="233"/>
      <c r="MGV38" s="233"/>
      <c r="MGW38" s="233"/>
      <c r="MGX38" s="233"/>
      <c r="MGY38" s="233"/>
      <c r="MGZ38" s="233"/>
      <c r="MHA38" s="233"/>
      <c r="MHB38" s="233"/>
      <c r="MHC38" s="233"/>
      <c r="MHD38" s="233"/>
      <c r="MHE38" s="233"/>
      <c r="MHF38" s="233"/>
      <c r="MHG38" s="233"/>
      <c r="MHH38" s="233"/>
      <c r="MHI38" s="233"/>
      <c r="MHJ38" s="233"/>
      <c r="MHK38" s="233"/>
      <c r="MHL38" s="233"/>
      <c r="MHM38" s="233"/>
      <c r="MHN38" s="233"/>
      <c r="MHO38" s="233"/>
      <c r="MHP38" s="233"/>
      <c r="MHQ38" s="233"/>
      <c r="MHR38" s="233"/>
      <c r="MHS38" s="233"/>
      <c r="MHT38" s="233"/>
      <c r="MHU38" s="233"/>
      <c r="MHV38" s="233"/>
      <c r="MHW38" s="233"/>
      <c r="MHX38" s="233"/>
      <c r="MHY38" s="233"/>
      <c r="MHZ38" s="233"/>
      <c r="MIA38" s="233"/>
      <c r="MIB38" s="233"/>
      <c r="MIC38" s="233"/>
      <c r="MID38" s="233"/>
      <c r="MIE38" s="233"/>
      <c r="MIF38" s="233"/>
      <c r="MIG38" s="233"/>
      <c r="MIH38" s="233"/>
      <c r="MII38" s="233"/>
      <c r="MIJ38" s="233"/>
      <c r="MIK38" s="233"/>
      <c r="MIL38" s="233"/>
      <c r="MIM38" s="233"/>
      <c r="MIN38" s="233"/>
      <c r="MIO38" s="233"/>
      <c r="MIP38" s="233"/>
      <c r="MIQ38" s="233"/>
      <c r="MIR38" s="233"/>
      <c r="MIS38" s="233"/>
      <c r="MIT38" s="233"/>
      <c r="MIU38" s="233"/>
      <c r="MIV38" s="233"/>
      <c r="MIW38" s="233"/>
      <c r="MIX38" s="233"/>
      <c r="MIY38" s="233"/>
      <c r="MIZ38" s="233"/>
      <c r="MJA38" s="233"/>
      <c r="MJB38" s="233"/>
      <c r="MJC38" s="233"/>
      <c r="MJD38" s="233"/>
      <c r="MJE38" s="233"/>
      <c r="MJF38" s="233"/>
      <c r="MJG38" s="233"/>
      <c r="MJH38" s="233"/>
      <c r="MJI38" s="233"/>
      <c r="MJJ38" s="233"/>
      <c r="MJK38" s="233"/>
      <c r="MJL38" s="233"/>
      <c r="MJM38" s="233"/>
      <c r="MJN38" s="233"/>
      <c r="MJO38" s="233"/>
      <c r="MJP38" s="233"/>
      <c r="MJQ38" s="233"/>
      <c r="MJR38" s="233"/>
      <c r="MJS38" s="233"/>
      <c r="MJT38" s="233"/>
      <c r="MJU38" s="233"/>
      <c r="MJV38" s="233"/>
      <c r="MJW38" s="233"/>
      <c r="MJX38" s="233"/>
      <c r="MJY38" s="233"/>
      <c r="MJZ38" s="233"/>
      <c r="MKA38" s="233"/>
      <c r="MKB38" s="233"/>
      <c r="MKC38" s="233"/>
      <c r="MKD38" s="233"/>
      <c r="MKE38" s="233"/>
      <c r="MKF38" s="233"/>
      <c r="MKG38" s="233"/>
      <c r="MKH38" s="233"/>
      <c r="MKI38" s="233"/>
      <c r="MKJ38" s="233"/>
      <c r="MKK38" s="233"/>
      <c r="MKL38" s="233"/>
      <c r="MKM38" s="233"/>
      <c r="MKN38" s="233"/>
      <c r="MKO38" s="233"/>
      <c r="MKP38" s="233"/>
      <c r="MKQ38" s="233"/>
      <c r="MKR38" s="233"/>
      <c r="MKS38" s="233"/>
      <c r="MKT38" s="233"/>
      <c r="MKU38" s="233"/>
      <c r="MKV38" s="233"/>
      <c r="MKW38" s="233"/>
      <c r="MKX38" s="233"/>
      <c r="MKY38" s="233"/>
      <c r="MKZ38" s="233"/>
      <c r="MLA38" s="233"/>
      <c r="MLB38" s="233"/>
      <c r="MLC38" s="233"/>
      <c r="MLD38" s="233"/>
      <c r="MLE38" s="233"/>
      <c r="MLF38" s="233"/>
      <c r="MLG38" s="233"/>
      <c r="MLH38" s="233"/>
      <c r="MLI38" s="233"/>
      <c r="MLJ38" s="233"/>
      <c r="MLK38" s="233"/>
      <c r="MLL38" s="233"/>
      <c r="MLM38" s="233"/>
      <c r="MLN38" s="233"/>
      <c r="MLO38" s="233"/>
      <c r="MLP38" s="233"/>
      <c r="MLQ38" s="233"/>
      <c r="MLR38" s="233"/>
      <c r="MLS38" s="233"/>
      <c r="MLT38" s="233"/>
      <c r="MLU38" s="233"/>
      <c r="MLV38" s="233"/>
      <c r="MLW38" s="233"/>
      <c r="MLX38" s="233"/>
      <c r="MLY38" s="233"/>
      <c r="MLZ38" s="233"/>
      <c r="MMA38" s="233"/>
      <c r="MMB38" s="233"/>
      <c r="MMC38" s="233"/>
      <c r="MMD38" s="233"/>
      <c r="MME38" s="233"/>
      <c r="MMF38" s="233"/>
      <c r="MMG38" s="233"/>
      <c r="MMH38" s="233"/>
      <c r="MMI38" s="233"/>
      <c r="MMJ38" s="233"/>
      <c r="MMK38" s="233"/>
      <c r="MML38" s="233"/>
      <c r="MMM38" s="233"/>
      <c r="MMN38" s="233"/>
      <c r="MMO38" s="233"/>
      <c r="MMP38" s="233"/>
      <c r="MMQ38" s="233"/>
      <c r="MMR38" s="233"/>
      <c r="MMS38" s="233"/>
      <c r="MMT38" s="233"/>
      <c r="MMU38" s="233"/>
      <c r="MMV38" s="233"/>
      <c r="MMW38" s="233"/>
      <c r="MMX38" s="233"/>
      <c r="MMY38" s="233"/>
      <c r="MMZ38" s="233"/>
      <c r="MNA38" s="233"/>
      <c r="MNB38" s="233"/>
      <c r="MNC38" s="233"/>
      <c r="MND38" s="233"/>
      <c r="MNE38" s="233"/>
      <c r="MNF38" s="233"/>
      <c r="MNG38" s="233"/>
      <c r="MNH38" s="233"/>
      <c r="MNI38" s="233"/>
      <c r="MNJ38" s="233"/>
      <c r="MNK38" s="233"/>
      <c r="MNL38" s="233"/>
      <c r="MNM38" s="233"/>
      <c r="MNN38" s="233"/>
      <c r="MNO38" s="233"/>
      <c r="MNP38" s="233"/>
      <c r="MNQ38" s="233"/>
      <c r="MNR38" s="233"/>
      <c r="MNS38" s="233"/>
      <c r="MNT38" s="233"/>
      <c r="MNU38" s="233"/>
      <c r="MNV38" s="233"/>
      <c r="MNW38" s="233"/>
      <c r="MNX38" s="233"/>
      <c r="MNY38" s="233"/>
      <c r="MNZ38" s="233"/>
      <c r="MOA38" s="233"/>
      <c r="MOB38" s="233"/>
      <c r="MOC38" s="233"/>
      <c r="MOD38" s="233"/>
      <c r="MOE38" s="233"/>
      <c r="MOF38" s="233"/>
      <c r="MOG38" s="233"/>
      <c r="MOH38" s="233"/>
      <c r="MOI38" s="233"/>
      <c r="MOJ38" s="233"/>
      <c r="MOK38" s="233"/>
      <c r="MOL38" s="233"/>
      <c r="MOM38" s="233"/>
      <c r="MON38" s="233"/>
      <c r="MOO38" s="233"/>
      <c r="MOP38" s="233"/>
      <c r="MOQ38" s="233"/>
      <c r="MOR38" s="233"/>
      <c r="MOS38" s="233"/>
      <c r="MOT38" s="233"/>
      <c r="MOU38" s="233"/>
      <c r="MOV38" s="233"/>
      <c r="MOW38" s="233"/>
      <c r="MOX38" s="233"/>
      <c r="MOY38" s="233"/>
      <c r="MOZ38" s="233"/>
      <c r="MPA38" s="233"/>
      <c r="MPB38" s="233"/>
      <c r="MPC38" s="233"/>
      <c r="MPD38" s="233"/>
      <c r="MPE38" s="233"/>
      <c r="MPF38" s="233"/>
      <c r="MPG38" s="233"/>
      <c r="MPH38" s="233"/>
      <c r="MPI38" s="233"/>
      <c r="MPJ38" s="233"/>
      <c r="MPK38" s="233"/>
      <c r="MPL38" s="233"/>
      <c r="MPM38" s="233"/>
      <c r="MPN38" s="233"/>
      <c r="MPO38" s="233"/>
      <c r="MPP38" s="233"/>
      <c r="MPQ38" s="233"/>
      <c r="MPR38" s="233"/>
      <c r="MPS38" s="233"/>
      <c r="MPT38" s="233"/>
      <c r="MPU38" s="233"/>
      <c r="MPV38" s="233"/>
      <c r="MPW38" s="233"/>
      <c r="MPX38" s="233"/>
      <c r="MPY38" s="233"/>
      <c r="MPZ38" s="233"/>
      <c r="MQA38" s="233"/>
      <c r="MQB38" s="233"/>
      <c r="MQC38" s="233"/>
      <c r="MQD38" s="233"/>
      <c r="MQE38" s="233"/>
      <c r="MQF38" s="233"/>
      <c r="MQG38" s="233"/>
      <c r="MQH38" s="233"/>
      <c r="MQI38" s="233"/>
      <c r="MQJ38" s="233"/>
      <c r="MQK38" s="233"/>
      <c r="MQL38" s="233"/>
      <c r="MQM38" s="233"/>
      <c r="MQN38" s="233"/>
      <c r="MQO38" s="233"/>
      <c r="MQP38" s="233"/>
      <c r="MQQ38" s="233"/>
      <c r="MQR38" s="233"/>
      <c r="MQS38" s="233"/>
      <c r="MQT38" s="233"/>
      <c r="MQU38" s="233"/>
      <c r="MQV38" s="233"/>
      <c r="MQW38" s="233"/>
      <c r="MQX38" s="233"/>
      <c r="MQY38" s="233"/>
      <c r="MQZ38" s="233"/>
      <c r="MRA38" s="233"/>
      <c r="MRB38" s="233"/>
      <c r="MRC38" s="233"/>
      <c r="MRD38" s="233"/>
      <c r="MRE38" s="233"/>
      <c r="MRF38" s="233"/>
      <c r="MRG38" s="233"/>
      <c r="MRH38" s="233"/>
      <c r="MRI38" s="233"/>
      <c r="MRJ38" s="233"/>
      <c r="MRK38" s="233"/>
      <c r="MRL38" s="233"/>
      <c r="MRM38" s="233"/>
      <c r="MRN38" s="233"/>
      <c r="MRO38" s="233"/>
      <c r="MRP38" s="233"/>
      <c r="MRQ38" s="233"/>
      <c r="MRR38" s="233"/>
      <c r="MRS38" s="233"/>
      <c r="MRT38" s="233"/>
      <c r="MRU38" s="233"/>
      <c r="MRV38" s="233"/>
      <c r="MRW38" s="233"/>
      <c r="MRX38" s="233"/>
      <c r="MRY38" s="233"/>
      <c r="MRZ38" s="233"/>
      <c r="MSA38" s="233"/>
      <c r="MSB38" s="233"/>
      <c r="MSC38" s="233"/>
      <c r="MSD38" s="233"/>
      <c r="MSE38" s="233"/>
      <c r="MSF38" s="233"/>
      <c r="MSG38" s="233"/>
      <c r="MSH38" s="233"/>
      <c r="MSI38" s="233"/>
      <c r="MSJ38" s="233"/>
      <c r="MSK38" s="233"/>
      <c r="MSL38" s="233"/>
      <c r="MSM38" s="233"/>
      <c r="MSN38" s="233"/>
      <c r="MSO38" s="233"/>
      <c r="MSP38" s="233"/>
      <c r="MSQ38" s="233"/>
      <c r="MSR38" s="233"/>
      <c r="MSS38" s="233"/>
      <c r="MST38" s="233"/>
      <c r="MSU38" s="233"/>
      <c r="MSV38" s="233"/>
      <c r="MSW38" s="233"/>
      <c r="MSX38" s="233"/>
      <c r="MSY38" s="233"/>
      <c r="MSZ38" s="233"/>
      <c r="MTA38" s="233"/>
      <c r="MTB38" s="233"/>
      <c r="MTC38" s="233"/>
      <c r="MTD38" s="233"/>
      <c r="MTE38" s="233"/>
      <c r="MTF38" s="233"/>
      <c r="MTG38" s="233"/>
      <c r="MTH38" s="233"/>
      <c r="MTI38" s="233"/>
      <c r="MTJ38" s="233"/>
      <c r="MTK38" s="233"/>
      <c r="MTL38" s="233"/>
      <c r="MTM38" s="233"/>
      <c r="MTN38" s="233"/>
      <c r="MTO38" s="233"/>
      <c r="MTP38" s="233"/>
      <c r="MTQ38" s="233"/>
      <c r="MTR38" s="233"/>
      <c r="MTS38" s="233"/>
      <c r="MTT38" s="233"/>
      <c r="MTU38" s="233"/>
      <c r="MTV38" s="233"/>
      <c r="MTW38" s="233"/>
      <c r="MTX38" s="233"/>
      <c r="MTY38" s="233"/>
      <c r="MTZ38" s="233"/>
      <c r="MUA38" s="233"/>
      <c r="MUB38" s="233"/>
      <c r="MUC38" s="233"/>
      <c r="MUD38" s="233"/>
      <c r="MUE38" s="233"/>
      <c r="MUF38" s="233"/>
      <c r="MUG38" s="233"/>
      <c r="MUH38" s="233"/>
      <c r="MUI38" s="233"/>
      <c r="MUJ38" s="233"/>
      <c r="MUK38" s="233"/>
      <c r="MUL38" s="233"/>
      <c r="MUM38" s="233"/>
      <c r="MUN38" s="233"/>
      <c r="MUO38" s="233"/>
      <c r="MUP38" s="233"/>
      <c r="MUQ38" s="233"/>
      <c r="MUR38" s="233"/>
      <c r="MUS38" s="233"/>
      <c r="MUT38" s="233"/>
      <c r="MUU38" s="233"/>
      <c r="MUV38" s="233"/>
      <c r="MUW38" s="233"/>
      <c r="MUX38" s="233"/>
      <c r="MUY38" s="233"/>
      <c r="MUZ38" s="233"/>
      <c r="MVA38" s="233"/>
      <c r="MVB38" s="233"/>
      <c r="MVC38" s="233"/>
      <c r="MVD38" s="233"/>
      <c r="MVE38" s="233"/>
      <c r="MVF38" s="233"/>
      <c r="MVG38" s="233"/>
      <c r="MVH38" s="233"/>
      <c r="MVI38" s="233"/>
      <c r="MVJ38" s="233"/>
      <c r="MVK38" s="233"/>
      <c r="MVL38" s="233"/>
      <c r="MVM38" s="233"/>
      <c r="MVN38" s="233"/>
      <c r="MVO38" s="233"/>
      <c r="MVP38" s="233"/>
      <c r="MVQ38" s="233"/>
      <c r="MVR38" s="233"/>
      <c r="MVS38" s="233"/>
      <c r="MVT38" s="233"/>
      <c r="MVU38" s="233"/>
      <c r="MVV38" s="233"/>
      <c r="MVW38" s="233"/>
      <c r="MVX38" s="233"/>
      <c r="MVY38" s="233"/>
      <c r="MVZ38" s="233"/>
      <c r="MWA38" s="233"/>
      <c r="MWB38" s="233"/>
      <c r="MWC38" s="233"/>
      <c r="MWD38" s="233"/>
      <c r="MWE38" s="233"/>
      <c r="MWF38" s="233"/>
      <c r="MWG38" s="233"/>
      <c r="MWH38" s="233"/>
      <c r="MWI38" s="233"/>
      <c r="MWJ38" s="233"/>
      <c r="MWK38" s="233"/>
      <c r="MWL38" s="233"/>
      <c r="MWM38" s="233"/>
      <c r="MWN38" s="233"/>
      <c r="MWO38" s="233"/>
      <c r="MWP38" s="233"/>
      <c r="MWQ38" s="233"/>
      <c r="MWR38" s="233"/>
      <c r="MWS38" s="233"/>
      <c r="MWT38" s="233"/>
      <c r="MWU38" s="233"/>
      <c r="MWV38" s="233"/>
      <c r="MWW38" s="233"/>
      <c r="MWX38" s="233"/>
      <c r="MWY38" s="233"/>
      <c r="MWZ38" s="233"/>
      <c r="MXA38" s="233"/>
      <c r="MXB38" s="233"/>
      <c r="MXC38" s="233"/>
      <c r="MXD38" s="233"/>
      <c r="MXE38" s="233"/>
      <c r="MXF38" s="233"/>
      <c r="MXG38" s="233"/>
      <c r="MXH38" s="233"/>
      <c r="MXI38" s="233"/>
      <c r="MXJ38" s="233"/>
      <c r="MXK38" s="233"/>
      <c r="MXL38" s="233"/>
      <c r="MXM38" s="233"/>
      <c r="MXN38" s="233"/>
      <c r="MXO38" s="233"/>
      <c r="MXP38" s="233"/>
      <c r="MXQ38" s="233"/>
      <c r="MXR38" s="233"/>
      <c r="MXS38" s="233"/>
      <c r="MXT38" s="233"/>
      <c r="MXU38" s="233"/>
      <c r="MXV38" s="233"/>
      <c r="MXW38" s="233"/>
      <c r="MXX38" s="233"/>
      <c r="MXY38" s="233"/>
      <c r="MXZ38" s="233"/>
      <c r="MYA38" s="233"/>
      <c r="MYB38" s="233"/>
      <c r="MYC38" s="233"/>
      <c r="MYD38" s="233"/>
      <c r="MYE38" s="233"/>
      <c r="MYF38" s="233"/>
      <c r="MYG38" s="233"/>
      <c r="MYH38" s="233"/>
      <c r="MYI38" s="233"/>
      <c r="MYJ38" s="233"/>
      <c r="MYK38" s="233"/>
      <c r="MYL38" s="233"/>
      <c r="MYM38" s="233"/>
      <c r="MYN38" s="233"/>
      <c r="MYO38" s="233"/>
      <c r="MYP38" s="233"/>
      <c r="MYQ38" s="233"/>
      <c r="MYR38" s="233"/>
      <c r="MYS38" s="233"/>
      <c r="MYT38" s="233"/>
      <c r="MYU38" s="233"/>
      <c r="MYV38" s="233"/>
      <c r="MYW38" s="233"/>
      <c r="MYX38" s="233"/>
      <c r="MYY38" s="233"/>
      <c r="MYZ38" s="233"/>
      <c r="MZA38" s="233"/>
      <c r="MZB38" s="233"/>
      <c r="MZC38" s="233"/>
      <c r="MZD38" s="233"/>
      <c r="MZE38" s="233"/>
      <c r="MZF38" s="233"/>
      <c r="MZG38" s="233"/>
      <c r="MZH38" s="233"/>
      <c r="MZI38" s="233"/>
      <c r="MZJ38" s="233"/>
      <c r="MZK38" s="233"/>
      <c r="MZL38" s="233"/>
      <c r="MZM38" s="233"/>
      <c r="MZN38" s="233"/>
      <c r="MZO38" s="233"/>
      <c r="MZP38" s="233"/>
      <c r="MZQ38" s="233"/>
      <c r="MZR38" s="233"/>
      <c r="MZS38" s="233"/>
      <c r="MZT38" s="233"/>
      <c r="MZU38" s="233"/>
      <c r="MZV38" s="233"/>
      <c r="MZW38" s="233"/>
      <c r="MZX38" s="233"/>
      <c r="MZY38" s="233"/>
      <c r="MZZ38" s="233"/>
      <c r="NAA38" s="233"/>
      <c r="NAB38" s="233"/>
      <c r="NAC38" s="233"/>
      <c r="NAD38" s="233"/>
      <c r="NAE38" s="233"/>
      <c r="NAF38" s="233"/>
      <c r="NAG38" s="233"/>
      <c r="NAH38" s="233"/>
      <c r="NAI38" s="233"/>
      <c r="NAJ38" s="233"/>
      <c r="NAK38" s="233"/>
      <c r="NAL38" s="233"/>
      <c r="NAM38" s="233"/>
      <c r="NAN38" s="233"/>
      <c r="NAO38" s="233"/>
      <c r="NAP38" s="233"/>
      <c r="NAQ38" s="233"/>
      <c r="NAR38" s="233"/>
      <c r="NAS38" s="233"/>
      <c r="NAT38" s="233"/>
      <c r="NAU38" s="233"/>
      <c r="NAV38" s="233"/>
      <c r="NAW38" s="233"/>
      <c r="NAX38" s="233"/>
      <c r="NAY38" s="233"/>
      <c r="NAZ38" s="233"/>
      <c r="NBA38" s="233"/>
      <c r="NBB38" s="233"/>
      <c r="NBC38" s="233"/>
      <c r="NBD38" s="233"/>
      <c r="NBE38" s="233"/>
      <c r="NBF38" s="233"/>
      <c r="NBG38" s="233"/>
      <c r="NBH38" s="233"/>
      <c r="NBI38" s="233"/>
      <c r="NBJ38" s="233"/>
      <c r="NBK38" s="233"/>
      <c r="NBL38" s="233"/>
      <c r="NBM38" s="233"/>
      <c r="NBN38" s="233"/>
      <c r="NBO38" s="233"/>
      <c r="NBP38" s="233"/>
      <c r="NBQ38" s="233"/>
      <c r="NBR38" s="233"/>
      <c r="NBS38" s="233"/>
      <c r="NBT38" s="233"/>
      <c r="NBU38" s="233"/>
      <c r="NBV38" s="233"/>
      <c r="NBW38" s="233"/>
      <c r="NBX38" s="233"/>
      <c r="NBY38" s="233"/>
      <c r="NBZ38" s="233"/>
      <c r="NCA38" s="233"/>
      <c r="NCB38" s="233"/>
      <c r="NCC38" s="233"/>
      <c r="NCD38" s="233"/>
      <c r="NCE38" s="233"/>
      <c r="NCF38" s="233"/>
      <c r="NCG38" s="233"/>
      <c r="NCH38" s="233"/>
      <c r="NCI38" s="233"/>
      <c r="NCJ38" s="233"/>
      <c r="NCK38" s="233"/>
      <c r="NCL38" s="233"/>
      <c r="NCM38" s="233"/>
      <c r="NCN38" s="233"/>
      <c r="NCO38" s="233"/>
      <c r="NCP38" s="233"/>
      <c r="NCQ38" s="233"/>
      <c r="NCR38" s="233"/>
      <c r="NCS38" s="233"/>
      <c r="NCT38" s="233"/>
      <c r="NCU38" s="233"/>
      <c r="NCV38" s="233"/>
      <c r="NCW38" s="233"/>
      <c r="NCX38" s="233"/>
      <c r="NCY38" s="233"/>
      <c r="NCZ38" s="233"/>
      <c r="NDA38" s="233"/>
      <c r="NDB38" s="233"/>
      <c r="NDC38" s="233"/>
      <c r="NDD38" s="233"/>
      <c r="NDE38" s="233"/>
      <c r="NDF38" s="233"/>
      <c r="NDG38" s="233"/>
      <c r="NDH38" s="233"/>
      <c r="NDI38" s="233"/>
      <c r="NDJ38" s="233"/>
      <c r="NDK38" s="233"/>
      <c r="NDL38" s="233"/>
      <c r="NDM38" s="233"/>
      <c r="NDN38" s="233"/>
      <c r="NDO38" s="233"/>
      <c r="NDP38" s="233"/>
      <c r="NDQ38" s="233"/>
      <c r="NDR38" s="233"/>
      <c r="NDS38" s="233"/>
      <c r="NDT38" s="233"/>
      <c r="NDU38" s="233"/>
      <c r="NDV38" s="233"/>
      <c r="NDW38" s="233"/>
      <c r="NDX38" s="233"/>
      <c r="NDY38" s="233"/>
      <c r="NDZ38" s="233"/>
      <c r="NEA38" s="233"/>
      <c r="NEB38" s="233"/>
      <c r="NEC38" s="233"/>
      <c r="NED38" s="233"/>
      <c r="NEE38" s="233"/>
      <c r="NEF38" s="233"/>
      <c r="NEG38" s="233"/>
      <c r="NEH38" s="233"/>
      <c r="NEI38" s="233"/>
      <c r="NEJ38" s="233"/>
      <c r="NEK38" s="233"/>
      <c r="NEL38" s="233"/>
      <c r="NEM38" s="233"/>
      <c r="NEN38" s="233"/>
      <c r="NEO38" s="233"/>
      <c r="NEP38" s="233"/>
      <c r="NEQ38" s="233"/>
      <c r="NER38" s="233"/>
      <c r="NES38" s="233"/>
      <c r="NET38" s="233"/>
      <c r="NEU38" s="233"/>
      <c r="NEV38" s="233"/>
      <c r="NEW38" s="233"/>
      <c r="NEX38" s="233"/>
      <c r="NEY38" s="233"/>
      <c r="NEZ38" s="233"/>
      <c r="NFA38" s="233"/>
      <c r="NFB38" s="233"/>
      <c r="NFC38" s="233"/>
      <c r="NFD38" s="233"/>
      <c r="NFE38" s="233"/>
      <c r="NFF38" s="233"/>
      <c r="NFG38" s="233"/>
      <c r="NFH38" s="233"/>
      <c r="NFI38" s="233"/>
      <c r="NFJ38" s="233"/>
      <c r="NFK38" s="233"/>
      <c r="NFL38" s="233"/>
      <c r="NFM38" s="233"/>
      <c r="NFN38" s="233"/>
      <c r="NFO38" s="233"/>
      <c r="NFP38" s="233"/>
      <c r="NFQ38" s="233"/>
      <c r="NFR38" s="233"/>
      <c r="NFS38" s="233"/>
      <c r="NFT38" s="233"/>
      <c r="NFU38" s="233"/>
      <c r="NFV38" s="233"/>
      <c r="NFW38" s="233"/>
      <c r="NFX38" s="233"/>
      <c r="NFY38" s="233"/>
      <c r="NFZ38" s="233"/>
      <c r="NGA38" s="233"/>
      <c r="NGB38" s="233"/>
      <c r="NGC38" s="233"/>
      <c r="NGD38" s="233"/>
      <c r="NGE38" s="233"/>
      <c r="NGF38" s="233"/>
      <c r="NGG38" s="233"/>
      <c r="NGH38" s="233"/>
      <c r="NGI38" s="233"/>
      <c r="NGJ38" s="233"/>
      <c r="NGK38" s="233"/>
      <c r="NGL38" s="233"/>
      <c r="NGM38" s="233"/>
      <c r="NGN38" s="233"/>
      <c r="NGO38" s="233"/>
      <c r="NGP38" s="233"/>
      <c r="NGQ38" s="233"/>
      <c r="NGR38" s="233"/>
      <c r="NGS38" s="233"/>
      <c r="NGT38" s="233"/>
      <c r="NGU38" s="233"/>
      <c r="NGV38" s="233"/>
      <c r="NGW38" s="233"/>
      <c r="NGX38" s="233"/>
      <c r="NGY38" s="233"/>
      <c r="NGZ38" s="233"/>
      <c r="NHA38" s="233"/>
      <c r="NHB38" s="233"/>
      <c r="NHC38" s="233"/>
      <c r="NHD38" s="233"/>
      <c r="NHE38" s="233"/>
      <c r="NHF38" s="233"/>
      <c r="NHG38" s="233"/>
      <c r="NHH38" s="233"/>
      <c r="NHI38" s="233"/>
      <c r="NHJ38" s="233"/>
      <c r="NHK38" s="233"/>
      <c r="NHL38" s="233"/>
      <c r="NHM38" s="233"/>
      <c r="NHN38" s="233"/>
      <c r="NHO38" s="233"/>
      <c r="NHP38" s="233"/>
      <c r="NHQ38" s="233"/>
      <c r="NHR38" s="233"/>
      <c r="NHS38" s="233"/>
      <c r="NHT38" s="233"/>
      <c r="NHU38" s="233"/>
      <c r="NHV38" s="233"/>
      <c r="NHW38" s="233"/>
      <c r="NHX38" s="233"/>
      <c r="NHY38" s="233"/>
      <c r="NHZ38" s="233"/>
      <c r="NIA38" s="233"/>
      <c r="NIB38" s="233"/>
      <c r="NIC38" s="233"/>
      <c r="NID38" s="233"/>
      <c r="NIE38" s="233"/>
      <c r="NIF38" s="233"/>
      <c r="NIG38" s="233"/>
      <c r="NIH38" s="233"/>
      <c r="NII38" s="233"/>
      <c r="NIJ38" s="233"/>
      <c r="NIK38" s="233"/>
      <c r="NIL38" s="233"/>
      <c r="NIM38" s="233"/>
      <c r="NIN38" s="233"/>
      <c r="NIO38" s="233"/>
      <c r="NIP38" s="233"/>
      <c r="NIQ38" s="233"/>
      <c r="NIR38" s="233"/>
      <c r="NIS38" s="233"/>
      <c r="NIT38" s="233"/>
      <c r="NIU38" s="233"/>
      <c r="NIV38" s="233"/>
      <c r="NIW38" s="233"/>
      <c r="NIX38" s="233"/>
      <c r="NIY38" s="233"/>
      <c r="NIZ38" s="233"/>
      <c r="NJA38" s="233"/>
      <c r="NJB38" s="233"/>
      <c r="NJC38" s="233"/>
      <c r="NJD38" s="233"/>
      <c r="NJE38" s="233"/>
      <c r="NJF38" s="233"/>
      <c r="NJG38" s="233"/>
      <c r="NJH38" s="233"/>
      <c r="NJI38" s="233"/>
      <c r="NJJ38" s="233"/>
      <c r="NJK38" s="233"/>
      <c r="NJL38" s="233"/>
      <c r="NJM38" s="233"/>
      <c r="NJN38" s="233"/>
      <c r="NJO38" s="233"/>
      <c r="NJP38" s="233"/>
      <c r="NJQ38" s="233"/>
      <c r="NJR38" s="233"/>
      <c r="NJS38" s="233"/>
      <c r="NJT38" s="233"/>
      <c r="NJU38" s="233"/>
      <c r="NJV38" s="233"/>
      <c r="NJW38" s="233"/>
      <c r="NJX38" s="233"/>
      <c r="NJY38" s="233"/>
      <c r="NJZ38" s="233"/>
      <c r="NKA38" s="233"/>
      <c r="NKB38" s="233"/>
      <c r="NKC38" s="233"/>
      <c r="NKD38" s="233"/>
      <c r="NKE38" s="233"/>
      <c r="NKF38" s="233"/>
      <c r="NKG38" s="233"/>
      <c r="NKH38" s="233"/>
      <c r="NKI38" s="233"/>
      <c r="NKJ38" s="233"/>
      <c r="NKK38" s="233"/>
      <c r="NKL38" s="233"/>
      <c r="NKM38" s="233"/>
      <c r="NKN38" s="233"/>
      <c r="NKO38" s="233"/>
      <c r="NKP38" s="233"/>
      <c r="NKQ38" s="233"/>
      <c r="NKR38" s="233"/>
      <c r="NKS38" s="233"/>
      <c r="NKT38" s="233"/>
      <c r="NKU38" s="233"/>
      <c r="NKV38" s="233"/>
      <c r="NKW38" s="233"/>
      <c r="NKX38" s="233"/>
      <c r="NKY38" s="233"/>
      <c r="NKZ38" s="233"/>
      <c r="NLA38" s="233"/>
      <c r="NLB38" s="233"/>
      <c r="NLC38" s="233"/>
      <c r="NLD38" s="233"/>
      <c r="NLE38" s="233"/>
      <c r="NLF38" s="233"/>
      <c r="NLG38" s="233"/>
      <c r="NLH38" s="233"/>
      <c r="NLI38" s="233"/>
      <c r="NLJ38" s="233"/>
      <c r="NLK38" s="233"/>
      <c r="NLL38" s="233"/>
      <c r="NLM38" s="233"/>
      <c r="NLN38" s="233"/>
      <c r="NLO38" s="233"/>
      <c r="NLP38" s="233"/>
      <c r="NLQ38" s="233"/>
      <c r="NLR38" s="233"/>
      <c r="NLS38" s="233"/>
      <c r="NLT38" s="233"/>
      <c r="NLU38" s="233"/>
      <c r="NLV38" s="233"/>
      <c r="NLW38" s="233"/>
      <c r="NLX38" s="233"/>
      <c r="NLY38" s="233"/>
      <c r="NLZ38" s="233"/>
      <c r="NMA38" s="233"/>
      <c r="NMB38" s="233"/>
      <c r="NMC38" s="233"/>
      <c r="NMD38" s="233"/>
      <c r="NME38" s="233"/>
      <c r="NMF38" s="233"/>
      <c r="NMG38" s="233"/>
      <c r="NMH38" s="233"/>
      <c r="NMI38" s="233"/>
      <c r="NMJ38" s="233"/>
      <c r="NMK38" s="233"/>
      <c r="NML38" s="233"/>
      <c r="NMM38" s="233"/>
      <c r="NMN38" s="233"/>
      <c r="NMO38" s="233"/>
      <c r="NMP38" s="233"/>
      <c r="NMQ38" s="233"/>
      <c r="NMR38" s="233"/>
      <c r="NMS38" s="233"/>
      <c r="NMT38" s="233"/>
      <c r="NMU38" s="233"/>
      <c r="NMV38" s="233"/>
      <c r="NMW38" s="233"/>
      <c r="NMX38" s="233"/>
      <c r="NMY38" s="233"/>
      <c r="NMZ38" s="233"/>
      <c r="NNA38" s="233"/>
      <c r="NNB38" s="233"/>
      <c r="NNC38" s="233"/>
      <c r="NND38" s="233"/>
      <c r="NNE38" s="233"/>
      <c r="NNF38" s="233"/>
      <c r="NNG38" s="233"/>
      <c r="NNH38" s="233"/>
      <c r="NNI38" s="233"/>
      <c r="NNJ38" s="233"/>
      <c r="NNK38" s="233"/>
      <c r="NNL38" s="233"/>
      <c r="NNM38" s="233"/>
      <c r="NNN38" s="233"/>
      <c r="NNO38" s="233"/>
      <c r="NNP38" s="233"/>
      <c r="NNQ38" s="233"/>
      <c r="NNR38" s="233"/>
      <c r="NNS38" s="233"/>
      <c r="NNT38" s="233"/>
      <c r="NNU38" s="233"/>
      <c r="NNV38" s="233"/>
      <c r="NNW38" s="233"/>
      <c r="NNX38" s="233"/>
      <c r="NNY38" s="233"/>
      <c r="NNZ38" s="233"/>
      <c r="NOA38" s="233"/>
      <c r="NOB38" s="233"/>
      <c r="NOC38" s="233"/>
      <c r="NOD38" s="233"/>
      <c r="NOE38" s="233"/>
      <c r="NOF38" s="233"/>
      <c r="NOG38" s="233"/>
      <c r="NOH38" s="233"/>
      <c r="NOI38" s="233"/>
      <c r="NOJ38" s="233"/>
      <c r="NOK38" s="233"/>
      <c r="NOL38" s="233"/>
      <c r="NOM38" s="233"/>
      <c r="NON38" s="233"/>
      <c r="NOO38" s="233"/>
      <c r="NOP38" s="233"/>
      <c r="NOQ38" s="233"/>
      <c r="NOR38" s="233"/>
      <c r="NOS38" s="233"/>
      <c r="NOT38" s="233"/>
      <c r="NOU38" s="233"/>
      <c r="NOV38" s="233"/>
      <c r="NOW38" s="233"/>
      <c r="NOX38" s="233"/>
      <c r="NOY38" s="233"/>
      <c r="NOZ38" s="233"/>
      <c r="NPA38" s="233"/>
      <c r="NPB38" s="233"/>
      <c r="NPC38" s="233"/>
      <c r="NPD38" s="233"/>
      <c r="NPE38" s="233"/>
      <c r="NPF38" s="233"/>
      <c r="NPG38" s="233"/>
      <c r="NPH38" s="233"/>
      <c r="NPI38" s="233"/>
      <c r="NPJ38" s="233"/>
      <c r="NPK38" s="233"/>
      <c r="NPL38" s="233"/>
      <c r="NPM38" s="233"/>
      <c r="NPN38" s="233"/>
      <c r="NPO38" s="233"/>
      <c r="NPP38" s="233"/>
      <c r="NPQ38" s="233"/>
      <c r="NPR38" s="233"/>
      <c r="NPS38" s="233"/>
      <c r="NPT38" s="233"/>
      <c r="NPU38" s="233"/>
      <c r="NPV38" s="233"/>
      <c r="NPW38" s="233"/>
      <c r="NPX38" s="233"/>
      <c r="NPY38" s="233"/>
      <c r="NPZ38" s="233"/>
      <c r="NQA38" s="233"/>
      <c r="NQB38" s="233"/>
      <c r="NQC38" s="233"/>
      <c r="NQD38" s="233"/>
      <c r="NQE38" s="233"/>
      <c r="NQF38" s="233"/>
      <c r="NQG38" s="233"/>
      <c r="NQH38" s="233"/>
      <c r="NQI38" s="233"/>
      <c r="NQJ38" s="233"/>
      <c r="NQK38" s="233"/>
      <c r="NQL38" s="233"/>
      <c r="NQM38" s="233"/>
      <c r="NQN38" s="233"/>
      <c r="NQO38" s="233"/>
      <c r="NQP38" s="233"/>
      <c r="NQQ38" s="233"/>
      <c r="NQR38" s="233"/>
      <c r="NQS38" s="233"/>
      <c r="NQT38" s="233"/>
      <c r="NQU38" s="233"/>
      <c r="NQV38" s="233"/>
      <c r="NQW38" s="233"/>
      <c r="NQX38" s="233"/>
      <c r="NQY38" s="233"/>
      <c r="NQZ38" s="233"/>
      <c r="NRA38" s="233"/>
      <c r="NRB38" s="233"/>
      <c r="NRC38" s="233"/>
      <c r="NRD38" s="233"/>
      <c r="NRE38" s="233"/>
      <c r="NRF38" s="233"/>
      <c r="NRG38" s="233"/>
      <c r="NRH38" s="233"/>
      <c r="NRI38" s="233"/>
      <c r="NRJ38" s="233"/>
      <c r="NRK38" s="233"/>
      <c r="NRL38" s="233"/>
      <c r="NRM38" s="233"/>
      <c r="NRN38" s="233"/>
      <c r="NRO38" s="233"/>
      <c r="NRP38" s="233"/>
      <c r="NRQ38" s="233"/>
      <c r="NRR38" s="233"/>
      <c r="NRS38" s="233"/>
      <c r="NRT38" s="233"/>
      <c r="NRU38" s="233"/>
      <c r="NRV38" s="233"/>
      <c r="NRW38" s="233"/>
      <c r="NRX38" s="233"/>
      <c r="NRY38" s="233"/>
      <c r="NRZ38" s="233"/>
      <c r="NSA38" s="233"/>
      <c r="NSB38" s="233"/>
      <c r="NSC38" s="233"/>
      <c r="NSD38" s="233"/>
      <c r="NSE38" s="233"/>
      <c r="NSF38" s="233"/>
      <c r="NSG38" s="233"/>
      <c r="NSH38" s="233"/>
      <c r="NSI38" s="233"/>
      <c r="NSJ38" s="233"/>
      <c r="NSK38" s="233"/>
      <c r="NSL38" s="233"/>
      <c r="NSM38" s="233"/>
      <c r="NSN38" s="233"/>
      <c r="NSO38" s="233"/>
      <c r="NSP38" s="233"/>
      <c r="NSQ38" s="233"/>
      <c r="NSR38" s="233"/>
      <c r="NSS38" s="233"/>
      <c r="NST38" s="233"/>
      <c r="NSU38" s="233"/>
      <c r="NSV38" s="233"/>
      <c r="NSW38" s="233"/>
      <c r="NSX38" s="233"/>
      <c r="NSY38" s="233"/>
      <c r="NSZ38" s="233"/>
      <c r="NTA38" s="233"/>
      <c r="NTB38" s="233"/>
      <c r="NTC38" s="233"/>
      <c r="NTD38" s="233"/>
      <c r="NTE38" s="233"/>
      <c r="NTF38" s="233"/>
      <c r="NTG38" s="233"/>
      <c r="NTH38" s="233"/>
      <c r="NTI38" s="233"/>
      <c r="NTJ38" s="233"/>
      <c r="NTK38" s="233"/>
      <c r="NTL38" s="233"/>
      <c r="NTM38" s="233"/>
      <c r="NTN38" s="233"/>
      <c r="NTO38" s="233"/>
      <c r="NTP38" s="233"/>
      <c r="NTQ38" s="233"/>
      <c r="NTR38" s="233"/>
      <c r="NTS38" s="233"/>
      <c r="NTT38" s="233"/>
      <c r="NTU38" s="233"/>
      <c r="NTV38" s="233"/>
      <c r="NTW38" s="233"/>
      <c r="NTX38" s="233"/>
      <c r="NTY38" s="233"/>
      <c r="NTZ38" s="233"/>
      <c r="NUA38" s="233"/>
      <c r="NUB38" s="233"/>
      <c r="NUC38" s="233"/>
      <c r="NUD38" s="233"/>
      <c r="NUE38" s="233"/>
      <c r="NUF38" s="233"/>
      <c r="NUG38" s="233"/>
      <c r="NUH38" s="233"/>
      <c r="NUI38" s="233"/>
      <c r="NUJ38" s="233"/>
      <c r="NUK38" s="233"/>
      <c r="NUL38" s="233"/>
      <c r="NUM38" s="233"/>
      <c r="NUN38" s="233"/>
      <c r="NUO38" s="233"/>
      <c r="NUP38" s="233"/>
      <c r="NUQ38" s="233"/>
      <c r="NUR38" s="233"/>
      <c r="NUS38" s="233"/>
      <c r="NUT38" s="233"/>
      <c r="NUU38" s="233"/>
      <c r="NUV38" s="233"/>
      <c r="NUW38" s="233"/>
      <c r="NUX38" s="233"/>
      <c r="NUY38" s="233"/>
      <c r="NUZ38" s="233"/>
      <c r="NVA38" s="233"/>
      <c r="NVB38" s="233"/>
      <c r="NVC38" s="233"/>
      <c r="NVD38" s="233"/>
      <c r="NVE38" s="233"/>
      <c r="NVF38" s="233"/>
      <c r="NVG38" s="233"/>
      <c r="NVH38" s="233"/>
      <c r="NVI38" s="233"/>
      <c r="NVJ38" s="233"/>
      <c r="NVK38" s="233"/>
      <c r="NVL38" s="233"/>
      <c r="NVM38" s="233"/>
      <c r="NVN38" s="233"/>
      <c r="NVO38" s="233"/>
      <c r="NVP38" s="233"/>
      <c r="NVQ38" s="233"/>
      <c r="NVR38" s="233"/>
      <c r="NVS38" s="233"/>
      <c r="NVT38" s="233"/>
      <c r="NVU38" s="233"/>
      <c r="NVV38" s="233"/>
      <c r="NVW38" s="233"/>
      <c r="NVX38" s="233"/>
      <c r="NVY38" s="233"/>
      <c r="NVZ38" s="233"/>
      <c r="NWA38" s="233"/>
      <c r="NWB38" s="233"/>
      <c r="NWC38" s="233"/>
      <c r="NWD38" s="233"/>
      <c r="NWE38" s="233"/>
      <c r="NWF38" s="233"/>
      <c r="NWG38" s="233"/>
      <c r="NWH38" s="233"/>
      <c r="NWI38" s="233"/>
      <c r="NWJ38" s="233"/>
      <c r="NWK38" s="233"/>
      <c r="NWL38" s="233"/>
      <c r="NWM38" s="233"/>
      <c r="NWN38" s="233"/>
      <c r="NWO38" s="233"/>
      <c r="NWP38" s="233"/>
      <c r="NWQ38" s="233"/>
      <c r="NWR38" s="233"/>
      <c r="NWS38" s="233"/>
      <c r="NWT38" s="233"/>
      <c r="NWU38" s="233"/>
      <c r="NWV38" s="233"/>
      <c r="NWW38" s="233"/>
      <c r="NWX38" s="233"/>
      <c r="NWY38" s="233"/>
      <c r="NWZ38" s="233"/>
      <c r="NXA38" s="233"/>
      <c r="NXB38" s="233"/>
      <c r="NXC38" s="233"/>
      <c r="NXD38" s="233"/>
      <c r="NXE38" s="233"/>
      <c r="NXF38" s="233"/>
      <c r="NXG38" s="233"/>
      <c r="NXH38" s="233"/>
      <c r="NXI38" s="233"/>
      <c r="NXJ38" s="233"/>
      <c r="NXK38" s="233"/>
      <c r="NXL38" s="233"/>
      <c r="NXM38" s="233"/>
      <c r="NXN38" s="233"/>
      <c r="NXO38" s="233"/>
      <c r="NXP38" s="233"/>
      <c r="NXQ38" s="233"/>
      <c r="NXR38" s="233"/>
      <c r="NXS38" s="233"/>
      <c r="NXT38" s="233"/>
      <c r="NXU38" s="233"/>
      <c r="NXV38" s="233"/>
      <c r="NXW38" s="233"/>
      <c r="NXX38" s="233"/>
      <c r="NXY38" s="233"/>
      <c r="NXZ38" s="233"/>
      <c r="NYA38" s="233"/>
      <c r="NYB38" s="233"/>
      <c r="NYC38" s="233"/>
      <c r="NYD38" s="233"/>
      <c r="NYE38" s="233"/>
      <c r="NYF38" s="233"/>
      <c r="NYG38" s="233"/>
      <c r="NYH38" s="233"/>
      <c r="NYI38" s="233"/>
      <c r="NYJ38" s="233"/>
      <c r="NYK38" s="233"/>
      <c r="NYL38" s="233"/>
      <c r="NYM38" s="233"/>
      <c r="NYN38" s="233"/>
      <c r="NYO38" s="233"/>
      <c r="NYP38" s="233"/>
      <c r="NYQ38" s="233"/>
      <c r="NYR38" s="233"/>
      <c r="NYS38" s="233"/>
      <c r="NYT38" s="233"/>
      <c r="NYU38" s="233"/>
      <c r="NYV38" s="233"/>
      <c r="NYW38" s="233"/>
      <c r="NYX38" s="233"/>
      <c r="NYY38" s="233"/>
      <c r="NYZ38" s="233"/>
      <c r="NZA38" s="233"/>
      <c r="NZB38" s="233"/>
      <c r="NZC38" s="233"/>
      <c r="NZD38" s="233"/>
      <c r="NZE38" s="233"/>
      <c r="NZF38" s="233"/>
      <c r="NZG38" s="233"/>
      <c r="NZH38" s="233"/>
      <c r="NZI38" s="233"/>
      <c r="NZJ38" s="233"/>
      <c r="NZK38" s="233"/>
      <c r="NZL38" s="233"/>
      <c r="NZM38" s="233"/>
      <c r="NZN38" s="233"/>
      <c r="NZO38" s="233"/>
      <c r="NZP38" s="233"/>
      <c r="NZQ38" s="233"/>
      <c r="NZR38" s="233"/>
      <c r="NZS38" s="233"/>
      <c r="NZT38" s="233"/>
      <c r="NZU38" s="233"/>
      <c r="NZV38" s="233"/>
      <c r="NZW38" s="233"/>
      <c r="NZX38" s="233"/>
      <c r="NZY38" s="233"/>
      <c r="NZZ38" s="233"/>
      <c r="OAA38" s="233"/>
      <c r="OAB38" s="233"/>
      <c r="OAC38" s="233"/>
      <c r="OAD38" s="233"/>
      <c r="OAE38" s="233"/>
      <c r="OAF38" s="233"/>
      <c r="OAG38" s="233"/>
      <c r="OAH38" s="233"/>
      <c r="OAI38" s="233"/>
      <c r="OAJ38" s="233"/>
      <c r="OAK38" s="233"/>
      <c r="OAL38" s="233"/>
      <c r="OAM38" s="233"/>
      <c r="OAN38" s="233"/>
      <c r="OAO38" s="233"/>
      <c r="OAP38" s="233"/>
      <c r="OAQ38" s="233"/>
      <c r="OAR38" s="233"/>
      <c r="OAS38" s="233"/>
      <c r="OAT38" s="233"/>
      <c r="OAU38" s="233"/>
      <c r="OAV38" s="233"/>
      <c r="OAW38" s="233"/>
      <c r="OAX38" s="233"/>
      <c r="OAY38" s="233"/>
      <c r="OAZ38" s="233"/>
      <c r="OBA38" s="233"/>
      <c r="OBB38" s="233"/>
      <c r="OBC38" s="233"/>
      <c r="OBD38" s="233"/>
      <c r="OBE38" s="233"/>
      <c r="OBF38" s="233"/>
      <c r="OBG38" s="233"/>
      <c r="OBH38" s="233"/>
      <c r="OBI38" s="233"/>
      <c r="OBJ38" s="233"/>
      <c r="OBK38" s="233"/>
      <c r="OBL38" s="233"/>
      <c r="OBM38" s="233"/>
      <c r="OBN38" s="233"/>
      <c r="OBO38" s="233"/>
      <c r="OBP38" s="233"/>
      <c r="OBQ38" s="233"/>
      <c r="OBR38" s="233"/>
      <c r="OBS38" s="233"/>
      <c r="OBT38" s="233"/>
      <c r="OBU38" s="233"/>
      <c r="OBV38" s="233"/>
      <c r="OBW38" s="233"/>
      <c r="OBX38" s="233"/>
      <c r="OBY38" s="233"/>
      <c r="OBZ38" s="233"/>
      <c r="OCA38" s="233"/>
      <c r="OCB38" s="233"/>
      <c r="OCC38" s="233"/>
      <c r="OCD38" s="233"/>
      <c r="OCE38" s="233"/>
      <c r="OCF38" s="233"/>
      <c r="OCG38" s="233"/>
      <c r="OCH38" s="233"/>
      <c r="OCI38" s="233"/>
      <c r="OCJ38" s="233"/>
      <c r="OCK38" s="233"/>
      <c r="OCL38" s="233"/>
      <c r="OCM38" s="233"/>
      <c r="OCN38" s="233"/>
      <c r="OCO38" s="233"/>
      <c r="OCP38" s="233"/>
      <c r="OCQ38" s="233"/>
      <c r="OCR38" s="233"/>
      <c r="OCS38" s="233"/>
      <c r="OCT38" s="233"/>
      <c r="OCU38" s="233"/>
      <c r="OCV38" s="233"/>
      <c r="OCW38" s="233"/>
      <c r="OCX38" s="233"/>
      <c r="OCY38" s="233"/>
      <c r="OCZ38" s="233"/>
      <c r="ODA38" s="233"/>
      <c r="ODB38" s="233"/>
      <c r="ODC38" s="233"/>
      <c r="ODD38" s="233"/>
      <c r="ODE38" s="233"/>
      <c r="ODF38" s="233"/>
      <c r="ODG38" s="233"/>
      <c r="ODH38" s="233"/>
      <c r="ODI38" s="233"/>
      <c r="ODJ38" s="233"/>
      <c r="ODK38" s="233"/>
      <c r="ODL38" s="233"/>
      <c r="ODM38" s="233"/>
      <c r="ODN38" s="233"/>
      <c r="ODO38" s="233"/>
      <c r="ODP38" s="233"/>
      <c r="ODQ38" s="233"/>
      <c r="ODR38" s="233"/>
      <c r="ODS38" s="233"/>
      <c r="ODT38" s="233"/>
      <c r="ODU38" s="233"/>
      <c r="ODV38" s="233"/>
      <c r="ODW38" s="233"/>
      <c r="ODX38" s="233"/>
      <c r="ODY38" s="233"/>
      <c r="ODZ38" s="233"/>
      <c r="OEA38" s="233"/>
      <c r="OEB38" s="233"/>
      <c r="OEC38" s="233"/>
      <c r="OED38" s="233"/>
      <c r="OEE38" s="233"/>
      <c r="OEF38" s="233"/>
      <c r="OEG38" s="233"/>
      <c r="OEH38" s="233"/>
      <c r="OEI38" s="233"/>
      <c r="OEJ38" s="233"/>
      <c r="OEK38" s="233"/>
      <c r="OEL38" s="233"/>
      <c r="OEM38" s="233"/>
      <c r="OEN38" s="233"/>
      <c r="OEO38" s="233"/>
      <c r="OEP38" s="233"/>
      <c r="OEQ38" s="233"/>
      <c r="OER38" s="233"/>
      <c r="OES38" s="233"/>
      <c r="OET38" s="233"/>
      <c r="OEU38" s="233"/>
      <c r="OEV38" s="233"/>
      <c r="OEW38" s="233"/>
      <c r="OEX38" s="233"/>
      <c r="OEY38" s="233"/>
      <c r="OEZ38" s="233"/>
      <c r="OFA38" s="233"/>
      <c r="OFB38" s="233"/>
      <c r="OFC38" s="233"/>
      <c r="OFD38" s="233"/>
      <c r="OFE38" s="233"/>
      <c r="OFF38" s="233"/>
      <c r="OFG38" s="233"/>
      <c r="OFH38" s="233"/>
      <c r="OFI38" s="233"/>
      <c r="OFJ38" s="233"/>
      <c r="OFK38" s="233"/>
      <c r="OFL38" s="233"/>
      <c r="OFM38" s="233"/>
      <c r="OFN38" s="233"/>
      <c r="OFO38" s="233"/>
      <c r="OFP38" s="233"/>
      <c r="OFQ38" s="233"/>
      <c r="OFR38" s="233"/>
      <c r="OFS38" s="233"/>
      <c r="OFT38" s="233"/>
      <c r="OFU38" s="233"/>
      <c r="OFV38" s="233"/>
      <c r="OFW38" s="233"/>
      <c r="OFX38" s="233"/>
      <c r="OFY38" s="233"/>
      <c r="OFZ38" s="233"/>
      <c r="OGA38" s="233"/>
      <c r="OGB38" s="233"/>
      <c r="OGC38" s="233"/>
      <c r="OGD38" s="233"/>
      <c r="OGE38" s="233"/>
      <c r="OGF38" s="233"/>
      <c r="OGG38" s="233"/>
      <c r="OGH38" s="233"/>
      <c r="OGI38" s="233"/>
      <c r="OGJ38" s="233"/>
      <c r="OGK38" s="233"/>
      <c r="OGL38" s="233"/>
      <c r="OGM38" s="233"/>
      <c r="OGN38" s="233"/>
      <c r="OGO38" s="233"/>
      <c r="OGP38" s="233"/>
      <c r="OGQ38" s="233"/>
      <c r="OGR38" s="233"/>
      <c r="OGS38" s="233"/>
      <c r="OGT38" s="233"/>
      <c r="OGU38" s="233"/>
      <c r="OGV38" s="233"/>
      <c r="OGW38" s="233"/>
      <c r="OGX38" s="233"/>
      <c r="OGY38" s="233"/>
      <c r="OGZ38" s="233"/>
      <c r="OHA38" s="233"/>
      <c r="OHB38" s="233"/>
      <c r="OHC38" s="233"/>
      <c r="OHD38" s="233"/>
      <c r="OHE38" s="233"/>
      <c r="OHF38" s="233"/>
      <c r="OHG38" s="233"/>
      <c r="OHH38" s="233"/>
      <c r="OHI38" s="233"/>
      <c r="OHJ38" s="233"/>
      <c r="OHK38" s="233"/>
      <c r="OHL38" s="233"/>
      <c r="OHM38" s="233"/>
      <c r="OHN38" s="233"/>
      <c r="OHO38" s="233"/>
      <c r="OHP38" s="233"/>
      <c r="OHQ38" s="233"/>
      <c r="OHR38" s="233"/>
      <c r="OHS38" s="233"/>
      <c r="OHT38" s="233"/>
      <c r="OHU38" s="233"/>
      <c r="OHV38" s="233"/>
      <c r="OHW38" s="233"/>
      <c r="OHX38" s="233"/>
      <c r="OHY38" s="233"/>
      <c r="OHZ38" s="233"/>
      <c r="OIA38" s="233"/>
      <c r="OIB38" s="233"/>
      <c r="OIC38" s="233"/>
      <c r="OID38" s="233"/>
      <c r="OIE38" s="233"/>
      <c r="OIF38" s="233"/>
      <c r="OIG38" s="233"/>
      <c r="OIH38" s="233"/>
      <c r="OII38" s="233"/>
      <c r="OIJ38" s="233"/>
      <c r="OIK38" s="233"/>
      <c r="OIL38" s="233"/>
      <c r="OIM38" s="233"/>
      <c r="OIN38" s="233"/>
      <c r="OIO38" s="233"/>
      <c r="OIP38" s="233"/>
      <c r="OIQ38" s="233"/>
      <c r="OIR38" s="233"/>
      <c r="OIS38" s="233"/>
      <c r="OIT38" s="233"/>
      <c r="OIU38" s="233"/>
      <c r="OIV38" s="233"/>
      <c r="OIW38" s="233"/>
      <c r="OIX38" s="233"/>
      <c r="OIY38" s="233"/>
      <c r="OIZ38" s="233"/>
      <c r="OJA38" s="233"/>
      <c r="OJB38" s="233"/>
      <c r="OJC38" s="233"/>
      <c r="OJD38" s="233"/>
      <c r="OJE38" s="233"/>
      <c r="OJF38" s="233"/>
      <c r="OJG38" s="233"/>
      <c r="OJH38" s="233"/>
      <c r="OJI38" s="233"/>
      <c r="OJJ38" s="233"/>
      <c r="OJK38" s="233"/>
      <c r="OJL38" s="233"/>
      <c r="OJM38" s="233"/>
      <c r="OJN38" s="233"/>
      <c r="OJO38" s="233"/>
      <c r="OJP38" s="233"/>
      <c r="OJQ38" s="233"/>
      <c r="OJR38" s="233"/>
      <c r="OJS38" s="233"/>
      <c r="OJT38" s="233"/>
      <c r="OJU38" s="233"/>
      <c r="OJV38" s="233"/>
      <c r="OJW38" s="233"/>
      <c r="OJX38" s="233"/>
      <c r="OJY38" s="233"/>
      <c r="OJZ38" s="233"/>
      <c r="OKA38" s="233"/>
      <c r="OKB38" s="233"/>
      <c r="OKC38" s="233"/>
      <c r="OKD38" s="233"/>
      <c r="OKE38" s="233"/>
      <c r="OKF38" s="233"/>
      <c r="OKG38" s="233"/>
      <c r="OKH38" s="233"/>
      <c r="OKI38" s="233"/>
      <c r="OKJ38" s="233"/>
      <c r="OKK38" s="233"/>
      <c r="OKL38" s="233"/>
      <c r="OKM38" s="233"/>
      <c r="OKN38" s="233"/>
      <c r="OKO38" s="233"/>
      <c r="OKP38" s="233"/>
      <c r="OKQ38" s="233"/>
      <c r="OKR38" s="233"/>
      <c r="OKS38" s="233"/>
      <c r="OKT38" s="233"/>
      <c r="OKU38" s="233"/>
      <c r="OKV38" s="233"/>
      <c r="OKW38" s="233"/>
      <c r="OKX38" s="233"/>
      <c r="OKY38" s="233"/>
      <c r="OKZ38" s="233"/>
      <c r="OLA38" s="233"/>
      <c r="OLB38" s="233"/>
      <c r="OLC38" s="233"/>
      <c r="OLD38" s="233"/>
      <c r="OLE38" s="233"/>
      <c r="OLF38" s="233"/>
      <c r="OLG38" s="233"/>
      <c r="OLH38" s="233"/>
      <c r="OLI38" s="233"/>
      <c r="OLJ38" s="233"/>
      <c r="OLK38" s="233"/>
      <c r="OLL38" s="233"/>
      <c r="OLM38" s="233"/>
      <c r="OLN38" s="233"/>
      <c r="OLO38" s="233"/>
      <c r="OLP38" s="233"/>
      <c r="OLQ38" s="233"/>
      <c r="OLR38" s="233"/>
      <c r="OLS38" s="233"/>
      <c r="OLT38" s="233"/>
      <c r="OLU38" s="233"/>
      <c r="OLV38" s="233"/>
      <c r="OLW38" s="233"/>
      <c r="OLX38" s="233"/>
      <c r="OLY38" s="233"/>
      <c r="OLZ38" s="233"/>
      <c r="OMA38" s="233"/>
      <c r="OMB38" s="233"/>
      <c r="OMC38" s="233"/>
      <c r="OMD38" s="233"/>
      <c r="OME38" s="233"/>
      <c r="OMF38" s="233"/>
      <c r="OMG38" s="233"/>
      <c r="OMH38" s="233"/>
      <c r="OMI38" s="233"/>
      <c r="OMJ38" s="233"/>
      <c r="OMK38" s="233"/>
      <c r="OML38" s="233"/>
      <c r="OMM38" s="233"/>
      <c r="OMN38" s="233"/>
      <c r="OMO38" s="233"/>
      <c r="OMP38" s="233"/>
      <c r="OMQ38" s="233"/>
      <c r="OMR38" s="233"/>
      <c r="OMS38" s="233"/>
      <c r="OMT38" s="233"/>
      <c r="OMU38" s="233"/>
      <c r="OMV38" s="233"/>
      <c r="OMW38" s="233"/>
      <c r="OMX38" s="233"/>
      <c r="OMY38" s="233"/>
      <c r="OMZ38" s="233"/>
      <c r="ONA38" s="233"/>
      <c r="ONB38" s="233"/>
      <c r="ONC38" s="233"/>
      <c r="OND38" s="233"/>
      <c r="ONE38" s="233"/>
      <c r="ONF38" s="233"/>
      <c r="ONG38" s="233"/>
      <c r="ONH38" s="233"/>
      <c r="ONI38" s="233"/>
      <c r="ONJ38" s="233"/>
      <c r="ONK38" s="233"/>
      <c r="ONL38" s="233"/>
      <c r="ONM38" s="233"/>
      <c r="ONN38" s="233"/>
      <c r="ONO38" s="233"/>
      <c r="ONP38" s="233"/>
      <c r="ONQ38" s="233"/>
      <c r="ONR38" s="233"/>
      <c r="ONS38" s="233"/>
      <c r="ONT38" s="233"/>
      <c r="ONU38" s="233"/>
      <c r="ONV38" s="233"/>
      <c r="ONW38" s="233"/>
      <c r="ONX38" s="233"/>
      <c r="ONY38" s="233"/>
      <c r="ONZ38" s="233"/>
      <c r="OOA38" s="233"/>
      <c r="OOB38" s="233"/>
      <c r="OOC38" s="233"/>
      <c r="OOD38" s="233"/>
      <c r="OOE38" s="233"/>
      <c r="OOF38" s="233"/>
      <c r="OOG38" s="233"/>
      <c r="OOH38" s="233"/>
      <c r="OOI38" s="233"/>
      <c r="OOJ38" s="233"/>
      <c r="OOK38" s="233"/>
      <c r="OOL38" s="233"/>
      <c r="OOM38" s="233"/>
      <c r="OON38" s="233"/>
      <c r="OOO38" s="233"/>
      <c r="OOP38" s="233"/>
      <c r="OOQ38" s="233"/>
      <c r="OOR38" s="233"/>
      <c r="OOS38" s="233"/>
      <c r="OOT38" s="233"/>
      <c r="OOU38" s="233"/>
      <c r="OOV38" s="233"/>
      <c r="OOW38" s="233"/>
      <c r="OOX38" s="233"/>
      <c r="OOY38" s="233"/>
      <c r="OOZ38" s="233"/>
      <c r="OPA38" s="233"/>
      <c r="OPB38" s="233"/>
      <c r="OPC38" s="233"/>
      <c r="OPD38" s="233"/>
      <c r="OPE38" s="233"/>
      <c r="OPF38" s="233"/>
      <c r="OPG38" s="233"/>
      <c r="OPH38" s="233"/>
      <c r="OPI38" s="233"/>
      <c r="OPJ38" s="233"/>
      <c r="OPK38" s="233"/>
      <c r="OPL38" s="233"/>
      <c r="OPM38" s="233"/>
      <c r="OPN38" s="233"/>
      <c r="OPO38" s="233"/>
      <c r="OPP38" s="233"/>
      <c r="OPQ38" s="233"/>
      <c r="OPR38" s="233"/>
      <c r="OPS38" s="233"/>
      <c r="OPT38" s="233"/>
      <c r="OPU38" s="233"/>
      <c r="OPV38" s="233"/>
      <c r="OPW38" s="233"/>
      <c r="OPX38" s="233"/>
      <c r="OPY38" s="233"/>
      <c r="OPZ38" s="233"/>
      <c r="OQA38" s="233"/>
      <c r="OQB38" s="233"/>
      <c r="OQC38" s="233"/>
      <c r="OQD38" s="233"/>
      <c r="OQE38" s="233"/>
      <c r="OQF38" s="233"/>
      <c r="OQG38" s="233"/>
      <c r="OQH38" s="233"/>
      <c r="OQI38" s="233"/>
      <c r="OQJ38" s="233"/>
      <c r="OQK38" s="233"/>
      <c r="OQL38" s="233"/>
      <c r="OQM38" s="233"/>
      <c r="OQN38" s="233"/>
      <c r="OQO38" s="233"/>
      <c r="OQP38" s="233"/>
      <c r="OQQ38" s="233"/>
      <c r="OQR38" s="233"/>
      <c r="OQS38" s="233"/>
      <c r="OQT38" s="233"/>
      <c r="OQU38" s="233"/>
      <c r="OQV38" s="233"/>
      <c r="OQW38" s="233"/>
      <c r="OQX38" s="233"/>
      <c r="OQY38" s="233"/>
      <c r="OQZ38" s="233"/>
      <c r="ORA38" s="233"/>
      <c r="ORB38" s="233"/>
      <c r="ORC38" s="233"/>
      <c r="ORD38" s="233"/>
      <c r="ORE38" s="233"/>
      <c r="ORF38" s="233"/>
      <c r="ORG38" s="233"/>
      <c r="ORH38" s="233"/>
      <c r="ORI38" s="233"/>
      <c r="ORJ38" s="233"/>
      <c r="ORK38" s="233"/>
      <c r="ORL38" s="233"/>
      <c r="ORM38" s="233"/>
      <c r="ORN38" s="233"/>
      <c r="ORO38" s="233"/>
      <c r="ORP38" s="233"/>
      <c r="ORQ38" s="233"/>
      <c r="ORR38" s="233"/>
      <c r="ORS38" s="233"/>
      <c r="ORT38" s="233"/>
      <c r="ORU38" s="233"/>
      <c r="ORV38" s="233"/>
      <c r="ORW38" s="233"/>
      <c r="ORX38" s="233"/>
      <c r="ORY38" s="233"/>
      <c r="ORZ38" s="233"/>
      <c r="OSA38" s="233"/>
      <c r="OSB38" s="233"/>
      <c r="OSC38" s="233"/>
      <c r="OSD38" s="233"/>
      <c r="OSE38" s="233"/>
      <c r="OSF38" s="233"/>
      <c r="OSG38" s="233"/>
      <c r="OSH38" s="233"/>
      <c r="OSI38" s="233"/>
      <c r="OSJ38" s="233"/>
      <c r="OSK38" s="233"/>
      <c r="OSL38" s="233"/>
      <c r="OSM38" s="233"/>
      <c r="OSN38" s="233"/>
      <c r="OSO38" s="233"/>
      <c r="OSP38" s="233"/>
      <c r="OSQ38" s="233"/>
      <c r="OSR38" s="233"/>
      <c r="OSS38" s="233"/>
      <c r="OST38" s="233"/>
      <c r="OSU38" s="233"/>
      <c r="OSV38" s="233"/>
      <c r="OSW38" s="233"/>
      <c r="OSX38" s="233"/>
      <c r="OSY38" s="233"/>
      <c r="OSZ38" s="233"/>
      <c r="OTA38" s="233"/>
      <c r="OTB38" s="233"/>
      <c r="OTC38" s="233"/>
      <c r="OTD38" s="233"/>
      <c r="OTE38" s="233"/>
      <c r="OTF38" s="233"/>
      <c r="OTG38" s="233"/>
      <c r="OTH38" s="233"/>
      <c r="OTI38" s="233"/>
      <c r="OTJ38" s="233"/>
      <c r="OTK38" s="233"/>
      <c r="OTL38" s="233"/>
      <c r="OTM38" s="233"/>
      <c r="OTN38" s="233"/>
      <c r="OTO38" s="233"/>
      <c r="OTP38" s="233"/>
      <c r="OTQ38" s="233"/>
      <c r="OTR38" s="233"/>
      <c r="OTS38" s="233"/>
      <c r="OTT38" s="233"/>
      <c r="OTU38" s="233"/>
      <c r="OTV38" s="233"/>
      <c r="OTW38" s="233"/>
      <c r="OTX38" s="233"/>
      <c r="OTY38" s="233"/>
      <c r="OTZ38" s="233"/>
      <c r="OUA38" s="233"/>
      <c r="OUB38" s="233"/>
      <c r="OUC38" s="233"/>
      <c r="OUD38" s="233"/>
      <c r="OUE38" s="233"/>
      <c r="OUF38" s="233"/>
      <c r="OUG38" s="233"/>
      <c r="OUH38" s="233"/>
      <c r="OUI38" s="233"/>
      <c r="OUJ38" s="233"/>
      <c r="OUK38" s="233"/>
      <c r="OUL38" s="233"/>
      <c r="OUM38" s="233"/>
      <c r="OUN38" s="233"/>
      <c r="OUO38" s="233"/>
      <c r="OUP38" s="233"/>
      <c r="OUQ38" s="233"/>
      <c r="OUR38" s="233"/>
      <c r="OUS38" s="233"/>
      <c r="OUT38" s="233"/>
      <c r="OUU38" s="233"/>
      <c r="OUV38" s="233"/>
      <c r="OUW38" s="233"/>
      <c r="OUX38" s="233"/>
      <c r="OUY38" s="233"/>
      <c r="OUZ38" s="233"/>
      <c r="OVA38" s="233"/>
      <c r="OVB38" s="233"/>
      <c r="OVC38" s="233"/>
      <c r="OVD38" s="233"/>
      <c r="OVE38" s="233"/>
      <c r="OVF38" s="233"/>
      <c r="OVG38" s="233"/>
      <c r="OVH38" s="233"/>
      <c r="OVI38" s="233"/>
      <c r="OVJ38" s="233"/>
      <c r="OVK38" s="233"/>
      <c r="OVL38" s="233"/>
      <c r="OVM38" s="233"/>
      <c r="OVN38" s="233"/>
      <c r="OVO38" s="233"/>
      <c r="OVP38" s="233"/>
      <c r="OVQ38" s="233"/>
      <c r="OVR38" s="233"/>
      <c r="OVS38" s="233"/>
      <c r="OVT38" s="233"/>
      <c r="OVU38" s="233"/>
      <c r="OVV38" s="233"/>
      <c r="OVW38" s="233"/>
      <c r="OVX38" s="233"/>
      <c r="OVY38" s="233"/>
      <c r="OVZ38" s="233"/>
      <c r="OWA38" s="233"/>
      <c r="OWB38" s="233"/>
      <c r="OWC38" s="233"/>
      <c r="OWD38" s="233"/>
      <c r="OWE38" s="233"/>
      <c r="OWF38" s="233"/>
      <c r="OWG38" s="233"/>
      <c r="OWH38" s="233"/>
      <c r="OWI38" s="233"/>
      <c r="OWJ38" s="233"/>
      <c r="OWK38" s="233"/>
      <c r="OWL38" s="233"/>
      <c r="OWM38" s="233"/>
      <c r="OWN38" s="233"/>
      <c r="OWO38" s="233"/>
      <c r="OWP38" s="233"/>
      <c r="OWQ38" s="233"/>
      <c r="OWR38" s="233"/>
      <c r="OWS38" s="233"/>
      <c r="OWT38" s="233"/>
      <c r="OWU38" s="233"/>
      <c r="OWV38" s="233"/>
      <c r="OWW38" s="233"/>
      <c r="OWX38" s="233"/>
      <c r="OWY38" s="233"/>
      <c r="OWZ38" s="233"/>
      <c r="OXA38" s="233"/>
      <c r="OXB38" s="233"/>
      <c r="OXC38" s="233"/>
      <c r="OXD38" s="233"/>
      <c r="OXE38" s="233"/>
      <c r="OXF38" s="233"/>
      <c r="OXG38" s="233"/>
      <c r="OXH38" s="233"/>
      <c r="OXI38" s="233"/>
      <c r="OXJ38" s="233"/>
      <c r="OXK38" s="233"/>
      <c r="OXL38" s="233"/>
      <c r="OXM38" s="233"/>
      <c r="OXN38" s="233"/>
      <c r="OXO38" s="233"/>
      <c r="OXP38" s="233"/>
      <c r="OXQ38" s="233"/>
      <c r="OXR38" s="233"/>
      <c r="OXS38" s="233"/>
      <c r="OXT38" s="233"/>
      <c r="OXU38" s="233"/>
      <c r="OXV38" s="233"/>
      <c r="OXW38" s="233"/>
      <c r="OXX38" s="233"/>
      <c r="OXY38" s="233"/>
      <c r="OXZ38" s="233"/>
      <c r="OYA38" s="233"/>
      <c r="OYB38" s="233"/>
      <c r="OYC38" s="233"/>
      <c r="OYD38" s="233"/>
      <c r="OYE38" s="233"/>
      <c r="OYF38" s="233"/>
      <c r="OYG38" s="233"/>
      <c r="OYH38" s="233"/>
      <c r="OYI38" s="233"/>
      <c r="OYJ38" s="233"/>
      <c r="OYK38" s="233"/>
      <c r="OYL38" s="233"/>
      <c r="OYM38" s="233"/>
      <c r="OYN38" s="233"/>
      <c r="OYO38" s="233"/>
      <c r="OYP38" s="233"/>
      <c r="OYQ38" s="233"/>
      <c r="OYR38" s="233"/>
      <c r="OYS38" s="233"/>
      <c r="OYT38" s="233"/>
      <c r="OYU38" s="233"/>
      <c r="OYV38" s="233"/>
      <c r="OYW38" s="233"/>
      <c r="OYX38" s="233"/>
      <c r="OYY38" s="233"/>
      <c r="OYZ38" s="233"/>
      <c r="OZA38" s="233"/>
      <c r="OZB38" s="233"/>
      <c r="OZC38" s="233"/>
      <c r="OZD38" s="233"/>
      <c r="OZE38" s="233"/>
      <c r="OZF38" s="233"/>
      <c r="OZG38" s="233"/>
      <c r="OZH38" s="233"/>
      <c r="OZI38" s="233"/>
      <c r="OZJ38" s="233"/>
      <c r="OZK38" s="233"/>
      <c r="OZL38" s="233"/>
      <c r="OZM38" s="233"/>
      <c r="OZN38" s="233"/>
      <c r="OZO38" s="233"/>
      <c r="OZP38" s="233"/>
      <c r="OZQ38" s="233"/>
      <c r="OZR38" s="233"/>
      <c r="OZS38" s="233"/>
      <c r="OZT38" s="233"/>
      <c r="OZU38" s="233"/>
      <c r="OZV38" s="233"/>
      <c r="OZW38" s="233"/>
      <c r="OZX38" s="233"/>
      <c r="OZY38" s="233"/>
      <c r="OZZ38" s="233"/>
      <c r="PAA38" s="233"/>
      <c r="PAB38" s="233"/>
      <c r="PAC38" s="233"/>
      <c r="PAD38" s="233"/>
      <c r="PAE38" s="233"/>
      <c r="PAF38" s="233"/>
      <c r="PAG38" s="233"/>
      <c r="PAH38" s="233"/>
      <c r="PAI38" s="233"/>
      <c r="PAJ38" s="233"/>
      <c r="PAK38" s="233"/>
      <c r="PAL38" s="233"/>
      <c r="PAM38" s="233"/>
      <c r="PAN38" s="233"/>
      <c r="PAO38" s="233"/>
      <c r="PAP38" s="233"/>
      <c r="PAQ38" s="233"/>
      <c r="PAR38" s="233"/>
      <c r="PAS38" s="233"/>
      <c r="PAT38" s="233"/>
      <c r="PAU38" s="233"/>
      <c r="PAV38" s="233"/>
      <c r="PAW38" s="233"/>
      <c r="PAX38" s="233"/>
      <c r="PAY38" s="233"/>
      <c r="PAZ38" s="233"/>
      <c r="PBA38" s="233"/>
      <c r="PBB38" s="233"/>
      <c r="PBC38" s="233"/>
      <c r="PBD38" s="233"/>
      <c r="PBE38" s="233"/>
      <c r="PBF38" s="233"/>
      <c r="PBG38" s="233"/>
      <c r="PBH38" s="233"/>
      <c r="PBI38" s="233"/>
      <c r="PBJ38" s="233"/>
      <c r="PBK38" s="233"/>
      <c r="PBL38" s="233"/>
      <c r="PBM38" s="233"/>
      <c r="PBN38" s="233"/>
      <c r="PBO38" s="233"/>
      <c r="PBP38" s="233"/>
      <c r="PBQ38" s="233"/>
      <c r="PBR38" s="233"/>
      <c r="PBS38" s="233"/>
      <c r="PBT38" s="233"/>
      <c r="PBU38" s="233"/>
      <c r="PBV38" s="233"/>
      <c r="PBW38" s="233"/>
      <c r="PBX38" s="233"/>
      <c r="PBY38" s="233"/>
      <c r="PBZ38" s="233"/>
      <c r="PCA38" s="233"/>
      <c r="PCB38" s="233"/>
      <c r="PCC38" s="233"/>
      <c r="PCD38" s="233"/>
      <c r="PCE38" s="233"/>
      <c r="PCF38" s="233"/>
      <c r="PCG38" s="233"/>
      <c r="PCH38" s="233"/>
      <c r="PCI38" s="233"/>
      <c r="PCJ38" s="233"/>
      <c r="PCK38" s="233"/>
      <c r="PCL38" s="233"/>
      <c r="PCM38" s="233"/>
      <c r="PCN38" s="233"/>
      <c r="PCO38" s="233"/>
      <c r="PCP38" s="233"/>
      <c r="PCQ38" s="233"/>
      <c r="PCR38" s="233"/>
      <c r="PCS38" s="233"/>
      <c r="PCT38" s="233"/>
      <c r="PCU38" s="233"/>
      <c r="PCV38" s="233"/>
      <c r="PCW38" s="233"/>
      <c r="PCX38" s="233"/>
      <c r="PCY38" s="233"/>
      <c r="PCZ38" s="233"/>
      <c r="PDA38" s="233"/>
      <c r="PDB38" s="233"/>
      <c r="PDC38" s="233"/>
      <c r="PDD38" s="233"/>
      <c r="PDE38" s="233"/>
      <c r="PDF38" s="233"/>
      <c r="PDG38" s="233"/>
      <c r="PDH38" s="233"/>
      <c r="PDI38" s="233"/>
      <c r="PDJ38" s="233"/>
      <c r="PDK38" s="233"/>
      <c r="PDL38" s="233"/>
      <c r="PDM38" s="233"/>
      <c r="PDN38" s="233"/>
      <c r="PDO38" s="233"/>
      <c r="PDP38" s="233"/>
      <c r="PDQ38" s="233"/>
      <c r="PDR38" s="233"/>
      <c r="PDS38" s="233"/>
      <c r="PDT38" s="233"/>
      <c r="PDU38" s="233"/>
      <c r="PDV38" s="233"/>
      <c r="PDW38" s="233"/>
      <c r="PDX38" s="233"/>
      <c r="PDY38" s="233"/>
      <c r="PDZ38" s="233"/>
      <c r="PEA38" s="233"/>
      <c r="PEB38" s="233"/>
      <c r="PEC38" s="233"/>
      <c r="PED38" s="233"/>
      <c r="PEE38" s="233"/>
      <c r="PEF38" s="233"/>
      <c r="PEG38" s="233"/>
      <c r="PEH38" s="233"/>
      <c r="PEI38" s="233"/>
      <c r="PEJ38" s="233"/>
      <c r="PEK38" s="233"/>
      <c r="PEL38" s="233"/>
      <c r="PEM38" s="233"/>
      <c r="PEN38" s="233"/>
      <c r="PEO38" s="233"/>
      <c r="PEP38" s="233"/>
      <c r="PEQ38" s="233"/>
      <c r="PER38" s="233"/>
      <c r="PES38" s="233"/>
      <c r="PET38" s="233"/>
      <c r="PEU38" s="233"/>
      <c r="PEV38" s="233"/>
      <c r="PEW38" s="233"/>
      <c r="PEX38" s="233"/>
      <c r="PEY38" s="233"/>
      <c r="PEZ38" s="233"/>
      <c r="PFA38" s="233"/>
      <c r="PFB38" s="233"/>
      <c r="PFC38" s="233"/>
      <c r="PFD38" s="233"/>
      <c r="PFE38" s="233"/>
      <c r="PFF38" s="233"/>
      <c r="PFG38" s="233"/>
      <c r="PFH38" s="233"/>
      <c r="PFI38" s="233"/>
      <c r="PFJ38" s="233"/>
      <c r="PFK38" s="233"/>
      <c r="PFL38" s="233"/>
      <c r="PFM38" s="233"/>
      <c r="PFN38" s="233"/>
      <c r="PFO38" s="233"/>
      <c r="PFP38" s="233"/>
      <c r="PFQ38" s="233"/>
      <c r="PFR38" s="233"/>
      <c r="PFS38" s="233"/>
      <c r="PFT38" s="233"/>
      <c r="PFU38" s="233"/>
      <c r="PFV38" s="233"/>
      <c r="PFW38" s="233"/>
      <c r="PFX38" s="233"/>
      <c r="PFY38" s="233"/>
      <c r="PFZ38" s="233"/>
      <c r="PGA38" s="233"/>
      <c r="PGB38" s="233"/>
      <c r="PGC38" s="233"/>
      <c r="PGD38" s="233"/>
      <c r="PGE38" s="233"/>
      <c r="PGF38" s="233"/>
      <c r="PGG38" s="233"/>
      <c r="PGH38" s="233"/>
      <c r="PGI38" s="233"/>
      <c r="PGJ38" s="233"/>
      <c r="PGK38" s="233"/>
      <c r="PGL38" s="233"/>
      <c r="PGM38" s="233"/>
      <c r="PGN38" s="233"/>
      <c r="PGO38" s="233"/>
      <c r="PGP38" s="233"/>
      <c r="PGQ38" s="233"/>
      <c r="PGR38" s="233"/>
      <c r="PGS38" s="233"/>
      <c r="PGT38" s="233"/>
      <c r="PGU38" s="233"/>
      <c r="PGV38" s="233"/>
      <c r="PGW38" s="233"/>
      <c r="PGX38" s="233"/>
      <c r="PGY38" s="233"/>
      <c r="PGZ38" s="233"/>
      <c r="PHA38" s="233"/>
      <c r="PHB38" s="233"/>
      <c r="PHC38" s="233"/>
      <c r="PHD38" s="233"/>
      <c r="PHE38" s="233"/>
      <c r="PHF38" s="233"/>
      <c r="PHG38" s="233"/>
      <c r="PHH38" s="233"/>
      <c r="PHI38" s="233"/>
      <c r="PHJ38" s="233"/>
      <c r="PHK38" s="233"/>
      <c r="PHL38" s="233"/>
      <c r="PHM38" s="233"/>
      <c r="PHN38" s="233"/>
      <c r="PHO38" s="233"/>
      <c r="PHP38" s="233"/>
      <c r="PHQ38" s="233"/>
      <c r="PHR38" s="233"/>
      <c r="PHS38" s="233"/>
      <c r="PHT38" s="233"/>
      <c r="PHU38" s="233"/>
      <c r="PHV38" s="233"/>
      <c r="PHW38" s="233"/>
      <c r="PHX38" s="233"/>
      <c r="PHY38" s="233"/>
      <c r="PHZ38" s="233"/>
      <c r="PIA38" s="233"/>
      <c r="PIB38" s="233"/>
      <c r="PIC38" s="233"/>
      <c r="PID38" s="233"/>
      <c r="PIE38" s="233"/>
      <c r="PIF38" s="233"/>
      <c r="PIG38" s="233"/>
      <c r="PIH38" s="233"/>
      <c r="PII38" s="233"/>
      <c r="PIJ38" s="233"/>
      <c r="PIK38" s="233"/>
      <c r="PIL38" s="233"/>
      <c r="PIM38" s="233"/>
      <c r="PIN38" s="233"/>
      <c r="PIO38" s="233"/>
      <c r="PIP38" s="233"/>
      <c r="PIQ38" s="233"/>
      <c r="PIR38" s="233"/>
      <c r="PIS38" s="233"/>
      <c r="PIT38" s="233"/>
      <c r="PIU38" s="233"/>
      <c r="PIV38" s="233"/>
      <c r="PIW38" s="233"/>
      <c r="PIX38" s="233"/>
      <c r="PIY38" s="233"/>
      <c r="PIZ38" s="233"/>
      <c r="PJA38" s="233"/>
      <c r="PJB38" s="233"/>
      <c r="PJC38" s="233"/>
      <c r="PJD38" s="233"/>
      <c r="PJE38" s="233"/>
      <c r="PJF38" s="233"/>
      <c r="PJG38" s="233"/>
      <c r="PJH38" s="233"/>
      <c r="PJI38" s="233"/>
      <c r="PJJ38" s="233"/>
      <c r="PJK38" s="233"/>
      <c r="PJL38" s="233"/>
      <c r="PJM38" s="233"/>
      <c r="PJN38" s="233"/>
      <c r="PJO38" s="233"/>
      <c r="PJP38" s="233"/>
      <c r="PJQ38" s="233"/>
      <c r="PJR38" s="233"/>
      <c r="PJS38" s="233"/>
      <c r="PJT38" s="233"/>
      <c r="PJU38" s="233"/>
      <c r="PJV38" s="233"/>
      <c r="PJW38" s="233"/>
      <c r="PJX38" s="233"/>
      <c r="PJY38" s="233"/>
      <c r="PJZ38" s="233"/>
      <c r="PKA38" s="233"/>
      <c r="PKB38" s="233"/>
      <c r="PKC38" s="233"/>
      <c r="PKD38" s="233"/>
      <c r="PKE38" s="233"/>
      <c r="PKF38" s="233"/>
      <c r="PKG38" s="233"/>
      <c r="PKH38" s="233"/>
      <c r="PKI38" s="233"/>
      <c r="PKJ38" s="233"/>
      <c r="PKK38" s="233"/>
      <c r="PKL38" s="233"/>
      <c r="PKM38" s="233"/>
      <c r="PKN38" s="233"/>
      <c r="PKO38" s="233"/>
      <c r="PKP38" s="233"/>
      <c r="PKQ38" s="233"/>
      <c r="PKR38" s="233"/>
      <c r="PKS38" s="233"/>
      <c r="PKT38" s="233"/>
      <c r="PKU38" s="233"/>
      <c r="PKV38" s="233"/>
      <c r="PKW38" s="233"/>
      <c r="PKX38" s="233"/>
      <c r="PKY38" s="233"/>
      <c r="PKZ38" s="233"/>
      <c r="PLA38" s="233"/>
      <c r="PLB38" s="233"/>
      <c r="PLC38" s="233"/>
      <c r="PLD38" s="233"/>
      <c r="PLE38" s="233"/>
      <c r="PLF38" s="233"/>
      <c r="PLG38" s="233"/>
      <c r="PLH38" s="233"/>
      <c r="PLI38" s="233"/>
      <c r="PLJ38" s="233"/>
      <c r="PLK38" s="233"/>
      <c r="PLL38" s="233"/>
      <c r="PLM38" s="233"/>
      <c r="PLN38" s="233"/>
      <c r="PLO38" s="233"/>
      <c r="PLP38" s="233"/>
      <c r="PLQ38" s="233"/>
      <c r="PLR38" s="233"/>
      <c r="PLS38" s="233"/>
      <c r="PLT38" s="233"/>
      <c r="PLU38" s="233"/>
      <c r="PLV38" s="233"/>
      <c r="PLW38" s="233"/>
      <c r="PLX38" s="233"/>
      <c r="PLY38" s="233"/>
      <c r="PLZ38" s="233"/>
      <c r="PMA38" s="233"/>
      <c r="PMB38" s="233"/>
      <c r="PMC38" s="233"/>
      <c r="PMD38" s="233"/>
      <c r="PME38" s="233"/>
      <c r="PMF38" s="233"/>
      <c r="PMG38" s="233"/>
      <c r="PMH38" s="233"/>
      <c r="PMI38" s="233"/>
      <c r="PMJ38" s="233"/>
      <c r="PMK38" s="233"/>
      <c r="PML38" s="233"/>
      <c r="PMM38" s="233"/>
      <c r="PMN38" s="233"/>
      <c r="PMO38" s="233"/>
      <c r="PMP38" s="233"/>
      <c r="PMQ38" s="233"/>
      <c r="PMR38" s="233"/>
      <c r="PMS38" s="233"/>
      <c r="PMT38" s="233"/>
      <c r="PMU38" s="233"/>
      <c r="PMV38" s="233"/>
      <c r="PMW38" s="233"/>
      <c r="PMX38" s="233"/>
      <c r="PMY38" s="233"/>
      <c r="PMZ38" s="233"/>
      <c r="PNA38" s="233"/>
      <c r="PNB38" s="233"/>
      <c r="PNC38" s="233"/>
      <c r="PND38" s="233"/>
      <c r="PNE38" s="233"/>
      <c r="PNF38" s="233"/>
      <c r="PNG38" s="233"/>
      <c r="PNH38" s="233"/>
      <c r="PNI38" s="233"/>
      <c r="PNJ38" s="233"/>
      <c r="PNK38" s="233"/>
      <c r="PNL38" s="233"/>
      <c r="PNM38" s="233"/>
      <c r="PNN38" s="233"/>
      <c r="PNO38" s="233"/>
      <c r="PNP38" s="233"/>
      <c r="PNQ38" s="233"/>
      <c r="PNR38" s="233"/>
      <c r="PNS38" s="233"/>
      <c r="PNT38" s="233"/>
      <c r="PNU38" s="233"/>
      <c r="PNV38" s="233"/>
      <c r="PNW38" s="233"/>
      <c r="PNX38" s="233"/>
      <c r="PNY38" s="233"/>
      <c r="PNZ38" s="233"/>
      <c r="POA38" s="233"/>
      <c r="POB38" s="233"/>
      <c r="POC38" s="233"/>
      <c r="POD38" s="233"/>
      <c r="POE38" s="233"/>
      <c r="POF38" s="233"/>
      <c r="POG38" s="233"/>
      <c r="POH38" s="233"/>
      <c r="POI38" s="233"/>
      <c r="POJ38" s="233"/>
      <c r="POK38" s="233"/>
      <c r="POL38" s="233"/>
      <c r="POM38" s="233"/>
      <c r="PON38" s="233"/>
      <c r="POO38" s="233"/>
      <c r="POP38" s="233"/>
      <c r="POQ38" s="233"/>
      <c r="POR38" s="233"/>
      <c r="POS38" s="233"/>
      <c r="POT38" s="233"/>
      <c r="POU38" s="233"/>
      <c r="POV38" s="233"/>
      <c r="POW38" s="233"/>
      <c r="POX38" s="233"/>
      <c r="POY38" s="233"/>
      <c r="POZ38" s="233"/>
      <c r="PPA38" s="233"/>
      <c r="PPB38" s="233"/>
      <c r="PPC38" s="233"/>
      <c r="PPD38" s="233"/>
      <c r="PPE38" s="233"/>
      <c r="PPF38" s="233"/>
      <c r="PPG38" s="233"/>
      <c r="PPH38" s="233"/>
      <c r="PPI38" s="233"/>
      <c r="PPJ38" s="233"/>
      <c r="PPK38" s="233"/>
      <c r="PPL38" s="233"/>
      <c r="PPM38" s="233"/>
      <c r="PPN38" s="233"/>
      <c r="PPO38" s="233"/>
      <c r="PPP38" s="233"/>
      <c r="PPQ38" s="233"/>
      <c r="PPR38" s="233"/>
      <c r="PPS38" s="233"/>
      <c r="PPT38" s="233"/>
      <c r="PPU38" s="233"/>
      <c r="PPV38" s="233"/>
      <c r="PPW38" s="233"/>
      <c r="PPX38" s="233"/>
      <c r="PPY38" s="233"/>
      <c r="PPZ38" s="233"/>
      <c r="PQA38" s="233"/>
      <c r="PQB38" s="233"/>
      <c r="PQC38" s="233"/>
      <c r="PQD38" s="233"/>
      <c r="PQE38" s="233"/>
      <c r="PQF38" s="233"/>
      <c r="PQG38" s="233"/>
      <c r="PQH38" s="233"/>
      <c r="PQI38" s="233"/>
      <c r="PQJ38" s="233"/>
      <c r="PQK38" s="233"/>
      <c r="PQL38" s="233"/>
      <c r="PQM38" s="233"/>
      <c r="PQN38" s="233"/>
      <c r="PQO38" s="233"/>
      <c r="PQP38" s="233"/>
      <c r="PQQ38" s="233"/>
      <c r="PQR38" s="233"/>
      <c r="PQS38" s="233"/>
      <c r="PQT38" s="233"/>
      <c r="PQU38" s="233"/>
      <c r="PQV38" s="233"/>
      <c r="PQW38" s="233"/>
      <c r="PQX38" s="233"/>
      <c r="PQY38" s="233"/>
      <c r="PQZ38" s="233"/>
      <c r="PRA38" s="233"/>
      <c r="PRB38" s="233"/>
      <c r="PRC38" s="233"/>
      <c r="PRD38" s="233"/>
      <c r="PRE38" s="233"/>
      <c r="PRF38" s="233"/>
      <c r="PRG38" s="233"/>
      <c r="PRH38" s="233"/>
      <c r="PRI38" s="233"/>
      <c r="PRJ38" s="233"/>
      <c r="PRK38" s="233"/>
      <c r="PRL38" s="233"/>
      <c r="PRM38" s="233"/>
      <c r="PRN38" s="233"/>
      <c r="PRO38" s="233"/>
      <c r="PRP38" s="233"/>
      <c r="PRQ38" s="233"/>
      <c r="PRR38" s="233"/>
      <c r="PRS38" s="233"/>
      <c r="PRT38" s="233"/>
      <c r="PRU38" s="233"/>
      <c r="PRV38" s="233"/>
      <c r="PRW38" s="233"/>
      <c r="PRX38" s="233"/>
      <c r="PRY38" s="233"/>
      <c r="PRZ38" s="233"/>
      <c r="PSA38" s="233"/>
      <c r="PSB38" s="233"/>
      <c r="PSC38" s="233"/>
      <c r="PSD38" s="233"/>
      <c r="PSE38" s="233"/>
      <c r="PSF38" s="233"/>
      <c r="PSG38" s="233"/>
      <c r="PSH38" s="233"/>
      <c r="PSI38" s="233"/>
      <c r="PSJ38" s="233"/>
      <c r="PSK38" s="233"/>
      <c r="PSL38" s="233"/>
      <c r="PSM38" s="233"/>
      <c r="PSN38" s="233"/>
      <c r="PSO38" s="233"/>
      <c r="PSP38" s="233"/>
      <c r="PSQ38" s="233"/>
      <c r="PSR38" s="233"/>
      <c r="PSS38" s="233"/>
      <c r="PST38" s="233"/>
      <c r="PSU38" s="233"/>
      <c r="PSV38" s="233"/>
      <c r="PSW38" s="233"/>
      <c r="PSX38" s="233"/>
      <c r="PSY38" s="233"/>
      <c r="PSZ38" s="233"/>
      <c r="PTA38" s="233"/>
      <c r="PTB38" s="233"/>
      <c r="PTC38" s="233"/>
      <c r="PTD38" s="233"/>
      <c r="PTE38" s="233"/>
      <c r="PTF38" s="233"/>
      <c r="PTG38" s="233"/>
      <c r="PTH38" s="233"/>
      <c r="PTI38" s="233"/>
      <c r="PTJ38" s="233"/>
      <c r="PTK38" s="233"/>
      <c r="PTL38" s="233"/>
      <c r="PTM38" s="233"/>
      <c r="PTN38" s="233"/>
      <c r="PTO38" s="233"/>
      <c r="PTP38" s="233"/>
      <c r="PTQ38" s="233"/>
      <c r="PTR38" s="233"/>
      <c r="PTS38" s="233"/>
      <c r="PTT38" s="233"/>
      <c r="PTU38" s="233"/>
      <c r="PTV38" s="233"/>
      <c r="PTW38" s="233"/>
      <c r="PTX38" s="233"/>
      <c r="PTY38" s="233"/>
      <c r="PTZ38" s="233"/>
      <c r="PUA38" s="233"/>
      <c r="PUB38" s="233"/>
      <c r="PUC38" s="233"/>
      <c r="PUD38" s="233"/>
      <c r="PUE38" s="233"/>
      <c r="PUF38" s="233"/>
      <c r="PUG38" s="233"/>
      <c r="PUH38" s="233"/>
      <c r="PUI38" s="233"/>
      <c r="PUJ38" s="233"/>
      <c r="PUK38" s="233"/>
      <c r="PUL38" s="233"/>
      <c r="PUM38" s="233"/>
      <c r="PUN38" s="233"/>
      <c r="PUO38" s="233"/>
      <c r="PUP38" s="233"/>
      <c r="PUQ38" s="233"/>
      <c r="PUR38" s="233"/>
      <c r="PUS38" s="233"/>
      <c r="PUT38" s="233"/>
      <c r="PUU38" s="233"/>
      <c r="PUV38" s="233"/>
      <c r="PUW38" s="233"/>
      <c r="PUX38" s="233"/>
      <c r="PUY38" s="233"/>
      <c r="PUZ38" s="233"/>
      <c r="PVA38" s="233"/>
      <c r="PVB38" s="233"/>
      <c r="PVC38" s="233"/>
      <c r="PVD38" s="233"/>
      <c r="PVE38" s="233"/>
      <c r="PVF38" s="233"/>
      <c r="PVG38" s="233"/>
      <c r="PVH38" s="233"/>
      <c r="PVI38" s="233"/>
      <c r="PVJ38" s="233"/>
      <c r="PVK38" s="233"/>
      <c r="PVL38" s="233"/>
      <c r="PVM38" s="233"/>
      <c r="PVN38" s="233"/>
      <c r="PVO38" s="233"/>
      <c r="PVP38" s="233"/>
      <c r="PVQ38" s="233"/>
      <c r="PVR38" s="233"/>
      <c r="PVS38" s="233"/>
      <c r="PVT38" s="233"/>
      <c r="PVU38" s="233"/>
      <c r="PVV38" s="233"/>
      <c r="PVW38" s="233"/>
      <c r="PVX38" s="233"/>
      <c r="PVY38" s="233"/>
      <c r="PVZ38" s="233"/>
      <c r="PWA38" s="233"/>
      <c r="PWB38" s="233"/>
      <c r="PWC38" s="233"/>
      <c r="PWD38" s="233"/>
      <c r="PWE38" s="233"/>
      <c r="PWF38" s="233"/>
      <c r="PWG38" s="233"/>
      <c r="PWH38" s="233"/>
      <c r="PWI38" s="233"/>
      <c r="PWJ38" s="233"/>
      <c r="PWK38" s="233"/>
      <c r="PWL38" s="233"/>
      <c r="PWM38" s="233"/>
      <c r="PWN38" s="233"/>
      <c r="PWO38" s="233"/>
      <c r="PWP38" s="233"/>
      <c r="PWQ38" s="233"/>
      <c r="PWR38" s="233"/>
      <c r="PWS38" s="233"/>
      <c r="PWT38" s="233"/>
      <c r="PWU38" s="233"/>
      <c r="PWV38" s="233"/>
      <c r="PWW38" s="233"/>
      <c r="PWX38" s="233"/>
      <c r="PWY38" s="233"/>
      <c r="PWZ38" s="233"/>
      <c r="PXA38" s="233"/>
      <c r="PXB38" s="233"/>
      <c r="PXC38" s="233"/>
      <c r="PXD38" s="233"/>
      <c r="PXE38" s="233"/>
      <c r="PXF38" s="233"/>
      <c r="PXG38" s="233"/>
      <c r="PXH38" s="233"/>
      <c r="PXI38" s="233"/>
      <c r="PXJ38" s="233"/>
      <c r="PXK38" s="233"/>
      <c r="PXL38" s="233"/>
      <c r="PXM38" s="233"/>
      <c r="PXN38" s="233"/>
      <c r="PXO38" s="233"/>
      <c r="PXP38" s="233"/>
      <c r="PXQ38" s="233"/>
      <c r="PXR38" s="233"/>
      <c r="PXS38" s="233"/>
      <c r="PXT38" s="233"/>
      <c r="PXU38" s="233"/>
      <c r="PXV38" s="233"/>
      <c r="PXW38" s="233"/>
      <c r="PXX38" s="233"/>
      <c r="PXY38" s="233"/>
      <c r="PXZ38" s="233"/>
      <c r="PYA38" s="233"/>
      <c r="PYB38" s="233"/>
      <c r="PYC38" s="233"/>
      <c r="PYD38" s="233"/>
      <c r="PYE38" s="233"/>
      <c r="PYF38" s="233"/>
      <c r="PYG38" s="233"/>
      <c r="PYH38" s="233"/>
      <c r="PYI38" s="233"/>
      <c r="PYJ38" s="233"/>
      <c r="PYK38" s="233"/>
      <c r="PYL38" s="233"/>
      <c r="PYM38" s="233"/>
      <c r="PYN38" s="233"/>
      <c r="PYO38" s="233"/>
      <c r="PYP38" s="233"/>
      <c r="PYQ38" s="233"/>
      <c r="PYR38" s="233"/>
      <c r="PYS38" s="233"/>
      <c r="PYT38" s="233"/>
      <c r="PYU38" s="233"/>
      <c r="PYV38" s="233"/>
      <c r="PYW38" s="233"/>
      <c r="PYX38" s="233"/>
      <c r="PYY38" s="233"/>
      <c r="PYZ38" s="233"/>
      <c r="PZA38" s="233"/>
      <c r="PZB38" s="233"/>
      <c r="PZC38" s="233"/>
      <c r="PZD38" s="233"/>
      <c r="PZE38" s="233"/>
      <c r="PZF38" s="233"/>
      <c r="PZG38" s="233"/>
      <c r="PZH38" s="233"/>
      <c r="PZI38" s="233"/>
      <c r="PZJ38" s="233"/>
      <c r="PZK38" s="233"/>
      <c r="PZL38" s="233"/>
      <c r="PZM38" s="233"/>
      <c r="PZN38" s="233"/>
      <c r="PZO38" s="233"/>
      <c r="PZP38" s="233"/>
      <c r="PZQ38" s="233"/>
      <c r="PZR38" s="233"/>
      <c r="PZS38" s="233"/>
      <c r="PZT38" s="233"/>
      <c r="PZU38" s="233"/>
      <c r="PZV38" s="233"/>
      <c r="PZW38" s="233"/>
      <c r="PZX38" s="233"/>
      <c r="PZY38" s="233"/>
      <c r="PZZ38" s="233"/>
      <c r="QAA38" s="233"/>
      <c r="QAB38" s="233"/>
      <c r="QAC38" s="233"/>
      <c r="QAD38" s="233"/>
      <c r="QAE38" s="233"/>
      <c r="QAF38" s="233"/>
      <c r="QAG38" s="233"/>
      <c r="QAH38" s="233"/>
      <c r="QAI38" s="233"/>
      <c r="QAJ38" s="233"/>
      <c r="QAK38" s="233"/>
      <c r="QAL38" s="233"/>
      <c r="QAM38" s="233"/>
      <c r="QAN38" s="233"/>
      <c r="QAO38" s="233"/>
      <c r="QAP38" s="233"/>
      <c r="QAQ38" s="233"/>
      <c r="QAR38" s="233"/>
      <c r="QAS38" s="233"/>
      <c r="QAT38" s="233"/>
      <c r="QAU38" s="233"/>
      <c r="QAV38" s="233"/>
      <c r="QAW38" s="233"/>
      <c r="QAX38" s="233"/>
      <c r="QAY38" s="233"/>
      <c r="QAZ38" s="233"/>
      <c r="QBA38" s="233"/>
      <c r="QBB38" s="233"/>
      <c r="QBC38" s="233"/>
      <c r="QBD38" s="233"/>
      <c r="QBE38" s="233"/>
      <c r="QBF38" s="233"/>
      <c r="QBG38" s="233"/>
      <c r="QBH38" s="233"/>
      <c r="QBI38" s="233"/>
      <c r="QBJ38" s="233"/>
      <c r="QBK38" s="233"/>
      <c r="QBL38" s="233"/>
      <c r="QBM38" s="233"/>
      <c r="QBN38" s="233"/>
      <c r="QBO38" s="233"/>
      <c r="QBP38" s="233"/>
      <c r="QBQ38" s="233"/>
      <c r="QBR38" s="233"/>
      <c r="QBS38" s="233"/>
      <c r="QBT38" s="233"/>
      <c r="QBU38" s="233"/>
      <c r="QBV38" s="233"/>
      <c r="QBW38" s="233"/>
      <c r="QBX38" s="233"/>
      <c r="QBY38" s="233"/>
      <c r="QBZ38" s="233"/>
      <c r="QCA38" s="233"/>
      <c r="QCB38" s="233"/>
      <c r="QCC38" s="233"/>
      <c r="QCD38" s="233"/>
      <c r="QCE38" s="233"/>
      <c r="QCF38" s="233"/>
      <c r="QCG38" s="233"/>
      <c r="QCH38" s="233"/>
      <c r="QCI38" s="233"/>
      <c r="QCJ38" s="233"/>
      <c r="QCK38" s="233"/>
      <c r="QCL38" s="233"/>
      <c r="QCM38" s="233"/>
      <c r="QCN38" s="233"/>
      <c r="QCO38" s="233"/>
      <c r="QCP38" s="233"/>
      <c r="QCQ38" s="233"/>
      <c r="QCR38" s="233"/>
      <c r="QCS38" s="233"/>
      <c r="QCT38" s="233"/>
      <c r="QCU38" s="233"/>
      <c r="QCV38" s="233"/>
      <c r="QCW38" s="233"/>
      <c r="QCX38" s="233"/>
      <c r="QCY38" s="233"/>
      <c r="QCZ38" s="233"/>
      <c r="QDA38" s="233"/>
      <c r="QDB38" s="233"/>
      <c r="QDC38" s="233"/>
      <c r="QDD38" s="233"/>
      <c r="QDE38" s="233"/>
      <c r="QDF38" s="233"/>
      <c r="QDG38" s="233"/>
      <c r="QDH38" s="233"/>
      <c r="QDI38" s="233"/>
      <c r="QDJ38" s="233"/>
      <c r="QDK38" s="233"/>
      <c r="QDL38" s="233"/>
      <c r="QDM38" s="233"/>
      <c r="QDN38" s="233"/>
      <c r="QDO38" s="233"/>
      <c r="QDP38" s="233"/>
      <c r="QDQ38" s="233"/>
      <c r="QDR38" s="233"/>
      <c r="QDS38" s="233"/>
      <c r="QDT38" s="233"/>
      <c r="QDU38" s="233"/>
      <c r="QDV38" s="233"/>
      <c r="QDW38" s="233"/>
      <c r="QDX38" s="233"/>
      <c r="QDY38" s="233"/>
      <c r="QDZ38" s="233"/>
      <c r="QEA38" s="233"/>
      <c r="QEB38" s="233"/>
      <c r="QEC38" s="233"/>
      <c r="QED38" s="233"/>
      <c r="QEE38" s="233"/>
      <c r="QEF38" s="233"/>
      <c r="QEG38" s="233"/>
      <c r="QEH38" s="233"/>
      <c r="QEI38" s="233"/>
      <c r="QEJ38" s="233"/>
      <c r="QEK38" s="233"/>
      <c r="QEL38" s="233"/>
      <c r="QEM38" s="233"/>
      <c r="QEN38" s="233"/>
      <c r="QEO38" s="233"/>
      <c r="QEP38" s="233"/>
      <c r="QEQ38" s="233"/>
      <c r="QER38" s="233"/>
      <c r="QES38" s="233"/>
      <c r="QET38" s="233"/>
      <c r="QEU38" s="233"/>
      <c r="QEV38" s="233"/>
      <c r="QEW38" s="233"/>
      <c r="QEX38" s="233"/>
      <c r="QEY38" s="233"/>
      <c r="QEZ38" s="233"/>
      <c r="QFA38" s="233"/>
      <c r="QFB38" s="233"/>
      <c r="QFC38" s="233"/>
      <c r="QFD38" s="233"/>
      <c r="QFE38" s="233"/>
      <c r="QFF38" s="233"/>
      <c r="QFG38" s="233"/>
      <c r="QFH38" s="233"/>
      <c r="QFI38" s="233"/>
      <c r="QFJ38" s="233"/>
      <c r="QFK38" s="233"/>
      <c r="QFL38" s="233"/>
      <c r="QFM38" s="233"/>
      <c r="QFN38" s="233"/>
      <c r="QFO38" s="233"/>
      <c r="QFP38" s="233"/>
      <c r="QFQ38" s="233"/>
      <c r="QFR38" s="233"/>
      <c r="QFS38" s="233"/>
      <c r="QFT38" s="233"/>
      <c r="QFU38" s="233"/>
      <c r="QFV38" s="233"/>
      <c r="QFW38" s="233"/>
      <c r="QFX38" s="233"/>
      <c r="QFY38" s="233"/>
      <c r="QFZ38" s="233"/>
      <c r="QGA38" s="233"/>
      <c r="QGB38" s="233"/>
      <c r="QGC38" s="233"/>
      <c r="QGD38" s="233"/>
      <c r="QGE38" s="233"/>
      <c r="QGF38" s="233"/>
      <c r="QGG38" s="233"/>
      <c r="QGH38" s="233"/>
      <c r="QGI38" s="233"/>
      <c r="QGJ38" s="233"/>
      <c r="QGK38" s="233"/>
      <c r="QGL38" s="233"/>
      <c r="QGM38" s="233"/>
      <c r="QGN38" s="233"/>
      <c r="QGO38" s="233"/>
      <c r="QGP38" s="233"/>
      <c r="QGQ38" s="233"/>
      <c r="QGR38" s="233"/>
      <c r="QGS38" s="233"/>
      <c r="QGT38" s="233"/>
      <c r="QGU38" s="233"/>
      <c r="QGV38" s="233"/>
      <c r="QGW38" s="233"/>
      <c r="QGX38" s="233"/>
      <c r="QGY38" s="233"/>
      <c r="QGZ38" s="233"/>
      <c r="QHA38" s="233"/>
      <c r="QHB38" s="233"/>
      <c r="QHC38" s="233"/>
      <c r="QHD38" s="233"/>
      <c r="QHE38" s="233"/>
      <c r="QHF38" s="233"/>
      <c r="QHG38" s="233"/>
      <c r="QHH38" s="233"/>
      <c r="QHI38" s="233"/>
      <c r="QHJ38" s="233"/>
      <c r="QHK38" s="233"/>
      <c r="QHL38" s="233"/>
      <c r="QHM38" s="233"/>
      <c r="QHN38" s="233"/>
      <c r="QHO38" s="233"/>
      <c r="QHP38" s="233"/>
      <c r="QHQ38" s="233"/>
      <c r="QHR38" s="233"/>
      <c r="QHS38" s="233"/>
      <c r="QHT38" s="233"/>
      <c r="QHU38" s="233"/>
      <c r="QHV38" s="233"/>
      <c r="QHW38" s="233"/>
      <c r="QHX38" s="233"/>
      <c r="QHY38" s="233"/>
      <c r="QHZ38" s="233"/>
      <c r="QIA38" s="233"/>
      <c r="QIB38" s="233"/>
      <c r="QIC38" s="233"/>
      <c r="QID38" s="233"/>
      <c r="QIE38" s="233"/>
      <c r="QIF38" s="233"/>
      <c r="QIG38" s="233"/>
      <c r="QIH38" s="233"/>
      <c r="QII38" s="233"/>
      <c r="QIJ38" s="233"/>
      <c r="QIK38" s="233"/>
      <c r="QIL38" s="233"/>
      <c r="QIM38" s="233"/>
      <c r="QIN38" s="233"/>
      <c r="QIO38" s="233"/>
      <c r="QIP38" s="233"/>
      <c r="QIQ38" s="233"/>
      <c r="QIR38" s="233"/>
      <c r="QIS38" s="233"/>
      <c r="QIT38" s="233"/>
      <c r="QIU38" s="233"/>
      <c r="QIV38" s="233"/>
      <c r="QIW38" s="233"/>
      <c r="QIX38" s="233"/>
      <c r="QIY38" s="233"/>
      <c r="QIZ38" s="233"/>
      <c r="QJA38" s="233"/>
      <c r="QJB38" s="233"/>
      <c r="QJC38" s="233"/>
      <c r="QJD38" s="233"/>
      <c r="QJE38" s="233"/>
      <c r="QJF38" s="233"/>
      <c r="QJG38" s="233"/>
      <c r="QJH38" s="233"/>
      <c r="QJI38" s="233"/>
      <c r="QJJ38" s="233"/>
      <c r="QJK38" s="233"/>
      <c r="QJL38" s="233"/>
      <c r="QJM38" s="233"/>
      <c r="QJN38" s="233"/>
      <c r="QJO38" s="233"/>
      <c r="QJP38" s="233"/>
      <c r="QJQ38" s="233"/>
      <c r="QJR38" s="233"/>
      <c r="QJS38" s="233"/>
      <c r="QJT38" s="233"/>
      <c r="QJU38" s="233"/>
      <c r="QJV38" s="233"/>
      <c r="QJW38" s="233"/>
      <c r="QJX38" s="233"/>
      <c r="QJY38" s="233"/>
      <c r="QJZ38" s="233"/>
      <c r="QKA38" s="233"/>
      <c r="QKB38" s="233"/>
      <c r="QKC38" s="233"/>
      <c r="QKD38" s="233"/>
      <c r="QKE38" s="233"/>
      <c r="QKF38" s="233"/>
      <c r="QKG38" s="233"/>
      <c r="QKH38" s="233"/>
      <c r="QKI38" s="233"/>
      <c r="QKJ38" s="233"/>
      <c r="QKK38" s="233"/>
      <c r="QKL38" s="233"/>
      <c r="QKM38" s="233"/>
      <c r="QKN38" s="233"/>
      <c r="QKO38" s="233"/>
      <c r="QKP38" s="233"/>
      <c r="QKQ38" s="233"/>
      <c r="QKR38" s="233"/>
      <c r="QKS38" s="233"/>
      <c r="QKT38" s="233"/>
      <c r="QKU38" s="233"/>
      <c r="QKV38" s="233"/>
      <c r="QKW38" s="233"/>
      <c r="QKX38" s="233"/>
      <c r="QKY38" s="233"/>
      <c r="QKZ38" s="233"/>
      <c r="QLA38" s="233"/>
      <c r="QLB38" s="233"/>
      <c r="QLC38" s="233"/>
      <c r="QLD38" s="233"/>
      <c r="QLE38" s="233"/>
      <c r="QLF38" s="233"/>
      <c r="QLG38" s="233"/>
      <c r="QLH38" s="233"/>
      <c r="QLI38" s="233"/>
      <c r="QLJ38" s="233"/>
      <c r="QLK38" s="233"/>
      <c r="QLL38" s="233"/>
      <c r="QLM38" s="233"/>
      <c r="QLN38" s="233"/>
      <c r="QLO38" s="233"/>
      <c r="QLP38" s="233"/>
      <c r="QLQ38" s="233"/>
      <c r="QLR38" s="233"/>
      <c r="QLS38" s="233"/>
      <c r="QLT38" s="233"/>
      <c r="QLU38" s="233"/>
      <c r="QLV38" s="233"/>
      <c r="QLW38" s="233"/>
      <c r="QLX38" s="233"/>
      <c r="QLY38" s="233"/>
      <c r="QLZ38" s="233"/>
      <c r="QMA38" s="233"/>
      <c r="QMB38" s="233"/>
      <c r="QMC38" s="233"/>
      <c r="QMD38" s="233"/>
      <c r="QME38" s="233"/>
      <c r="QMF38" s="233"/>
      <c r="QMG38" s="233"/>
      <c r="QMH38" s="233"/>
      <c r="QMI38" s="233"/>
      <c r="QMJ38" s="233"/>
      <c r="QMK38" s="233"/>
      <c r="QML38" s="233"/>
      <c r="QMM38" s="233"/>
      <c r="QMN38" s="233"/>
      <c r="QMO38" s="233"/>
      <c r="QMP38" s="233"/>
      <c r="QMQ38" s="233"/>
      <c r="QMR38" s="233"/>
      <c r="QMS38" s="233"/>
      <c r="QMT38" s="233"/>
      <c r="QMU38" s="233"/>
      <c r="QMV38" s="233"/>
      <c r="QMW38" s="233"/>
      <c r="QMX38" s="233"/>
      <c r="QMY38" s="233"/>
      <c r="QMZ38" s="233"/>
      <c r="QNA38" s="233"/>
      <c r="QNB38" s="233"/>
      <c r="QNC38" s="233"/>
      <c r="QND38" s="233"/>
      <c r="QNE38" s="233"/>
      <c r="QNF38" s="233"/>
      <c r="QNG38" s="233"/>
      <c r="QNH38" s="233"/>
      <c r="QNI38" s="233"/>
      <c r="QNJ38" s="233"/>
      <c r="QNK38" s="233"/>
      <c r="QNL38" s="233"/>
      <c r="QNM38" s="233"/>
      <c r="QNN38" s="233"/>
      <c r="QNO38" s="233"/>
      <c r="QNP38" s="233"/>
      <c r="QNQ38" s="233"/>
      <c r="QNR38" s="233"/>
      <c r="QNS38" s="233"/>
      <c r="QNT38" s="233"/>
      <c r="QNU38" s="233"/>
      <c r="QNV38" s="233"/>
      <c r="QNW38" s="233"/>
      <c r="QNX38" s="233"/>
      <c r="QNY38" s="233"/>
      <c r="QNZ38" s="233"/>
      <c r="QOA38" s="233"/>
      <c r="QOB38" s="233"/>
      <c r="QOC38" s="233"/>
      <c r="QOD38" s="233"/>
      <c r="QOE38" s="233"/>
      <c r="QOF38" s="233"/>
      <c r="QOG38" s="233"/>
      <c r="QOH38" s="233"/>
      <c r="QOI38" s="233"/>
      <c r="QOJ38" s="233"/>
      <c r="QOK38" s="233"/>
      <c r="QOL38" s="233"/>
      <c r="QOM38" s="233"/>
      <c r="QON38" s="233"/>
      <c r="QOO38" s="233"/>
      <c r="QOP38" s="233"/>
      <c r="QOQ38" s="233"/>
      <c r="QOR38" s="233"/>
      <c r="QOS38" s="233"/>
      <c r="QOT38" s="233"/>
      <c r="QOU38" s="233"/>
      <c r="QOV38" s="233"/>
      <c r="QOW38" s="233"/>
      <c r="QOX38" s="233"/>
      <c r="QOY38" s="233"/>
      <c r="QOZ38" s="233"/>
      <c r="QPA38" s="233"/>
      <c r="QPB38" s="233"/>
      <c r="QPC38" s="233"/>
      <c r="QPD38" s="233"/>
      <c r="QPE38" s="233"/>
      <c r="QPF38" s="233"/>
      <c r="QPG38" s="233"/>
      <c r="QPH38" s="233"/>
      <c r="QPI38" s="233"/>
      <c r="QPJ38" s="233"/>
      <c r="QPK38" s="233"/>
      <c r="QPL38" s="233"/>
      <c r="QPM38" s="233"/>
      <c r="QPN38" s="233"/>
      <c r="QPO38" s="233"/>
      <c r="QPP38" s="233"/>
      <c r="QPQ38" s="233"/>
      <c r="QPR38" s="233"/>
      <c r="QPS38" s="233"/>
      <c r="QPT38" s="233"/>
      <c r="QPU38" s="233"/>
      <c r="QPV38" s="233"/>
      <c r="QPW38" s="233"/>
      <c r="QPX38" s="233"/>
      <c r="QPY38" s="233"/>
      <c r="QPZ38" s="233"/>
      <c r="QQA38" s="233"/>
      <c r="QQB38" s="233"/>
      <c r="QQC38" s="233"/>
      <c r="QQD38" s="233"/>
      <c r="QQE38" s="233"/>
      <c r="QQF38" s="233"/>
      <c r="QQG38" s="233"/>
      <c r="QQH38" s="233"/>
      <c r="QQI38" s="233"/>
      <c r="QQJ38" s="233"/>
      <c r="QQK38" s="233"/>
      <c r="QQL38" s="233"/>
      <c r="QQM38" s="233"/>
      <c r="QQN38" s="233"/>
      <c r="QQO38" s="233"/>
      <c r="QQP38" s="233"/>
      <c r="QQQ38" s="233"/>
      <c r="QQR38" s="233"/>
      <c r="QQS38" s="233"/>
      <c r="QQT38" s="233"/>
      <c r="QQU38" s="233"/>
      <c r="QQV38" s="233"/>
      <c r="QQW38" s="233"/>
      <c r="QQX38" s="233"/>
      <c r="QQY38" s="233"/>
      <c r="QQZ38" s="233"/>
      <c r="QRA38" s="233"/>
      <c r="QRB38" s="233"/>
      <c r="QRC38" s="233"/>
      <c r="QRD38" s="233"/>
      <c r="QRE38" s="233"/>
      <c r="QRF38" s="233"/>
      <c r="QRG38" s="233"/>
      <c r="QRH38" s="233"/>
      <c r="QRI38" s="233"/>
      <c r="QRJ38" s="233"/>
      <c r="QRK38" s="233"/>
      <c r="QRL38" s="233"/>
      <c r="QRM38" s="233"/>
      <c r="QRN38" s="233"/>
      <c r="QRO38" s="233"/>
      <c r="QRP38" s="233"/>
      <c r="QRQ38" s="233"/>
      <c r="QRR38" s="233"/>
      <c r="QRS38" s="233"/>
      <c r="QRT38" s="233"/>
      <c r="QRU38" s="233"/>
      <c r="QRV38" s="233"/>
      <c r="QRW38" s="233"/>
      <c r="QRX38" s="233"/>
      <c r="QRY38" s="233"/>
      <c r="QRZ38" s="233"/>
      <c r="QSA38" s="233"/>
      <c r="QSB38" s="233"/>
      <c r="QSC38" s="233"/>
      <c r="QSD38" s="233"/>
      <c r="QSE38" s="233"/>
      <c r="QSF38" s="233"/>
      <c r="QSG38" s="233"/>
      <c r="QSH38" s="233"/>
      <c r="QSI38" s="233"/>
      <c r="QSJ38" s="233"/>
      <c r="QSK38" s="233"/>
      <c r="QSL38" s="233"/>
      <c r="QSM38" s="233"/>
      <c r="QSN38" s="233"/>
      <c r="QSO38" s="233"/>
      <c r="QSP38" s="233"/>
      <c r="QSQ38" s="233"/>
      <c r="QSR38" s="233"/>
      <c r="QSS38" s="233"/>
      <c r="QST38" s="233"/>
      <c r="QSU38" s="233"/>
      <c r="QSV38" s="233"/>
      <c r="QSW38" s="233"/>
      <c r="QSX38" s="233"/>
      <c r="QSY38" s="233"/>
      <c r="QSZ38" s="233"/>
      <c r="QTA38" s="233"/>
      <c r="QTB38" s="233"/>
      <c r="QTC38" s="233"/>
      <c r="QTD38" s="233"/>
      <c r="QTE38" s="233"/>
      <c r="QTF38" s="233"/>
      <c r="QTG38" s="233"/>
      <c r="QTH38" s="233"/>
      <c r="QTI38" s="233"/>
      <c r="QTJ38" s="233"/>
      <c r="QTK38" s="233"/>
      <c r="QTL38" s="233"/>
      <c r="QTM38" s="233"/>
      <c r="QTN38" s="233"/>
      <c r="QTO38" s="233"/>
      <c r="QTP38" s="233"/>
      <c r="QTQ38" s="233"/>
      <c r="QTR38" s="233"/>
      <c r="QTS38" s="233"/>
      <c r="QTT38" s="233"/>
      <c r="QTU38" s="233"/>
      <c r="QTV38" s="233"/>
      <c r="QTW38" s="233"/>
      <c r="QTX38" s="233"/>
      <c r="QTY38" s="233"/>
      <c r="QTZ38" s="233"/>
      <c r="QUA38" s="233"/>
      <c r="QUB38" s="233"/>
      <c r="QUC38" s="233"/>
      <c r="QUD38" s="233"/>
      <c r="QUE38" s="233"/>
      <c r="QUF38" s="233"/>
      <c r="QUG38" s="233"/>
      <c r="QUH38" s="233"/>
      <c r="QUI38" s="233"/>
      <c r="QUJ38" s="233"/>
      <c r="QUK38" s="233"/>
      <c r="QUL38" s="233"/>
      <c r="QUM38" s="233"/>
      <c r="QUN38" s="233"/>
      <c r="QUO38" s="233"/>
      <c r="QUP38" s="233"/>
      <c r="QUQ38" s="233"/>
      <c r="QUR38" s="233"/>
      <c r="QUS38" s="233"/>
      <c r="QUT38" s="233"/>
      <c r="QUU38" s="233"/>
      <c r="QUV38" s="233"/>
      <c r="QUW38" s="233"/>
      <c r="QUX38" s="233"/>
      <c r="QUY38" s="233"/>
      <c r="QUZ38" s="233"/>
      <c r="QVA38" s="233"/>
      <c r="QVB38" s="233"/>
      <c r="QVC38" s="233"/>
      <c r="QVD38" s="233"/>
      <c r="QVE38" s="233"/>
      <c r="QVF38" s="233"/>
      <c r="QVG38" s="233"/>
      <c r="QVH38" s="233"/>
      <c r="QVI38" s="233"/>
      <c r="QVJ38" s="233"/>
      <c r="QVK38" s="233"/>
      <c r="QVL38" s="233"/>
      <c r="QVM38" s="233"/>
      <c r="QVN38" s="233"/>
      <c r="QVO38" s="233"/>
      <c r="QVP38" s="233"/>
      <c r="QVQ38" s="233"/>
      <c r="QVR38" s="233"/>
      <c r="QVS38" s="233"/>
      <c r="QVT38" s="233"/>
      <c r="QVU38" s="233"/>
      <c r="QVV38" s="233"/>
      <c r="QVW38" s="233"/>
      <c r="QVX38" s="233"/>
      <c r="QVY38" s="233"/>
      <c r="QVZ38" s="233"/>
      <c r="QWA38" s="233"/>
      <c r="QWB38" s="233"/>
      <c r="QWC38" s="233"/>
      <c r="QWD38" s="233"/>
      <c r="QWE38" s="233"/>
      <c r="QWF38" s="233"/>
      <c r="QWG38" s="233"/>
      <c r="QWH38" s="233"/>
      <c r="QWI38" s="233"/>
      <c r="QWJ38" s="233"/>
      <c r="QWK38" s="233"/>
      <c r="QWL38" s="233"/>
      <c r="QWM38" s="233"/>
      <c r="QWN38" s="233"/>
      <c r="QWO38" s="233"/>
      <c r="QWP38" s="233"/>
      <c r="QWQ38" s="233"/>
      <c r="QWR38" s="233"/>
      <c r="QWS38" s="233"/>
      <c r="QWT38" s="233"/>
      <c r="QWU38" s="233"/>
      <c r="QWV38" s="233"/>
      <c r="QWW38" s="233"/>
      <c r="QWX38" s="233"/>
      <c r="QWY38" s="233"/>
      <c r="QWZ38" s="233"/>
      <c r="QXA38" s="233"/>
      <c r="QXB38" s="233"/>
      <c r="QXC38" s="233"/>
      <c r="QXD38" s="233"/>
      <c r="QXE38" s="233"/>
      <c r="QXF38" s="233"/>
      <c r="QXG38" s="233"/>
      <c r="QXH38" s="233"/>
      <c r="QXI38" s="233"/>
      <c r="QXJ38" s="233"/>
      <c r="QXK38" s="233"/>
      <c r="QXL38" s="233"/>
      <c r="QXM38" s="233"/>
      <c r="QXN38" s="233"/>
      <c r="QXO38" s="233"/>
      <c r="QXP38" s="233"/>
      <c r="QXQ38" s="233"/>
      <c r="QXR38" s="233"/>
      <c r="QXS38" s="233"/>
      <c r="QXT38" s="233"/>
      <c r="QXU38" s="233"/>
      <c r="QXV38" s="233"/>
      <c r="QXW38" s="233"/>
      <c r="QXX38" s="233"/>
      <c r="QXY38" s="233"/>
      <c r="QXZ38" s="233"/>
      <c r="QYA38" s="233"/>
      <c r="QYB38" s="233"/>
      <c r="QYC38" s="233"/>
      <c r="QYD38" s="233"/>
      <c r="QYE38" s="233"/>
      <c r="QYF38" s="233"/>
      <c r="QYG38" s="233"/>
      <c r="QYH38" s="233"/>
      <c r="QYI38" s="233"/>
      <c r="QYJ38" s="233"/>
      <c r="QYK38" s="233"/>
      <c r="QYL38" s="233"/>
      <c r="QYM38" s="233"/>
      <c r="QYN38" s="233"/>
      <c r="QYO38" s="233"/>
      <c r="QYP38" s="233"/>
      <c r="QYQ38" s="233"/>
      <c r="QYR38" s="233"/>
      <c r="QYS38" s="233"/>
      <c r="QYT38" s="233"/>
      <c r="QYU38" s="233"/>
      <c r="QYV38" s="233"/>
      <c r="QYW38" s="233"/>
      <c r="QYX38" s="233"/>
      <c r="QYY38" s="233"/>
      <c r="QYZ38" s="233"/>
      <c r="QZA38" s="233"/>
      <c r="QZB38" s="233"/>
      <c r="QZC38" s="233"/>
      <c r="QZD38" s="233"/>
      <c r="QZE38" s="233"/>
      <c r="QZF38" s="233"/>
      <c r="QZG38" s="233"/>
      <c r="QZH38" s="233"/>
      <c r="QZI38" s="233"/>
      <c r="QZJ38" s="233"/>
      <c r="QZK38" s="233"/>
      <c r="QZL38" s="233"/>
      <c r="QZM38" s="233"/>
      <c r="QZN38" s="233"/>
      <c r="QZO38" s="233"/>
      <c r="QZP38" s="233"/>
      <c r="QZQ38" s="233"/>
      <c r="QZR38" s="233"/>
      <c r="QZS38" s="233"/>
      <c r="QZT38" s="233"/>
      <c r="QZU38" s="233"/>
      <c r="QZV38" s="233"/>
      <c r="QZW38" s="233"/>
      <c r="QZX38" s="233"/>
      <c r="QZY38" s="233"/>
      <c r="QZZ38" s="233"/>
      <c r="RAA38" s="233"/>
      <c r="RAB38" s="233"/>
      <c r="RAC38" s="233"/>
      <c r="RAD38" s="233"/>
      <c r="RAE38" s="233"/>
      <c r="RAF38" s="233"/>
      <c r="RAG38" s="233"/>
      <c r="RAH38" s="233"/>
      <c r="RAI38" s="233"/>
      <c r="RAJ38" s="233"/>
      <c r="RAK38" s="233"/>
      <c r="RAL38" s="233"/>
      <c r="RAM38" s="233"/>
      <c r="RAN38" s="233"/>
      <c r="RAO38" s="233"/>
      <c r="RAP38" s="233"/>
      <c r="RAQ38" s="233"/>
      <c r="RAR38" s="233"/>
      <c r="RAS38" s="233"/>
      <c r="RAT38" s="233"/>
      <c r="RAU38" s="233"/>
      <c r="RAV38" s="233"/>
      <c r="RAW38" s="233"/>
      <c r="RAX38" s="233"/>
      <c r="RAY38" s="233"/>
      <c r="RAZ38" s="233"/>
      <c r="RBA38" s="233"/>
      <c r="RBB38" s="233"/>
      <c r="RBC38" s="233"/>
      <c r="RBD38" s="233"/>
      <c r="RBE38" s="233"/>
      <c r="RBF38" s="233"/>
      <c r="RBG38" s="233"/>
      <c r="RBH38" s="233"/>
      <c r="RBI38" s="233"/>
      <c r="RBJ38" s="233"/>
      <c r="RBK38" s="233"/>
      <c r="RBL38" s="233"/>
      <c r="RBM38" s="233"/>
      <c r="RBN38" s="233"/>
      <c r="RBO38" s="233"/>
      <c r="RBP38" s="233"/>
      <c r="RBQ38" s="233"/>
      <c r="RBR38" s="233"/>
      <c r="RBS38" s="233"/>
      <c r="RBT38" s="233"/>
      <c r="RBU38" s="233"/>
      <c r="RBV38" s="233"/>
      <c r="RBW38" s="233"/>
      <c r="RBX38" s="233"/>
      <c r="RBY38" s="233"/>
      <c r="RBZ38" s="233"/>
      <c r="RCA38" s="233"/>
      <c r="RCB38" s="233"/>
      <c r="RCC38" s="233"/>
      <c r="RCD38" s="233"/>
      <c r="RCE38" s="233"/>
      <c r="RCF38" s="233"/>
      <c r="RCG38" s="233"/>
      <c r="RCH38" s="233"/>
      <c r="RCI38" s="233"/>
      <c r="RCJ38" s="233"/>
      <c r="RCK38" s="233"/>
      <c r="RCL38" s="233"/>
      <c r="RCM38" s="233"/>
      <c r="RCN38" s="233"/>
      <c r="RCO38" s="233"/>
      <c r="RCP38" s="233"/>
      <c r="RCQ38" s="233"/>
      <c r="RCR38" s="233"/>
      <c r="RCS38" s="233"/>
      <c r="RCT38" s="233"/>
      <c r="RCU38" s="233"/>
      <c r="RCV38" s="233"/>
      <c r="RCW38" s="233"/>
      <c r="RCX38" s="233"/>
      <c r="RCY38" s="233"/>
      <c r="RCZ38" s="233"/>
      <c r="RDA38" s="233"/>
      <c r="RDB38" s="233"/>
      <c r="RDC38" s="233"/>
      <c r="RDD38" s="233"/>
      <c r="RDE38" s="233"/>
      <c r="RDF38" s="233"/>
      <c r="RDG38" s="233"/>
      <c r="RDH38" s="233"/>
      <c r="RDI38" s="233"/>
      <c r="RDJ38" s="233"/>
      <c r="RDK38" s="233"/>
      <c r="RDL38" s="233"/>
      <c r="RDM38" s="233"/>
      <c r="RDN38" s="233"/>
      <c r="RDO38" s="233"/>
      <c r="RDP38" s="233"/>
      <c r="RDQ38" s="233"/>
      <c r="RDR38" s="233"/>
      <c r="RDS38" s="233"/>
      <c r="RDT38" s="233"/>
      <c r="RDU38" s="233"/>
      <c r="RDV38" s="233"/>
      <c r="RDW38" s="233"/>
      <c r="RDX38" s="233"/>
      <c r="RDY38" s="233"/>
      <c r="RDZ38" s="233"/>
      <c r="REA38" s="233"/>
      <c r="REB38" s="233"/>
      <c r="REC38" s="233"/>
      <c r="RED38" s="233"/>
      <c r="REE38" s="233"/>
      <c r="REF38" s="233"/>
      <c r="REG38" s="233"/>
      <c r="REH38" s="233"/>
      <c r="REI38" s="233"/>
      <c r="REJ38" s="233"/>
      <c r="REK38" s="233"/>
      <c r="REL38" s="233"/>
      <c r="REM38" s="233"/>
      <c r="REN38" s="233"/>
      <c r="REO38" s="233"/>
      <c r="REP38" s="233"/>
      <c r="REQ38" s="233"/>
      <c r="RER38" s="233"/>
      <c r="RES38" s="233"/>
      <c r="RET38" s="233"/>
      <c r="REU38" s="233"/>
      <c r="REV38" s="233"/>
      <c r="REW38" s="233"/>
      <c r="REX38" s="233"/>
      <c r="REY38" s="233"/>
      <c r="REZ38" s="233"/>
      <c r="RFA38" s="233"/>
      <c r="RFB38" s="233"/>
      <c r="RFC38" s="233"/>
      <c r="RFD38" s="233"/>
      <c r="RFE38" s="233"/>
      <c r="RFF38" s="233"/>
      <c r="RFG38" s="233"/>
      <c r="RFH38" s="233"/>
      <c r="RFI38" s="233"/>
      <c r="RFJ38" s="233"/>
      <c r="RFK38" s="233"/>
      <c r="RFL38" s="233"/>
      <c r="RFM38" s="233"/>
      <c r="RFN38" s="233"/>
      <c r="RFO38" s="233"/>
      <c r="RFP38" s="233"/>
      <c r="RFQ38" s="233"/>
      <c r="RFR38" s="233"/>
      <c r="RFS38" s="233"/>
      <c r="RFT38" s="233"/>
      <c r="RFU38" s="233"/>
      <c r="RFV38" s="233"/>
      <c r="RFW38" s="233"/>
      <c r="RFX38" s="233"/>
      <c r="RFY38" s="233"/>
      <c r="RFZ38" s="233"/>
      <c r="RGA38" s="233"/>
      <c r="RGB38" s="233"/>
      <c r="RGC38" s="233"/>
      <c r="RGD38" s="233"/>
      <c r="RGE38" s="233"/>
      <c r="RGF38" s="233"/>
      <c r="RGG38" s="233"/>
      <c r="RGH38" s="233"/>
      <c r="RGI38" s="233"/>
      <c r="RGJ38" s="233"/>
      <c r="RGK38" s="233"/>
      <c r="RGL38" s="233"/>
      <c r="RGM38" s="233"/>
      <c r="RGN38" s="233"/>
      <c r="RGO38" s="233"/>
      <c r="RGP38" s="233"/>
      <c r="RGQ38" s="233"/>
      <c r="RGR38" s="233"/>
      <c r="RGS38" s="233"/>
      <c r="RGT38" s="233"/>
      <c r="RGU38" s="233"/>
      <c r="RGV38" s="233"/>
      <c r="RGW38" s="233"/>
      <c r="RGX38" s="233"/>
      <c r="RGY38" s="233"/>
      <c r="RGZ38" s="233"/>
      <c r="RHA38" s="233"/>
      <c r="RHB38" s="233"/>
      <c r="RHC38" s="233"/>
      <c r="RHD38" s="233"/>
      <c r="RHE38" s="233"/>
      <c r="RHF38" s="233"/>
      <c r="RHG38" s="233"/>
      <c r="RHH38" s="233"/>
      <c r="RHI38" s="233"/>
      <c r="RHJ38" s="233"/>
      <c r="RHK38" s="233"/>
      <c r="RHL38" s="233"/>
      <c r="RHM38" s="233"/>
      <c r="RHN38" s="233"/>
      <c r="RHO38" s="233"/>
      <c r="RHP38" s="233"/>
      <c r="RHQ38" s="233"/>
      <c r="RHR38" s="233"/>
      <c r="RHS38" s="233"/>
      <c r="RHT38" s="233"/>
      <c r="RHU38" s="233"/>
      <c r="RHV38" s="233"/>
      <c r="RHW38" s="233"/>
      <c r="RHX38" s="233"/>
      <c r="RHY38" s="233"/>
      <c r="RHZ38" s="233"/>
      <c r="RIA38" s="233"/>
      <c r="RIB38" s="233"/>
      <c r="RIC38" s="233"/>
      <c r="RID38" s="233"/>
      <c r="RIE38" s="233"/>
      <c r="RIF38" s="233"/>
      <c r="RIG38" s="233"/>
      <c r="RIH38" s="233"/>
      <c r="RII38" s="233"/>
      <c r="RIJ38" s="233"/>
      <c r="RIK38" s="233"/>
      <c r="RIL38" s="233"/>
      <c r="RIM38" s="233"/>
      <c r="RIN38" s="233"/>
      <c r="RIO38" s="233"/>
      <c r="RIP38" s="233"/>
      <c r="RIQ38" s="233"/>
      <c r="RIR38" s="233"/>
      <c r="RIS38" s="233"/>
      <c r="RIT38" s="233"/>
      <c r="RIU38" s="233"/>
      <c r="RIV38" s="233"/>
      <c r="RIW38" s="233"/>
      <c r="RIX38" s="233"/>
      <c r="RIY38" s="233"/>
      <c r="RIZ38" s="233"/>
      <c r="RJA38" s="233"/>
      <c r="RJB38" s="233"/>
      <c r="RJC38" s="233"/>
      <c r="RJD38" s="233"/>
      <c r="RJE38" s="233"/>
      <c r="RJF38" s="233"/>
      <c r="RJG38" s="233"/>
      <c r="RJH38" s="233"/>
      <c r="RJI38" s="233"/>
      <c r="RJJ38" s="233"/>
      <c r="RJK38" s="233"/>
      <c r="RJL38" s="233"/>
      <c r="RJM38" s="233"/>
      <c r="RJN38" s="233"/>
      <c r="RJO38" s="233"/>
      <c r="RJP38" s="233"/>
      <c r="RJQ38" s="233"/>
      <c r="RJR38" s="233"/>
      <c r="RJS38" s="233"/>
      <c r="RJT38" s="233"/>
      <c r="RJU38" s="233"/>
      <c r="RJV38" s="233"/>
      <c r="RJW38" s="233"/>
      <c r="RJX38" s="233"/>
      <c r="RJY38" s="233"/>
      <c r="RJZ38" s="233"/>
      <c r="RKA38" s="233"/>
      <c r="RKB38" s="233"/>
      <c r="RKC38" s="233"/>
      <c r="RKD38" s="233"/>
      <c r="RKE38" s="233"/>
      <c r="RKF38" s="233"/>
      <c r="RKG38" s="233"/>
      <c r="RKH38" s="233"/>
      <c r="RKI38" s="233"/>
      <c r="RKJ38" s="233"/>
      <c r="RKK38" s="233"/>
      <c r="RKL38" s="233"/>
      <c r="RKM38" s="233"/>
      <c r="RKN38" s="233"/>
      <c r="RKO38" s="233"/>
      <c r="RKP38" s="233"/>
      <c r="RKQ38" s="233"/>
      <c r="RKR38" s="233"/>
      <c r="RKS38" s="233"/>
      <c r="RKT38" s="233"/>
      <c r="RKU38" s="233"/>
      <c r="RKV38" s="233"/>
      <c r="RKW38" s="233"/>
      <c r="RKX38" s="233"/>
      <c r="RKY38" s="233"/>
      <c r="RKZ38" s="233"/>
      <c r="RLA38" s="233"/>
      <c r="RLB38" s="233"/>
      <c r="RLC38" s="233"/>
      <c r="RLD38" s="233"/>
      <c r="RLE38" s="233"/>
      <c r="RLF38" s="233"/>
      <c r="RLG38" s="233"/>
      <c r="RLH38" s="233"/>
      <c r="RLI38" s="233"/>
      <c r="RLJ38" s="233"/>
      <c r="RLK38" s="233"/>
      <c r="RLL38" s="233"/>
      <c r="RLM38" s="233"/>
      <c r="RLN38" s="233"/>
      <c r="RLO38" s="233"/>
      <c r="RLP38" s="233"/>
      <c r="RLQ38" s="233"/>
      <c r="RLR38" s="233"/>
      <c r="RLS38" s="233"/>
      <c r="RLT38" s="233"/>
      <c r="RLU38" s="233"/>
      <c r="RLV38" s="233"/>
      <c r="RLW38" s="233"/>
      <c r="RLX38" s="233"/>
      <c r="RLY38" s="233"/>
      <c r="RLZ38" s="233"/>
      <c r="RMA38" s="233"/>
      <c r="RMB38" s="233"/>
      <c r="RMC38" s="233"/>
      <c r="RMD38" s="233"/>
      <c r="RME38" s="233"/>
      <c r="RMF38" s="233"/>
      <c r="RMG38" s="233"/>
      <c r="RMH38" s="233"/>
      <c r="RMI38" s="233"/>
      <c r="RMJ38" s="233"/>
      <c r="RMK38" s="233"/>
      <c r="RML38" s="233"/>
      <c r="RMM38" s="233"/>
      <c r="RMN38" s="233"/>
      <c r="RMO38" s="233"/>
      <c r="RMP38" s="233"/>
      <c r="RMQ38" s="233"/>
      <c r="RMR38" s="233"/>
      <c r="RMS38" s="233"/>
      <c r="RMT38" s="233"/>
      <c r="RMU38" s="233"/>
      <c r="RMV38" s="233"/>
      <c r="RMW38" s="233"/>
      <c r="RMX38" s="233"/>
      <c r="RMY38" s="233"/>
      <c r="RMZ38" s="233"/>
      <c r="RNA38" s="233"/>
      <c r="RNB38" s="233"/>
      <c r="RNC38" s="233"/>
      <c r="RND38" s="233"/>
      <c r="RNE38" s="233"/>
      <c r="RNF38" s="233"/>
      <c r="RNG38" s="233"/>
      <c r="RNH38" s="233"/>
      <c r="RNI38" s="233"/>
      <c r="RNJ38" s="233"/>
      <c r="RNK38" s="233"/>
      <c r="RNL38" s="233"/>
      <c r="RNM38" s="233"/>
      <c r="RNN38" s="233"/>
      <c r="RNO38" s="233"/>
      <c r="RNP38" s="233"/>
      <c r="RNQ38" s="233"/>
      <c r="RNR38" s="233"/>
      <c r="RNS38" s="233"/>
      <c r="RNT38" s="233"/>
      <c r="RNU38" s="233"/>
      <c r="RNV38" s="233"/>
      <c r="RNW38" s="233"/>
      <c r="RNX38" s="233"/>
      <c r="RNY38" s="233"/>
      <c r="RNZ38" s="233"/>
      <c r="ROA38" s="233"/>
      <c r="ROB38" s="233"/>
      <c r="ROC38" s="233"/>
      <c r="ROD38" s="233"/>
      <c r="ROE38" s="233"/>
      <c r="ROF38" s="233"/>
      <c r="ROG38" s="233"/>
      <c r="ROH38" s="233"/>
      <c r="ROI38" s="233"/>
      <c r="ROJ38" s="233"/>
      <c r="ROK38" s="233"/>
      <c r="ROL38" s="233"/>
      <c r="ROM38" s="233"/>
      <c r="RON38" s="233"/>
      <c r="ROO38" s="233"/>
      <c r="ROP38" s="233"/>
      <c r="ROQ38" s="233"/>
      <c r="ROR38" s="233"/>
      <c r="ROS38" s="233"/>
      <c r="ROT38" s="233"/>
      <c r="ROU38" s="233"/>
      <c r="ROV38" s="233"/>
      <c r="ROW38" s="233"/>
      <c r="ROX38" s="233"/>
      <c r="ROY38" s="233"/>
      <c r="ROZ38" s="233"/>
      <c r="RPA38" s="233"/>
      <c r="RPB38" s="233"/>
      <c r="RPC38" s="233"/>
      <c r="RPD38" s="233"/>
      <c r="RPE38" s="233"/>
      <c r="RPF38" s="233"/>
      <c r="RPG38" s="233"/>
      <c r="RPH38" s="233"/>
      <c r="RPI38" s="233"/>
      <c r="RPJ38" s="233"/>
      <c r="RPK38" s="233"/>
      <c r="RPL38" s="233"/>
      <c r="RPM38" s="233"/>
      <c r="RPN38" s="233"/>
      <c r="RPO38" s="233"/>
      <c r="RPP38" s="233"/>
      <c r="RPQ38" s="233"/>
      <c r="RPR38" s="233"/>
      <c r="RPS38" s="233"/>
      <c r="RPT38" s="233"/>
      <c r="RPU38" s="233"/>
      <c r="RPV38" s="233"/>
      <c r="RPW38" s="233"/>
      <c r="RPX38" s="233"/>
      <c r="RPY38" s="233"/>
      <c r="RPZ38" s="233"/>
      <c r="RQA38" s="233"/>
      <c r="RQB38" s="233"/>
      <c r="RQC38" s="233"/>
      <c r="RQD38" s="233"/>
      <c r="RQE38" s="233"/>
      <c r="RQF38" s="233"/>
      <c r="RQG38" s="233"/>
      <c r="RQH38" s="233"/>
      <c r="RQI38" s="233"/>
      <c r="RQJ38" s="233"/>
      <c r="RQK38" s="233"/>
      <c r="RQL38" s="233"/>
      <c r="RQM38" s="233"/>
      <c r="RQN38" s="233"/>
      <c r="RQO38" s="233"/>
      <c r="RQP38" s="233"/>
      <c r="RQQ38" s="233"/>
      <c r="RQR38" s="233"/>
      <c r="RQS38" s="233"/>
      <c r="RQT38" s="233"/>
      <c r="RQU38" s="233"/>
      <c r="RQV38" s="233"/>
      <c r="RQW38" s="233"/>
      <c r="RQX38" s="233"/>
      <c r="RQY38" s="233"/>
      <c r="RQZ38" s="233"/>
      <c r="RRA38" s="233"/>
      <c r="RRB38" s="233"/>
      <c r="RRC38" s="233"/>
      <c r="RRD38" s="233"/>
      <c r="RRE38" s="233"/>
      <c r="RRF38" s="233"/>
      <c r="RRG38" s="233"/>
      <c r="RRH38" s="233"/>
      <c r="RRI38" s="233"/>
      <c r="RRJ38" s="233"/>
      <c r="RRK38" s="233"/>
      <c r="RRL38" s="233"/>
      <c r="RRM38" s="233"/>
      <c r="RRN38" s="233"/>
      <c r="RRO38" s="233"/>
      <c r="RRP38" s="233"/>
      <c r="RRQ38" s="233"/>
      <c r="RRR38" s="233"/>
      <c r="RRS38" s="233"/>
      <c r="RRT38" s="233"/>
      <c r="RRU38" s="233"/>
      <c r="RRV38" s="233"/>
      <c r="RRW38" s="233"/>
      <c r="RRX38" s="233"/>
      <c r="RRY38" s="233"/>
      <c r="RRZ38" s="233"/>
      <c r="RSA38" s="233"/>
      <c r="RSB38" s="233"/>
      <c r="RSC38" s="233"/>
      <c r="RSD38" s="233"/>
      <c r="RSE38" s="233"/>
      <c r="RSF38" s="233"/>
      <c r="RSG38" s="233"/>
      <c r="RSH38" s="233"/>
      <c r="RSI38" s="233"/>
      <c r="RSJ38" s="233"/>
      <c r="RSK38" s="233"/>
      <c r="RSL38" s="233"/>
      <c r="RSM38" s="233"/>
      <c r="RSN38" s="233"/>
      <c r="RSO38" s="233"/>
      <c r="RSP38" s="233"/>
      <c r="RSQ38" s="233"/>
      <c r="RSR38" s="233"/>
      <c r="RSS38" s="233"/>
      <c r="RST38" s="233"/>
      <c r="RSU38" s="233"/>
      <c r="RSV38" s="233"/>
      <c r="RSW38" s="233"/>
      <c r="RSX38" s="233"/>
      <c r="RSY38" s="233"/>
      <c r="RSZ38" s="233"/>
      <c r="RTA38" s="233"/>
      <c r="RTB38" s="233"/>
      <c r="RTC38" s="233"/>
      <c r="RTD38" s="233"/>
      <c r="RTE38" s="233"/>
      <c r="RTF38" s="233"/>
      <c r="RTG38" s="233"/>
      <c r="RTH38" s="233"/>
      <c r="RTI38" s="233"/>
      <c r="RTJ38" s="233"/>
      <c r="RTK38" s="233"/>
      <c r="RTL38" s="233"/>
      <c r="RTM38" s="233"/>
      <c r="RTN38" s="233"/>
      <c r="RTO38" s="233"/>
      <c r="RTP38" s="233"/>
      <c r="RTQ38" s="233"/>
      <c r="RTR38" s="233"/>
      <c r="RTS38" s="233"/>
      <c r="RTT38" s="233"/>
      <c r="RTU38" s="233"/>
      <c r="RTV38" s="233"/>
      <c r="RTW38" s="233"/>
      <c r="RTX38" s="233"/>
      <c r="RTY38" s="233"/>
      <c r="RTZ38" s="233"/>
      <c r="RUA38" s="233"/>
      <c r="RUB38" s="233"/>
      <c r="RUC38" s="233"/>
      <c r="RUD38" s="233"/>
      <c r="RUE38" s="233"/>
      <c r="RUF38" s="233"/>
      <c r="RUG38" s="233"/>
      <c r="RUH38" s="233"/>
      <c r="RUI38" s="233"/>
      <c r="RUJ38" s="233"/>
      <c r="RUK38" s="233"/>
      <c r="RUL38" s="233"/>
      <c r="RUM38" s="233"/>
      <c r="RUN38" s="233"/>
      <c r="RUO38" s="233"/>
      <c r="RUP38" s="233"/>
      <c r="RUQ38" s="233"/>
      <c r="RUR38" s="233"/>
      <c r="RUS38" s="233"/>
      <c r="RUT38" s="233"/>
      <c r="RUU38" s="233"/>
      <c r="RUV38" s="233"/>
      <c r="RUW38" s="233"/>
      <c r="RUX38" s="233"/>
      <c r="RUY38" s="233"/>
      <c r="RUZ38" s="233"/>
      <c r="RVA38" s="233"/>
      <c r="RVB38" s="233"/>
      <c r="RVC38" s="233"/>
      <c r="RVD38" s="233"/>
      <c r="RVE38" s="233"/>
      <c r="RVF38" s="233"/>
      <c r="RVG38" s="233"/>
      <c r="RVH38" s="233"/>
      <c r="RVI38" s="233"/>
      <c r="RVJ38" s="233"/>
      <c r="RVK38" s="233"/>
      <c r="RVL38" s="233"/>
      <c r="RVM38" s="233"/>
      <c r="RVN38" s="233"/>
      <c r="RVO38" s="233"/>
      <c r="RVP38" s="233"/>
      <c r="RVQ38" s="233"/>
      <c r="RVR38" s="233"/>
      <c r="RVS38" s="233"/>
      <c r="RVT38" s="233"/>
      <c r="RVU38" s="233"/>
      <c r="RVV38" s="233"/>
      <c r="RVW38" s="233"/>
      <c r="RVX38" s="233"/>
      <c r="RVY38" s="233"/>
      <c r="RVZ38" s="233"/>
      <c r="RWA38" s="233"/>
      <c r="RWB38" s="233"/>
      <c r="RWC38" s="233"/>
      <c r="RWD38" s="233"/>
      <c r="RWE38" s="233"/>
      <c r="RWF38" s="233"/>
      <c r="RWG38" s="233"/>
      <c r="RWH38" s="233"/>
      <c r="RWI38" s="233"/>
      <c r="RWJ38" s="233"/>
      <c r="RWK38" s="233"/>
      <c r="RWL38" s="233"/>
      <c r="RWM38" s="233"/>
      <c r="RWN38" s="233"/>
      <c r="RWO38" s="233"/>
      <c r="RWP38" s="233"/>
      <c r="RWQ38" s="233"/>
      <c r="RWR38" s="233"/>
      <c r="RWS38" s="233"/>
      <c r="RWT38" s="233"/>
      <c r="RWU38" s="233"/>
      <c r="RWV38" s="233"/>
      <c r="RWW38" s="233"/>
      <c r="RWX38" s="233"/>
      <c r="RWY38" s="233"/>
      <c r="RWZ38" s="233"/>
      <c r="RXA38" s="233"/>
      <c r="RXB38" s="233"/>
      <c r="RXC38" s="233"/>
      <c r="RXD38" s="233"/>
      <c r="RXE38" s="233"/>
      <c r="RXF38" s="233"/>
      <c r="RXG38" s="233"/>
      <c r="RXH38" s="233"/>
      <c r="RXI38" s="233"/>
      <c r="RXJ38" s="233"/>
      <c r="RXK38" s="233"/>
      <c r="RXL38" s="233"/>
      <c r="RXM38" s="233"/>
      <c r="RXN38" s="233"/>
      <c r="RXO38" s="233"/>
      <c r="RXP38" s="233"/>
      <c r="RXQ38" s="233"/>
      <c r="RXR38" s="233"/>
      <c r="RXS38" s="233"/>
      <c r="RXT38" s="233"/>
      <c r="RXU38" s="233"/>
      <c r="RXV38" s="233"/>
      <c r="RXW38" s="233"/>
      <c r="RXX38" s="233"/>
      <c r="RXY38" s="233"/>
      <c r="RXZ38" s="233"/>
      <c r="RYA38" s="233"/>
      <c r="RYB38" s="233"/>
      <c r="RYC38" s="233"/>
      <c r="RYD38" s="233"/>
      <c r="RYE38" s="233"/>
      <c r="RYF38" s="233"/>
      <c r="RYG38" s="233"/>
      <c r="RYH38" s="233"/>
      <c r="RYI38" s="233"/>
      <c r="RYJ38" s="233"/>
      <c r="RYK38" s="233"/>
      <c r="RYL38" s="233"/>
      <c r="RYM38" s="233"/>
      <c r="RYN38" s="233"/>
      <c r="RYO38" s="233"/>
      <c r="RYP38" s="233"/>
      <c r="RYQ38" s="233"/>
      <c r="RYR38" s="233"/>
      <c r="RYS38" s="233"/>
      <c r="RYT38" s="233"/>
      <c r="RYU38" s="233"/>
      <c r="RYV38" s="233"/>
      <c r="RYW38" s="233"/>
      <c r="RYX38" s="233"/>
      <c r="RYY38" s="233"/>
      <c r="RYZ38" s="233"/>
      <c r="RZA38" s="233"/>
      <c r="RZB38" s="233"/>
      <c r="RZC38" s="233"/>
      <c r="RZD38" s="233"/>
      <c r="RZE38" s="233"/>
      <c r="RZF38" s="233"/>
      <c r="RZG38" s="233"/>
      <c r="RZH38" s="233"/>
      <c r="RZI38" s="233"/>
      <c r="RZJ38" s="233"/>
      <c r="RZK38" s="233"/>
      <c r="RZL38" s="233"/>
      <c r="RZM38" s="233"/>
      <c r="RZN38" s="233"/>
      <c r="RZO38" s="233"/>
      <c r="RZP38" s="233"/>
      <c r="RZQ38" s="233"/>
      <c r="RZR38" s="233"/>
      <c r="RZS38" s="233"/>
      <c r="RZT38" s="233"/>
      <c r="RZU38" s="233"/>
      <c r="RZV38" s="233"/>
      <c r="RZW38" s="233"/>
      <c r="RZX38" s="233"/>
      <c r="RZY38" s="233"/>
      <c r="RZZ38" s="233"/>
      <c r="SAA38" s="233"/>
      <c r="SAB38" s="233"/>
      <c r="SAC38" s="233"/>
      <c r="SAD38" s="233"/>
      <c r="SAE38" s="233"/>
      <c r="SAF38" s="233"/>
      <c r="SAG38" s="233"/>
      <c r="SAH38" s="233"/>
      <c r="SAI38" s="233"/>
      <c r="SAJ38" s="233"/>
      <c r="SAK38" s="233"/>
      <c r="SAL38" s="233"/>
      <c r="SAM38" s="233"/>
      <c r="SAN38" s="233"/>
      <c r="SAO38" s="233"/>
      <c r="SAP38" s="233"/>
      <c r="SAQ38" s="233"/>
      <c r="SAR38" s="233"/>
      <c r="SAS38" s="233"/>
      <c r="SAT38" s="233"/>
      <c r="SAU38" s="233"/>
      <c r="SAV38" s="233"/>
      <c r="SAW38" s="233"/>
      <c r="SAX38" s="233"/>
      <c r="SAY38" s="233"/>
      <c r="SAZ38" s="233"/>
      <c r="SBA38" s="233"/>
      <c r="SBB38" s="233"/>
      <c r="SBC38" s="233"/>
      <c r="SBD38" s="233"/>
      <c r="SBE38" s="233"/>
      <c r="SBF38" s="233"/>
      <c r="SBG38" s="233"/>
      <c r="SBH38" s="233"/>
      <c r="SBI38" s="233"/>
      <c r="SBJ38" s="233"/>
      <c r="SBK38" s="233"/>
      <c r="SBL38" s="233"/>
      <c r="SBM38" s="233"/>
      <c r="SBN38" s="233"/>
      <c r="SBO38" s="233"/>
      <c r="SBP38" s="233"/>
      <c r="SBQ38" s="233"/>
      <c r="SBR38" s="233"/>
      <c r="SBS38" s="233"/>
      <c r="SBT38" s="233"/>
      <c r="SBU38" s="233"/>
      <c r="SBV38" s="233"/>
      <c r="SBW38" s="233"/>
      <c r="SBX38" s="233"/>
      <c r="SBY38" s="233"/>
      <c r="SBZ38" s="233"/>
      <c r="SCA38" s="233"/>
      <c r="SCB38" s="233"/>
      <c r="SCC38" s="233"/>
      <c r="SCD38" s="233"/>
      <c r="SCE38" s="233"/>
      <c r="SCF38" s="233"/>
      <c r="SCG38" s="233"/>
      <c r="SCH38" s="233"/>
      <c r="SCI38" s="233"/>
      <c r="SCJ38" s="233"/>
      <c r="SCK38" s="233"/>
      <c r="SCL38" s="233"/>
      <c r="SCM38" s="233"/>
      <c r="SCN38" s="233"/>
      <c r="SCO38" s="233"/>
      <c r="SCP38" s="233"/>
      <c r="SCQ38" s="233"/>
      <c r="SCR38" s="233"/>
      <c r="SCS38" s="233"/>
      <c r="SCT38" s="233"/>
      <c r="SCU38" s="233"/>
      <c r="SCV38" s="233"/>
      <c r="SCW38" s="233"/>
      <c r="SCX38" s="233"/>
      <c r="SCY38" s="233"/>
      <c r="SCZ38" s="233"/>
      <c r="SDA38" s="233"/>
      <c r="SDB38" s="233"/>
      <c r="SDC38" s="233"/>
      <c r="SDD38" s="233"/>
      <c r="SDE38" s="233"/>
      <c r="SDF38" s="233"/>
      <c r="SDG38" s="233"/>
      <c r="SDH38" s="233"/>
      <c r="SDI38" s="233"/>
      <c r="SDJ38" s="233"/>
      <c r="SDK38" s="233"/>
      <c r="SDL38" s="233"/>
      <c r="SDM38" s="233"/>
      <c r="SDN38" s="233"/>
      <c r="SDO38" s="233"/>
      <c r="SDP38" s="233"/>
      <c r="SDQ38" s="233"/>
      <c r="SDR38" s="233"/>
      <c r="SDS38" s="233"/>
      <c r="SDT38" s="233"/>
      <c r="SDU38" s="233"/>
      <c r="SDV38" s="233"/>
      <c r="SDW38" s="233"/>
      <c r="SDX38" s="233"/>
      <c r="SDY38" s="233"/>
      <c r="SDZ38" s="233"/>
      <c r="SEA38" s="233"/>
      <c r="SEB38" s="233"/>
      <c r="SEC38" s="233"/>
      <c r="SED38" s="233"/>
      <c r="SEE38" s="233"/>
      <c r="SEF38" s="233"/>
      <c r="SEG38" s="233"/>
      <c r="SEH38" s="233"/>
      <c r="SEI38" s="233"/>
      <c r="SEJ38" s="233"/>
      <c r="SEK38" s="233"/>
      <c r="SEL38" s="233"/>
      <c r="SEM38" s="233"/>
      <c r="SEN38" s="233"/>
      <c r="SEO38" s="233"/>
      <c r="SEP38" s="233"/>
      <c r="SEQ38" s="233"/>
      <c r="SER38" s="233"/>
      <c r="SES38" s="233"/>
      <c r="SET38" s="233"/>
      <c r="SEU38" s="233"/>
      <c r="SEV38" s="233"/>
      <c r="SEW38" s="233"/>
      <c r="SEX38" s="233"/>
      <c r="SEY38" s="233"/>
      <c r="SEZ38" s="233"/>
      <c r="SFA38" s="233"/>
      <c r="SFB38" s="233"/>
      <c r="SFC38" s="233"/>
      <c r="SFD38" s="233"/>
      <c r="SFE38" s="233"/>
      <c r="SFF38" s="233"/>
      <c r="SFG38" s="233"/>
      <c r="SFH38" s="233"/>
      <c r="SFI38" s="233"/>
      <c r="SFJ38" s="233"/>
      <c r="SFK38" s="233"/>
      <c r="SFL38" s="233"/>
      <c r="SFM38" s="233"/>
      <c r="SFN38" s="233"/>
      <c r="SFO38" s="233"/>
      <c r="SFP38" s="233"/>
      <c r="SFQ38" s="233"/>
      <c r="SFR38" s="233"/>
      <c r="SFS38" s="233"/>
      <c r="SFT38" s="233"/>
      <c r="SFU38" s="233"/>
      <c r="SFV38" s="233"/>
      <c r="SFW38" s="233"/>
      <c r="SFX38" s="233"/>
      <c r="SFY38" s="233"/>
      <c r="SFZ38" s="233"/>
      <c r="SGA38" s="233"/>
      <c r="SGB38" s="233"/>
      <c r="SGC38" s="233"/>
      <c r="SGD38" s="233"/>
      <c r="SGE38" s="233"/>
      <c r="SGF38" s="233"/>
      <c r="SGG38" s="233"/>
      <c r="SGH38" s="233"/>
      <c r="SGI38" s="233"/>
      <c r="SGJ38" s="233"/>
      <c r="SGK38" s="233"/>
      <c r="SGL38" s="233"/>
      <c r="SGM38" s="233"/>
      <c r="SGN38" s="233"/>
      <c r="SGO38" s="233"/>
      <c r="SGP38" s="233"/>
      <c r="SGQ38" s="233"/>
      <c r="SGR38" s="233"/>
      <c r="SGS38" s="233"/>
      <c r="SGT38" s="233"/>
      <c r="SGU38" s="233"/>
      <c r="SGV38" s="233"/>
      <c r="SGW38" s="233"/>
      <c r="SGX38" s="233"/>
      <c r="SGY38" s="233"/>
      <c r="SGZ38" s="233"/>
      <c r="SHA38" s="233"/>
      <c r="SHB38" s="233"/>
      <c r="SHC38" s="233"/>
      <c r="SHD38" s="233"/>
      <c r="SHE38" s="233"/>
      <c r="SHF38" s="233"/>
      <c r="SHG38" s="233"/>
      <c r="SHH38" s="233"/>
      <c r="SHI38" s="233"/>
      <c r="SHJ38" s="233"/>
      <c r="SHK38" s="233"/>
      <c r="SHL38" s="233"/>
      <c r="SHM38" s="233"/>
      <c r="SHN38" s="233"/>
      <c r="SHO38" s="233"/>
      <c r="SHP38" s="233"/>
      <c r="SHQ38" s="233"/>
      <c r="SHR38" s="233"/>
      <c r="SHS38" s="233"/>
      <c r="SHT38" s="233"/>
      <c r="SHU38" s="233"/>
      <c r="SHV38" s="233"/>
      <c r="SHW38" s="233"/>
      <c r="SHX38" s="233"/>
      <c r="SHY38" s="233"/>
      <c r="SHZ38" s="233"/>
      <c r="SIA38" s="233"/>
      <c r="SIB38" s="233"/>
      <c r="SIC38" s="233"/>
      <c r="SID38" s="233"/>
      <c r="SIE38" s="233"/>
      <c r="SIF38" s="233"/>
      <c r="SIG38" s="233"/>
      <c r="SIH38" s="233"/>
      <c r="SII38" s="233"/>
      <c r="SIJ38" s="233"/>
      <c r="SIK38" s="233"/>
      <c r="SIL38" s="233"/>
      <c r="SIM38" s="233"/>
      <c r="SIN38" s="233"/>
      <c r="SIO38" s="233"/>
      <c r="SIP38" s="233"/>
      <c r="SIQ38" s="233"/>
      <c r="SIR38" s="233"/>
      <c r="SIS38" s="233"/>
      <c r="SIT38" s="233"/>
      <c r="SIU38" s="233"/>
      <c r="SIV38" s="233"/>
      <c r="SIW38" s="233"/>
      <c r="SIX38" s="233"/>
      <c r="SIY38" s="233"/>
      <c r="SIZ38" s="233"/>
      <c r="SJA38" s="233"/>
      <c r="SJB38" s="233"/>
      <c r="SJC38" s="233"/>
      <c r="SJD38" s="233"/>
      <c r="SJE38" s="233"/>
      <c r="SJF38" s="233"/>
      <c r="SJG38" s="233"/>
      <c r="SJH38" s="233"/>
      <c r="SJI38" s="233"/>
      <c r="SJJ38" s="233"/>
      <c r="SJK38" s="233"/>
      <c r="SJL38" s="233"/>
      <c r="SJM38" s="233"/>
      <c r="SJN38" s="233"/>
      <c r="SJO38" s="233"/>
      <c r="SJP38" s="233"/>
      <c r="SJQ38" s="233"/>
      <c r="SJR38" s="233"/>
      <c r="SJS38" s="233"/>
      <c r="SJT38" s="233"/>
      <c r="SJU38" s="233"/>
      <c r="SJV38" s="233"/>
      <c r="SJW38" s="233"/>
      <c r="SJX38" s="233"/>
      <c r="SJY38" s="233"/>
      <c r="SJZ38" s="233"/>
      <c r="SKA38" s="233"/>
      <c r="SKB38" s="233"/>
      <c r="SKC38" s="233"/>
      <c r="SKD38" s="233"/>
      <c r="SKE38" s="233"/>
      <c r="SKF38" s="233"/>
      <c r="SKG38" s="233"/>
      <c r="SKH38" s="233"/>
      <c r="SKI38" s="233"/>
      <c r="SKJ38" s="233"/>
      <c r="SKK38" s="233"/>
      <c r="SKL38" s="233"/>
      <c r="SKM38" s="233"/>
      <c r="SKN38" s="233"/>
      <c r="SKO38" s="233"/>
      <c r="SKP38" s="233"/>
      <c r="SKQ38" s="233"/>
      <c r="SKR38" s="233"/>
      <c r="SKS38" s="233"/>
      <c r="SKT38" s="233"/>
      <c r="SKU38" s="233"/>
      <c r="SKV38" s="233"/>
      <c r="SKW38" s="233"/>
      <c r="SKX38" s="233"/>
      <c r="SKY38" s="233"/>
      <c r="SKZ38" s="233"/>
      <c r="SLA38" s="233"/>
      <c r="SLB38" s="233"/>
      <c r="SLC38" s="233"/>
      <c r="SLD38" s="233"/>
      <c r="SLE38" s="233"/>
      <c r="SLF38" s="233"/>
      <c r="SLG38" s="233"/>
      <c r="SLH38" s="233"/>
      <c r="SLI38" s="233"/>
      <c r="SLJ38" s="233"/>
      <c r="SLK38" s="233"/>
      <c r="SLL38" s="233"/>
      <c r="SLM38" s="233"/>
      <c r="SLN38" s="233"/>
      <c r="SLO38" s="233"/>
      <c r="SLP38" s="233"/>
      <c r="SLQ38" s="233"/>
      <c r="SLR38" s="233"/>
      <c r="SLS38" s="233"/>
      <c r="SLT38" s="233"/>
      <c r="SLU38" s="233"/>
      <c r="SLV38" s="233"/>
      <c r="SLW38" s="233"/>
      <c r="SLX38" s="233"/>
      <c r="SLY38" s="233"/>
      <c r="SLZ38" s="233"/>
      <c r="SMA38" s="233"/>
      <c r="SMB38" s="233"/>
      <c r="SMC38" s="233"/>
      <c r="SMD38" s="233"/>
      <c r="SME38" s="233"/>
      <c r="SMF38" s="233"/>
      <c r="SMG38" s="233"/>
      <c r="SMH38" s="233"/>
      <c r="SMI38" s="233"/>
      <c r="SMJ38" s="233"/>
      <c r="SMK38" s="233"/>
      <c r="SML38" s="233"/>
      <c r="SMM38" s="233"/>
      <c r="SMN38" s="233"/>
      <c r="SMO38" s="233"/>
      <c r="SMP38" s="233"/>
      <c r="SMQ38" s="233"/>
      <c r="SMR38" s="233"/>
      <c r="SMS38" s="233"/>
      <c r="SMT38" s="233"/>
      <c r="SMU38" s="233"/>
      <c r="SMV38" s="233"/>
      <c r="SMW38" s="233"/>
      <c r="SMX38" s="233"/>
      <c r="SMY38" s="233"/>
      <c r="SMZ38" s="233"/>
      <c r="SNA38" s="233"/>
      <c r="SNB38" s="233"/>
      <c r="SNC38" s="233"/>
      <c r="SND38" s="233"/>
      <c r="SNE38" s="233"/>
      <c r="SNF38" s="233"/>
      <c r="SNG38" s="233"/>
      <c r="SNH38" s="233"/>
      <c r="SNI38" s="233"/>
      <c r="SNJ38" s="233"/>
      <c r="SNK38" s="233"/>
      <c r="SNL38" s="233"/>
      <c r="SNM38" s="233"/>
      <c r="SNN38" s="233"/>
      <c r="SNO38" s="233"/>
      <c r="SNP38" s="233"/>
      <c r="SNQ38" s="233"/>
      <c r="SNR38" s="233"/>
      <c r="SNS38" s="233"/>
      <c r="SNT38" s="233"/>
      <c r="SNU38" s="233"/>
      <c r="SNV38" s="233"/>
      <c r="SNW38" s="233"/>
      <c r="SNX38" s="233"/>
      <c r="SNY38" s="233"/>
      <c r="SNZ38" s="233"/>
      <c r="SOA38" s="233"/>
      <c r="SOB38" s="233"/>
      <c r="SOC38" s="233"/>
      <c r="SOD38" s="233"/>
      <c r="SOE38" s="233"/>
      <c r="SOF38" s="233"/>
      <c r="SOG38" s="233"/>
      <c r="SOH38" s="233"/>
      <c r="SOI38" s="233"/>
      <c r="SOJ38" s="233"/>
      <c r="SOK38" s="233"/>
      <c r="SOL38" s="233"/>
      <c r="SOM38" s="233"/>
      <c r="SON38" s="233"/>
      <c r="SOO38" s="233"/>
      <c r="SOP38" s="233"/>
      <c r="SOQ38" s="233"/>
      <c r="SOR38" s="233"/>
      <c r="SOS38" s="233"/>
      <c r="SOT38" s="233"/>
      <c r="SOU38" s="233"/>
      <c r="SOV38" s="233"/>
      <c r="SOW38" s="233"/>
      <c r="SOX38" s="233"/>
      <c r="SOY38" s="233"/>
      <c r="SOZ38" s="233"/>
      <c r="SPA38" s="233"/>
      <c r="SPB38" s="233"/>
      <c r="SPC38" s="233"/>
      <c r="SPD38" s="233"/>
      <c r="SPE38" s="233"/>
      <c r="SPF38" s="233"/>
      <c r="SPG38" s="233"/>
      <c r="SPH38" s="233"/>
      <c r="SPI38" s="233"/>
      <c r="SPJ38" s="233"/>
      <c r="SPK38" s="233"/>
      <c r="SPL38" s="233"/>
      <c r="SPM38" s="233"/>
      <c r="SPN38" s="233"/>
      <c r="SPO38" s="233"/>
      <c r="SPP38" s="233"/>
      <c r="SPQ38" s="233"/>
      <c r="SPR38" s="233"/>
      <c r="SPS38" s="233"/>
      <c r="SPT38" s="233"/>
      <c r="SPU38" s="233"/>
      <c r="SPV38" s="233"/>
      <c r="SPW38" s="233"/>
      <c r="SPX38" s="233"/>
      <c r="SPY38" s="233"/>
      <c r="SPZ38" s="233"/>
      <c r="SQA38" s="233"/>
      <c r="SQB38" s="233"/>
      <c r="SQC38" s="233"/>
      <c r="SQD38" s="233"/>
      <c r="SQE38" s="233"/>
      <c r="SQF38" s="233"/>
      <c r="SQG38" s="233"/>
      <c r="SQH38" s="233"/>
      <c r="SQI38" s="233"/>
      <c r="SQJ38" s="233"/>
      <c r="SQK38" s="233"/>
      <c r="SQL38" s="233"/>
      <c r="SQM38" s="233"/>
      <c r="SQN38" s="233"/>
      <c r="SQO38" s="233"/>
      <c r="SQP38" s="233"/>
      <c r="SQQ38" s="233"/>
      <c r="SQR38" s="233"/>
      <c r="SQS38" s="233"/>
      <c r="SQT38" s="233"/>
      <c r="SQU38" s="233"/>
      <c r="SQV38" s="233"/>
      <c r="SQW38" s="233"/>
      <c r="SQX38" s="233"/>
      <c r="SQY38" s="233"/>
      <c r="SQZ38" s="233"/>
      <c r="SRA38" s="233"/>
      <c r="SRB38" s="233"/>
      <c r="SRC38" s="233"/>
      <c r="SRD38" s="233"/>
      <c r="SRE38" s="233"/>
      <c r="SRF38" s="233"/>
      <c r="SRG38" s="233"/>
      <c r="SRH38" s="233"/>
      <c r="SRI38" s="233"/>
      <c r="SRJ38" s="233"/>
      <c r="SRK38" s="233"/>
      <c r="SRL38" s="233"/>
      <c r="SRM38" s="233"/>
      <c r="SRN38" s="233"/>
      <c r="SRO38" s="233"/>
      <c r="SRP38" s="233"/>
      <c r="SRQ38" s="233"/>
      <c r="SRR38" s="233"/>
      <c r="SRS38" s="233"/>
      <c r="SRT38" s="233"/>
      <c r="SRU38" s="233"/>
      <c r="SRV38" s="233"/>
      <c r="SRW38" s="233"/>
      <c r="SRX38" s="233"/>
      <c r="SRY38" s="233"/>
      <c r="SRZ38" s="233"/>
      <c r="SSA38" s="233"/>
      <c r="SSB38" s="233"/>
      <c r="SSC38" s="233"/>
      <c r="SSD38" s="233"/>
      <c r="SSE38" s="233"/>
      <c r="SSF38" s="233"/>
      <c r="SSG38" s="233"/>
      <c r="SSH38" s="233"/>
      <c r="SSI38" s="233"/>
      <c r="SSJ38" s="233"/>
      <c r="SSK38" s="233"/>
      <c r="SSL38" s="233"/>
      <c r="SSM38" s="233"/>
      <c r="SSN38" s="233"/>
      <c r="SSO38" s="233"/>
      <c r="SSP38" s="233"/>
      <c r="SSQ38" s="233"/>
      <c r="SSR38" s="233"/>
      <c r="SSS38" s="233"/>
      <c r="SST38" s="233"/>
      <c r="SSU38" s="233"/>
      <c r="SSV38" s="233"/>
      <c r="SSW38" s="233"/>
      <c r="SSX38" s="233"/>
      <c r="SSY38" s="233"/>
      <c r="SSZ38" s="233"/>
      <c r="STA38" s="233"/>
      <c r="STB38" s="233"/>
      <c r="STC38" s="233"/>
      <c r="STD38" s="233"/>
      <c r="STE38" s="233"/>
      <c r="STF38" s="233"/>
      <c r="STG38" s="233"/>
      <c r="STH38" s="233"/>
      <c r="STI38" s="233"/>
      <c r="STJ38" s="233"/>
      <c r="STK38" s="233"/>
      <c r="STL38" s="233"/>
      <c r="STM38" s="233"/>
      <c r="STN38" s="233"/>
      <c r="STO38" s="233"/>
      <c r="STP38" s="233"/>
      <c r="STQ38" s="233"/>
      <c r="STR38" s="233"/>
      <c r="STS38" s="233"/>
      <c r="STT38" s="233"/>
      <c r="STU38" s="233"/>
      <c r="STV38" s="233"/>
      <c r="STW38" s="233"/>
      <c r="STX38" s="233"/>
      <c r="STY38" s="233"/>
      <c r="STZ38" s="233"/>
      <c r="SUA38" s="233"/>
      <c r="SUB38" s="233"/>
      <c r="SUC38" s="233"/>
      <c r="SUD38" s="233"/>
      <c r="SUE38" s="233"/>
      <c r="SUF38" s="233"/>
      <c r="SUG38" s="233"/>
      <c r="SUH38" s="233"/>
      <c r="SUI38" s="233"/>
      <c r="SUJ38" s="233"/>
      <c r="SUK38" s="233"/>
      <c r="SUL38" s="233"/>
      <c r="SUM38" s="233"/>
      <c r="SUN38" s="233"/>
      <c r="SUO38" s="233"/>
      <c r="SUP38" s="233"/>
      <c r="SUQ38" s="233"/>
      <c r="SUR38" s="233"/>
      <c r="SUS38" s="233"/>
      <c r="SUT38" s="233"/>
      <c r="SUU38" s="233"/>
      <c r="SUV38" s="233"/>
      <c r="SUW38" s="233"/>
      <c r="SUX38" s="233"/>
      <c r="SUY38" s="233"/>
      <c r="SUZ38" s="233"/>
      <c r="SVA38" s="233"/>
      <c r="SVB38" s="233"/>
      <c r="SVC38" s="233"/>
      <c r="SVD38" s="233"/>
      <c r="SVE38" s="233"/>
      <c r="SVF38" s="233"/>
      <c r="SVG38" s="233"/>
      <c r="SVH38" s="233"/>
      <c r="SVI38" s="233"/>
      <c r="SVJ38" s="233"/>
      <c r="SVK38" s="233"/>
      <c r="SVL38" s="233"/>
      <c r="SVM38" s="233"/>
      <c r="SVN38" s="233"/>
      <c r="SVO38" s="233"/>
      <c r="SVP38" s="233"/>
      <c r="SVQ38" s="233"/>
      <c r="SVR38" s="233"/>
      <c r="SVS38" s="233"/>
      <c r="SVT38" s="233"/>
      <c r="SVU38" s="233"/>
      <c r="SVV38" s="233"/>
      <c r="SVW38" s="233"/>
      <c r="SVX38" s="233"/>
      <c r="SVY38" s="233"/>
      <c r="SVZ38" s="233"/>
      <c r="SWA38" s="233"/>
      <c r="SWB38" s="233"/>
      <c r="SWC38" s="233"/>
      <c r="SWD38" s="233"/>
      <c r="SWE38" s="233"/>
      <c r="SWF38" s="233"/>
      <c r="SWG38" s="233"/>
      <c r="SWH38" s="233"/>
      <c r="SWI38" s="233"/>
      <c r="SWJ38" s="233"/>
      <c r="SWK38" s="233"/>
      <c r="SWL38" s="233"/>
      <c r="SWM38" s="233"/>
      <c r="SWN38" s="233"/>
      <c r="SWO38" s="233"/>
      <c r="SWP38" s="233"/>
      <c r="SWQ38" s="233"/>
      <c r="SWR38" s="233"/>
      <c r="SWS38" s="233"/>
      <c r="SWT38" s="233"/>
      <c r="SWU38" s="233"/>
      <c r="SWV38" s="233"/>
      <c r="SWW38" s="233"/>
      <c r="SWX38" s="233"/>
      <c r="SWY38" s="233"/>
      <c r="SWZ38" s="233"/>
      <c r="SXA38" s="233"/>
      <c r="SXB38" s="233"/>
      <c r="SXC38" s="233"/>
      <c r="SXD38" s="233"/>
      <c r="SXE38" s="233"/>
      <c r="SXF38" s="233"/>
      <c r="SXG38" s="233"/>
      <c r="SXH38" s="233"/>
      <c r="SXI38" s="233"/>
      <c r="SXJ38" s="233"/>
      <c r="SXK38" s="233"/>
      <c r="SXL38" s="233"/>
      <c r="SXM38" s="233"/>
      <c r="SXN38" s="233"/>
      <c r="SXO38" s="233"/>
      <c r="SXP38" s="233"/>
      <c r="SXQ38" s="233"/>
      <c r="SXR38" s="233"/>
      <c r="SXS38" s="233"/>
      <c r="SXT38" s="233"/>
      <c r="SXU38" s="233"/>
      <c r="SXV38" s="233"/>
      <c r="SXW38" s="233"/>
      <c r="SXX38" s="233"/>
      <c r="SXY38" s="233"/>
      <c r="SXZ38" s="233"/>
      <c r="SYA38" s="233"/>
      <c r="SYB38" s="233"/>
      <c r="SYC38" s="233"/>
      <c r="SYD38" s="233"/>
      <c r="SYE38" s="233"/>
      <c r="SYF38" s="233"/>
      <c r="SYG38" s="233"/>
      <c r="SYH38" s="233"/>
      <c r="SYI38" s="233"/>
      <c r="SYJ38" s="233"/>
      <c r="SYK38" s="233"/>
      <c r="SYL38" s="233"/>
      <c r="SYM38" s="233"/>
      <c r="SYN38" s="233"/>
      <c r="SYO38" s="233"/>
      <c r="SYP38" s="233"/>
      <c r="SYQ38" s="233"/>
      <c r="SYR38" s="233"/>
      <c r="SYS38" s="233"/>
      <c r="SYT38" s="233"/>
      <c r="SYU38" s="233"/>
      <c r="SYV38" s="233"/>
      <c r="SYW38" s="233"/>
      <c r="SYX38" s="233"/>
      <c r="SYY38" s="233"/>
      <c r="SYZ38" s="233"/>
      <c r="SZA38" s="233"/>
      <c r="SZB38" s="233"/>
      <c r="SZC38" s="233"/>
      <c r="SZD38" s="233"/>
      <c r="SZE38" s="233"/>
      <c r="SZF38" s="233"/>
      <c r="SZG38" s="233"/>
      <c r="SZH38" s="233"/>
      <c r="SZI38" s="233"/>
      <c r="SZJ38" s="233"/>
      <c r="SZK38" s="233"/>
      <c r="SZL38" s="233"/>
      <c r="SZM38" s="233"/>
      <c r="SZN38" s="233"/>
      <c r="SZO38" s="233"/>
      <c r="SZP38" s="233"/>
      <c r="SZQ38" s="233"/>
      <c r="SZR38" s="233"/>
      <c r="SZS38" s="233"/>
      <c r="SZT38" s="233"/>
      <c r="SZU38" s="233"/>
      <c r="SZV38" s="233"/>
      <c r="SZW38" s="233"/>
      <c r="SZX38" s="233"/>
      <c r="SZY38" s="233"/>
      <c r="SZZ38" s="233"/>
      <c r="TAA38" s="233"/>
      <c r="TAB38" s="233"/>
      <c r="TAC38" s="233"/>
      <c r="TAD38" s="233"/>
      <c r="TAE38" s="233"/>
      <c r="TAF38" s="233"/>
      <c r="TAG38" s="233"/>
      <c r="TAH38" s="233"/>
      <c r="TAI38" s="233"/>
      <c r="TAJ38" s="233"/>
      <c r="TAK38" s="233"/>
      <c r="TAL38" s="233"/>
      <c r="TAM38" s="233"/>
      <c r="TAN38" s="233"/>
      <c r="TAO38" s="233"/>
      <c r="TAP38" s="233"/>
      <c r="TAQ38" s="233"/>
      <c r="TAR38" s="233"/>
      <c r="TAS38" s="233"/>
      <c r="TAT38" s="233"/>
      <c r="TAU38" s="233"/>
      <c r="TAV38" s="233"/>
      <c r="TAW38" s="233"/>
      <c r="TAX38" s="233"/>
      <c r="TAY38" s="233"/>
      <c r="TAZ38" s="233"/>
      <c r="TBA38" s="233"/>
      <c r="TBB38" s="233"/>
      <c r="TBC38" s="233"/>
      <c r="TBD38" s="233"/>
      <c r="TBE38" s="233"/>
      <c r="TBF38" s="233"/>
      <c r="TBG38" s="233"/>
      <c r="TBH38" s="233"/>
      <c r="TBI38" s="233"/>
      <c r="TBJ38" s="233"/>
      <c r="TBK38" s="233"/>
      <c r="TBL38" s="233"/>
      <c r="TBM38" s="233"/>
      <c r="TBN38" s="233"/>
      <c r="TBO38" s="233"/>
      <c r="TBP38" s="233"/>
      <c r="TBQ38" s="233"/>
      <c r="TBR38" s="233"/>
      <c r="TBS38" s="233"/>
      <c r="TBT38" s="233"/>
      <c r="TBU38" s="233"/>
      <c r="TBV38" s="233"/>
      <c r="TBW38" s="233"/>
      <c r="TBX38" s="233"/>
      <c r="TBY38" s="233"/>
      <c r="TBZ38" s="233"/>
      <c r="TCA38" s="233"/>
      <c r="TCB38" s="233"/>
      <c r="TCC38" s="233"/>
      <c r="TCD38" s="233"/>
      <c r="TCE38" s="233"/>
      <c r="TCF38" s="233"/>
      <c r="TCG38" s="233"/>
      <c r="TCH38" s="233"/>
      <c r="TCI38" s="233"/>
      <c r="TCJ38" s="233"/>
      <c r="TCK38" s="233"/>
      <c r="TCL38" s="233"/>
      <c r="TCM38" s="233"/>
      <c r="TCN38" s="233"/>
      <c r="TCO38" s="233"/>
      <c r="TCP38" s="233"/>
      <c r="TCQ38" s="233"/>
      <c r="TCR38" s="233"/>
      <c r="TCS38" s="233"/>
      <c r="TCT38" s="233"/>
      <c r="TCU38" s="233"/>
      <c r="TCV38" s="233"/>
      <c r="TCW38" s="233"/>
      <c r="TCX38" s="233"/>
      <c r="TCY38" s="233"/>
      <c r="TCZ38" s="233"/>
      <c r="TDA38" s="233"/>
      <c r="TDB38" s="233"/>
      <c r="TDC38" s="233"/>
      <c r="TDD38" s="233"/>
      <c r="TDE38" s="233"/>
      <c r="TDF38" s="233"/>
      <c r="TDG38" s="233"/>
      <c r="TDH38" s="233"/>
      <c r="TDI38" s="233"/>
      <c r="TDJ38" s="233"/>
      <c r="TDK38" s="233"/>
      <c r="TDL38" s="233"/>
      <c r="TDM38" s="233"/>
      <c r="TDN38" s="233"/>
      <c r="TDO38" s="233"/>
      <c r="TDP38" s="233"/>
      <c r="TDQ38" s="233"/>
      <c r="TDR38" s="233"/>
      <c r="TDS38" s="233"/>
      <c r="TDT38" s="233"/>
      <c r="TDU38" s="233"/>
      <c r="TDV38" s="233"/>
      <c r="TDW38" s="233"/>
      <c r="TDX38" s="233"/>
      <c r="TDY38" s="233"/>
      <c r="TDZ38" s="233"/>
      <c r="TEA38" s="233"/>
      <c r="TEB38" s="233"/>
      <c r="TEC38" s="233"/>
      <c r="TED38" s="233"/>
      <c r="TEE38" s="233"/>
      <c r="TEF38" s="233"/>
      <c r="TEG38" s="233"/>
      <c r="TEH38" s="233"/>
      <c r="TEI38" s="233"/>
      <c r="TEJ38" s="233"/>
      <c r="TEK38" s="233"/>
      <c r="TEL38" s="233"/>
      <c r="TEM38" s="233"/>
      <c r="TEN38" s="233"/>
      <c r="TEO38" s="233"/>
      <c r="TEP38" s="233"/>
      <c r="TEQ38" s="233"/>
      <c r="TER38" s="233"/>
      <c r="TES38" s="233"/>
      <c r="TET38" s="233"/>
      <c r="TEU38" s="233"/>
      <c r="TEV38" s="233"/>
      <c r="TEW38" s="233"/>
      <c r="TEX38" s="233"/>
      <c r="TEY38" s="233"/>
      <c r="TEZ38" s="233"/>
      <c r="TFA38" s="233"/>
      <c r="TFB38" s="233"/>
      <c r="TFC38" s="233"/>
      <c r="TFD38" s="233"/>
      <c r="TFE38" s="233"/>
      <c r="TFF38" s="233"/>
      <c r="TFG38" s="233"/>
      <c r="TFH38" s="233"/>
      <c r="TFI38" s="233"/>
      <c r="TFJ38" s="233"/>
      <c r="TFK38" s="233"/>
      <c r="TFL38" s="233"/>
      <c r="TFM38" s="233"/>
      <c r="TFN38" s="233"/>
      <c r="TFO38" s="233"/>
      <c r="TFP38" s="233"/>
      <c r="TFQ38" s="233"/>
      <c r="TFR38" s="233"/>
      <c r="TFS38" s="233"/>
      <c r="TFT38" s="233"/>
      <c r="TFU38" s="233"/>
      <c r="TFV38" s="233"/>
      <c r="TFW38" s="233"/>
      <c r="TFX38" s="233"/>
      <c r="TFY38" s="233"/>
      <c r="TFZ38" s="233"/>
      <c r="TGA38" s="233"/>
      <c r="TGB38" s="233"/>
      <c r="TGC38" s="233"/>
      <c r="TGD38" s="233"/>
      <c r="TGE38" s="233"/>
      <c r="TGF38" s="233"/>
      <c r="TGG38" s="233"/>
      <c r="TGH38" s="233"/>
      <c r="TGI38" s="233"/>
      <c r="TGJ38" s="233"/>
      <c r="TGK38" s="233"/>
      <c r="TGL38" s="233"/>
      <c r="TGM38" s="233"/>
      <c r="TGN38" s="233"/>
      <c r="TGO38" s="233"/>
      <c r="TGP38" s="233"/>
      <c r="TGQ38" s="233"/>
      <c r="TGR38" s="233"/>
      <c r="TGS38" s="233"/>
      <c r="TGT38" s="233"/>
      <c r="TGU38" s="233"/>
      <c r="TGV38" s="233"/>
      <c r="TGW38" s="233"/>
      <c r="TGX38" s="233"/>
      <c r="TGY38" s="233"/>
      <c r="TGZ38" s="233"/>
      <c r="THA38" s="233"/>
      <c r="THB38" s="233"/>
      <c r="THC38" s="233"/>
      <c r="THD38" s="233"/>
      <c r="THE38" s="233"/>
      <c r="THF38" s="233"/>
      <c r="THG38" s="233"/>
      <c r="THH38" s="233"/>
      <c r="THI38" s="233"/>
      <c r="THJ38" s="233"/>
      <c r="THK38" s="233"/>
      <c r="THL38" s="233"/>
      <c r="THM38" s="233"/>
      <c r="THN38" s="233"/>
      <c r="THO38" s="233"/>
      <c r="THP38" s="233"/>
      <c r="THQ38" s="233"/>
      <c r="THR38" s="233"/>
      <c r="THS38" s="233"/>
      <c r="THT38" s="233"/>
      <c r="THU38" s="233"/>
      <c r="THV38" s="233"/>
      <c r="THW38" s="233"/>
      <c r="THX38" s="233"/>
      <c r="THY38" s="233"/>
      <c r="THZ38" s="233"/>
      <c r="TIA38" s="233"/>
      <c r="TIB38" s="233"/>
      <c r="TIC38" s="233"/>
      <c r="TID38" s="233"/>
      <c r="TIE38" s="233"/>
      <c r="TIF38" s="233"/>
      <c r="TIG38" s="233"/>
      <c r="TIH38" s="233"/>
      <c r="TII38" s="233"/>
      <c r="TIJ38" s="233"/>
      <c r="TIK38" s="233"/>
      <c r="TIL38" s="233"/>
      <c r="TIM38" s="233"/>
      <c r="TIN38" s="233"/>
      <c r="TIO38" s="233"/>
      <c r="TIP38" s="233"/>
      <c r="TIQ38" s="233"/>
      <c r="TIR38" s="233"/>
      <c r="TIS38" s="233"/>
      <c r="TIT38" s="233"/>
      <c r="TIU38" s="233"/>
      <c r="TIV38" s="233"/>
      <c r="TIW38" s="233"/>
      <c r="TIX38" s="233"/>
      <c r="TIY38" s="233"/>
      <c r="TIZ38" s="233"/>
      <c r="TJA38" s="233"/>
      <c r="TJB38" s="233"/>
      <c r="TJC38" s="233"/>
      <c r="TJD38" s="233"/>
      <c r="TJE38" s="233"/>
      <c r="TJF38" s="233"/>
      <c r="TJG38" s="233"/>
      <c r="TJH38" s="233"/>
      <c r="TJI38" s="233"/>
      <c r="TJJ38" s="233"/>
      <c r="TJK38" s="233"/>
      <c r="TJL38" s="233"/>
      <c r="TJM38" s="233"/>
      <c r="TJN38" s="233"/>
      <c r="TJO38" s="233"/>
      <c r="TJP38" s="233"/>
      <c r="TJQ38" s="233"/>
      <c r="TJR38" s="233"/>
      <c r="TJS38" s="233"/>
      <c r="TJT38" s="233"/>
      <c r="TJU38" s="233"/>
      <c r="TJV38" s="233"/>
      <c r="TJW38" s="233"/>
      <c r="TJX38" s="233"/>
      <c r="TJY38" s="233"/>
      <c r="TJZ38" s="233"/>
      <c r="TKA38" s="233"/>
      <c r="TKB38" s="233"/>
      <c r="TKC38" s="233"/>
      <c r="TKD38" s="233"/>
      <c r="TKE38" s="233"/>
      <c r="TKF38" s="233"/>
      <c r="TKG38" s="233"/>
      <c r="TKH38" s="233"/>
      <c r="TKI38" s="233"/>
      <c r="TKJ38" s="233"/>
      <c r="TKK38" s="233"/>
      <c r="TKL38" s="233"/>
      <c r="TKM38" s="233"/>
      <c r="TKN38" s="233"/>
      <c r="TKO38" s="233"/>
      <c r="TKP38" s="233"/>
      <c r="TKQ38" s="233"/>
      <c r="TKR38" s="233"/>
      <c r="TKS38" s="233"/>
      <c r="TKT38" s="233"/>
      <c r="TKU38" s="233"/>
      <c r="TKV38" s="233"/>
      <c r="TKW38" s="233"/>
      <c r="TKX38" s="233"/>
      <c r="TKY38" s="233"/>
      <c r="TKZ38" s="233"/>
      <c r="TLA38" s="233"/>
      <c r="TLB38" s="233"/>
      <c r="TLC38" s="233"/>
      <c r="TLD38" s="233"/>
      <c r="TLE38" s="233"/>
      <c r="TLF38" s="233"/>
      <c r="TLG38" s="233"/>
      <c r="TLH38" s="233"/>
      <c r="TLI38" s="233"/>
      <c r="TLJ38" s="233"/>
      <c r="TLK38" s="233"/>
      <c r="TLL38" s="233"/>
      <c r="TLM38" s="233"/>
      <c r="TLN38" s="233"/>
      <c r="TLO38" s="233"/>
      <c r="TLP38" s="233"/>
      <c r="TLQ38" s="233"/>
      <c r="TLR38" s="233"/>
      <c r="TLS38" s="233"/>
      <c r="TLT38" s="233"/>
      <c r="TLU38" s="233"/>
      <c r="TLV38" s="233"/>
      <c r="TLW38" s="233"/>
      <c r="TLX38" s="233"/>
      <c r="TLY38" s="233"/>
      <c r="TLZ38" s="233"/>
      <c r="TMA38" s="233"/>
      <c r="TMB38" s="233"/>
      <c r="TMC38" s="233"/>
      <c r="TMD38" s="233"/>
      <c r="TME38" s="233"/>
      <c r="TMF38" s="233"/>
      <c r="TMG38" s="233"/>
      <c r="TMH38" s="233"/>
      <c r="TMI38" s="233"/>
      <c r="TMJ38" s="233"/>
      <c r="TMK38" s="233"/>
      <c r="TML38" s="233"/>
      <c r="TMM38" s="233"/>
      <c r="TMN38" s="233"/>
      <c r="TMO38" s="233"/>
      <c r="TMP38" s="233"/>
      <c r="TMQ38" s="233"/>
      <c r="TMR38" s="233"/>
      <c r="TMS38" s="233"/>
      <c r="TMT38" s="233"/>
      <c r="TMU38" s="233"/>
      <c r="TMV38" s="233"/>
      <c r="TMW38" s="233"/>
      <c r="TMX38" s="233"/>
      <c r="TMY38" s="233"/>
      <c r="TMZ38" s="233"/>
      <c r="TNA38" s="233"/>
      <c r="TNB38" s="233"/>
      <c r="TNC38" s="233"/>
      <c r="TND38" s="233"/>
      <c r="TNE38" s="233"/>
      <c r="TNF38" s="233"/>
      <c r="TNG38" s="233"/>
      <c r="TNH38" s="233"/>
      <c r="TNI38" s="233"/>
      <c r="TNJ38" s="233"/>
      <c r="TNK38" s="233"/>
      <c r="TNL38" s="233"/>
      <c r="TNM38" s="233"/>
      <c r="TNN38" s="233"/>
      <c r="TNO38" s="233"/>
      <c r="TNP38" s="233"/>
      <c r="TNQ38" s="233"/>
      <c r="TNR38" s="233"/>
      <c r="TNS38" s="233"/>
      <c r="TNT38" s="233"/>
      <c r="TNU38" s="233"/>
      <c r="TNV38" s="233"/>
      <c r="TNW38" s="233"/>
      <c r="TNX38" s="233"/>
      <c r="TNY38" s="233"/>
      <c r="TNZ38" s="233"/>
      <c r="TOA38" s="233"/>
      <c r="TOB38" s="233"/>
      <c r="TOC38" s="233"/>
      <c r="TOD38" s="233"/>
      <c r="TOE38" s="233"/>
      <c r="TOF38" s="233"/>
      <c r="TOG38" s="233"/>
      <c r="TOH38" s="233"/>
      <c r="TOI38" s="233"/>
      <c r="TOJ38" s="233"/>
      <c r="TOK38" s="233"/>
      <c r="TOL38" s="233"/>
      <c r="TOM38" s="233"/>
      <c r="TON38" s="233"/>
      <c r="TOO38" s="233"/>
      <c r="TOP38" s="233"/>
      <c r="TOQ38" s="233"/>
      <c r="TOR38" s="233"/>
      <c r="TOS38" s="233"/>
      <c r="TOT38" s="233"/>
      <c r="TOU38" s="233"/>
      <c r="TOV38" s="233"/>
      <c r="TOW38" s="233"/>
      <c r="TOX38" s="233"/>
      <c r="TOY38" s="233"/>
      <c r="TOZ38" s="233"/>
      <c r="TPA38" s="233"/>
      <c r="TPB38" s="233"/>
      <c r="TPC38" s="233"/>
      <c r="TPD38" s="233"/>
      <c r="TPE38" s="233"/>
      <c r="TPF38" s="233"/>
      <c r="TPG38" s="233"/>
      <c r="TPH38" s="233"/>
      <c r="TPI38" s="233"/>
      <c r="TPJ38" s="233"/>
      <c r="TPK38" s="233"/>
      <c r="TPL38" s="233"/>
      <c r="TPM38" s="233"/>
      <c r="TPN38" s="233"/>
      <c r="TPO38" s="233"/>
      <c r="TPP38" s="233"/>
      <c r="TPQ38" s="233"/>
      <c r="TPR38" s="233"/>
      <c r="TPS38" s="233"/>
      <c r="TPT38" s="233"/>
      <c r="TPU38" s="233"/>
      <c r="TPV38" s="233"/>
      <c r="TPW38" s="233"/>
      <c r="TPX38" s="233"/>
      <c r="TPY38" s="233"/>
      <c r="TPZ38" s="233"/>
      <c r="TQA38" s="233"/>
      <c r="TQB38" s="233"/>
      <c r="TQC38" s="233"/>
      <c r="TQD38" s="233"/>
      <c r="TQE38" s="233"/>
      <c r="TQF38" s="233"/>
      <c r="TQG38" s="233"/>
      <c r="TQH38" s="233"/>
      <c r="TQI38" s="233"/>
      <c r="TQJ38" s="233"/>
      <c r="TQK38" s="233"/>
      <c r="TQL38" s="233"/>
      <c r="TQM38" s="233"/>
      <c r="TQN38" s="233"/>
      <c r="TQO38" s="233"/>
      <c r="TQP38" s="233"/>
      <c r="TQQ38" s="233"/>
      <c r="TQR38" s="233"/>
      <c r="TQS38" s="233"/>
      <c r="TQT38" s="233"/>
      <c r="TQU38" s="233"/>
      <c r="TQV38" s="233"/>
      <c r="TQW38" s="233"/>
      <c r="TQX38" s="233"/>
      <c r="TQY38" s="233"/>
      <c r="TQZ38" s="233"/>
      <c r="TRA38" s="233"/>
      <c r="TRB38" s="233"/>
      <c r="TRC38" s="233"/>
      <c r="TRD38" s="233"/>
      <c r="TRE38" s="233"/>
      <c r="TRF38" s="233"/>
      <c r="TRG38" s="233"/>
      <c r="TRH38" s="233"/>
      <c r="TRI38" s="233"/>
      <c r="TRJ38" s="233"/>
      <c r="TRK38" s="233"/>
      <c r="TRL38" s="233"/>
      <c r="TRM38" s="233"/>
      <c r="TRN38" s="233"/>
      <c r="TRO38" s="233"/>
      <c r="TRP38" s="233"/>
      <c r="TRQ38" s="233"/>
      <c r="TRR38" s="233"/>
      <c r="TRS38" s="233"/>
      <c r="TRT38" s="233"/>
      <c r="TRU38" s="233"/>
      <c r="TRV38" s="233"/>
      <c r="TRW38" s="233"/>
      <c r="TRX38" s="233"/>
      <c r="TRY38" s="233"/>
      <c r="TRZ38" s="233"/>
      <c r="TSA38" s="233"/>
      <c r="TSB38" s="233"/>
      <c r="TSC38" s="233"/>
      <c r="TSD38" s="233"/>
      <c r="TSE38" s="233"/>
      <c r="TSF38" s="233"/>
      <c r="TSG38" s="233"/>
      <c r="TSH38" s="233"/>
      <c r="TSI38" s="233"/>
      <c r="TSJ38" s="233"/>
      <c r="TSK38" s="233"/>
      <c r="TSL38" s="233"/>
      <c r="TSM38" s="233"/>
      <c r="TSN38" s="233"/>
      <c r="TSO38" s="233"/>
      <c r="TSP38" s="233"/>
      <c r="TSQ38" s="233"/>
      <c r="TSR38" s="233"/>
      <c r="TSS38" s="233"/>
      <c r="TST38" s="233"/>
      <c r="TSU38" s="233"/>
      <c r="TSV38" s="233"/>
      <c r="TSW38" s="233"/>
      <c r="TSX38" s="233"/>
      <c r="TSY38" s="233"/>
      <c r="TSZ38" s="233"/>
      <c r="TTA38" s="233"/>
      <c r="TTB38" s="233"/>
      <c r="TTC38" s="233"/>
      <c r="TTD38" s="233"/>
      <c r="TTE38" s="233"/>
      <c r="TTF38" s="233"/>
      <c r="TTG38" s="233"/>
      <c r="TTH38" s="233"/>
      <c r="TTI38" s="233"/>
      <c r="TTJ38" s="233"/>
      <c r="TTK38" s="233"/>
      <c r="TTL38" s="233"/>
      <c r="TTM38" s="233"/>
      <c r="TTN38" s="233"/>
      <c r="TTO38" s="233"/>
      <c r="TTP38" s="233"/>
      <c r="TTQ38" s="233"/>
      <c r="TTR38" s="233"/>
      <c r="TTS38" s="233"/>
      <c r="TTT38" s="233"/>
      <c r="TTU38" s="233"/>
      <c r="TTV38" s="233"/>
      <c r="TTW38" s="233"/>
      <c r="TTX38" s="233"/>
      <c r="TTY38" s="233"/>
      <c r="TTZ38" s="233"/>
      <c r="TUA38" s="233"/>
      <c r="TUB38" s="233"/>
      <c r="TUC38" s="233"/>
      <c r="TUD38" s="233"/>
      <c r="TUE38" s="233"/>
      <c r="TUF38" s="233"/>
      <c r="TUG38" s="233"/>
      <c r="TUH38" s="233"/>
      <c r="TUI38" s="233"/>
      <c r="TUJ38" s="233"/>
      <c r="TUK38" s="233"/>
      <c r="TUL38" s="233"/>
      <c r="TUM38" s="233"/>
      <c r="TUN38" s="233"/>
      <c r="TUO38" s="233"/>
      <c r="TUP38" s="233"/>
      <c r="TUQ38" s="233"/>
      <c r="TUR38" s="233"/>
      <c r="TUS38" s="233"/>
      <c r="TUT38" s="233"/>
      <c r="TUU38" s="233"/>
      <c r="TUV38" s="233"/>
      <c r="TUW38" s="233"/>
      <c r="TUX38" s="233"/>
      <c r="TUY38" s="233"/>
      <c r="TUZ38" s="233"/>
      <c r="TVA38" s="233"/>
      <c r="TVB38" s="233"/>
      <c r="TVC38" s="233"/>
      <c r="TVD38" s="233"/>
      <c r="TVE38" s="233"/>
      <c r="TVF38" s="233"/>
      <c r="TVG38" s="233"/>
      <c r="TVH38" s="233"/>
      <c r="TVI38" s="233"/>
      <c r="TVJ38" s="233"/>
      <c r="TVK38" s="233"/>
      <c r="TVL38" s="233"/>
      <c r="TVM38" s="233"/>
      <c r="TVN38" s="233"/>
      <c r="TVO38" s="233"/>
      <c r="TVP38" s="233"/>
      <c r="TVQ38" s="233"/>
      <c r="TVR38" s="233"/>
      <c r="TVS38" s="233"/>
      <c r="TVT38" s="233"/>
      <c r="TVU38" s="233"/>
      <c r="TVV38" s="233"/>
      <c r="TVW38" s="233"/>
      <c r="TVX38" s="233"/>
      <c r="TVY38" s="233"/>
      <c r="TVZ38" s="233"/>
      <c r="TWA38" s="233"/>
      <c r="TWB38" s="233"/>
      <c r="TWC38" s="233"/>
      <c r="TWD38" s="233"/>
      <c r="TWE38" s="233"/>
      <c r="TWF38" s="233"/>
      <c r="TWG38" s="233"/>
      <c r="TWH38" s="233"/>
      <c r="TWI38" s="233"/>
      <c r="TWJ38" s="233"/>
      <c r="TWK38" s="233"/>
      <c r="TWL38" s="233"/>
      <c r="TWM38" s="233"/>
      <c r="TWN38" s="233"/>
      <c r="TWO38" s="233"/>
      <c r="TWP38" s="233"/>
      <c r="TWQ38" s="233"/>
      <c r="TWR38" s="233"/>
      <c r="TWS38" s="233"/>
      <c r="TWT38" s="233"/>
      <c r="TWU38" s="233"/>
      <c r="TWV38" s="233"/>
      <c r="TWW38" s="233"/>
      <c r="TWX38" s="233"/>
      <c r="TWY38" s="233"/>
      <c r="TWZ38" s="233"/>
      <c r="TXA38" s="233"/>
      <c r="TXB38" s="233"/>
      <c r="TXC38" s="233"/>
      <c r="TXD38" s="233"/>
      <c r="TXE38" s="233"/>
      <c r="TXF38" s="233"/>
      <c r="TXG38" s="233"/>
      <c r="TXH38" s="233"/>
      <c r="TXI38" s="233"/>
      <c r="TXJ38" s="233"/>
      <c r="TXK38" s="233"/>
      <c r="TXL38" s="233"/>
      <c r="TXM38" s="233"/>
      <c r="TXN38" s="233"/>
      <c r="TXO38" s="233"/>
      <c r="TXP38" s="233"/>
      <c r="TXQ38" s="233"/>
      <c r="TXR38" s="233"/>
      <c r="TXS38" s="233"/>
      <c r="TXT38" s="233"/>
      <c r="TXU38" s="233"/>
      <c r="TXV38" s="233"/>
      <c r="TXW38" s="233"/>
      <c r="TXX38" s="233"/>
      <c r="TXY38" s="233"/>
      <c r="TXZ38" s="233"/>
      <c r="TYA38" s="233"/>
      <c r="TYB38" s="233"/>
      <c r="TYC38" s="233"/>
      <c r="TYD38" s="233"/>
      <c r="TYE38" s="233"/>
      <c r="TYF38" s="233"/>
      <c r="TYG38" s="233"/>
      <c r="TYH38" s="233"/>
      <c r="TYI38" s="233"/>
      <c r="TYJ38" s="233"/>
      <c r="TYK38" s="233"/>
      <c r="TYL38" s="233"/>
      <c r="TYM38" s="233"/>
      <c r="TYN38" s="233"/>
      <c r="TYO38" s="233"/>
      <c r="TYP38" s="233"/>
      <c r="TYQ38" s="233"/>
      <c r="TYR38" s="233"/>
      <c r="TYS38" s="233"/>
      <c r="TYT38" s="233"/>
      <c r="TYU38" s="233"/>
      <c r="TYV38" s="233"/>
      <c r="TYW38" s="233"/>
      <c r="TYX38" s="233"/>
      <c r="TYY38" s="233"/>
      <c r="TYZ38" s="233"/>
      <c r="TZA38" s="233"/>
      <c r="TZB38" s="233"/>
      <c r="TZC38" s="233"/>
      <c r="TZD38" s="233"/>
      <c r="TZE38" s="233"/>
      <c r="TZF38" s="233"/>
      <c r="TZG38" s="233"/>
      <c r="TZH38" s="233"/>
      <c r="TZI38" s="233"/>
      <c r="TZJ38" s="233"/>
      <c r="TZK38" s="233"/>
      <c r="TZL38" s="233"/>
      <c r="TZM38" s="233"/>
      <c r="TZN38" s="233"/>
      <c r="TZO38" s="233"/>
      <c r="TZP38" s="233"/>
      <c r="TZQ38" s="233"/>
      <c r="TZR38" s="233"/>
      <c r="TZS38" s="233"/>
      <c r="TZT38" s="233"/>
      <c r="TZU38" s="233"/>
      <c r="TZV38" s="233"/>
      <c r="TZW38" s="233"/>
      <c r="TZX38" s="233"/>
      <c r="TZY38" s="233"/>
      <c r="TZZ38" s="233"/>
      <c r="UAA38" s="233"/>
      <c r="UAB38" s="233"/>
      <c r="UAC38" s="233"/>
      <c r="UAD38" s="233"/>
      <c r="UAE38" s="233"/>
      <c r="UAF38" s="233"/>
      <c r="UAG38" s="233"/>
      <c r="UAH38" s="233"/>
      <c r="UAI38" s="233"/>
      <c r="UAJ38" s="233"/>
      <c r="UAK38" s="233"/>
      <c r="UAL38" s="233"/>
      <c r="UAM38" s="233"/>
      <c r="UAN38" s="233"/>
      <c r="UAO38" s="233"/>
      <c r="UAP38" s="233"/>
      <c r="UAQ38" s="233"/>
      <c r="UAR38" s="233"/>
      <c r="UAS38" s="233"/>
      <c r="UAT38" s="233"/>
      <c r="UAU38" s="233"/>
      <c r="UAV38" s="233"/>
      <c r="UAW38" s="233"/>
      <c r="UAX38" s="233"/>
      <c r="UAY38" s="233"/>
      <c r="UAZ38" s="233"/>
      <c r="UBA38" s="233"/>
      <c r="UBB38" s="233"/>
      <c r="UBC38" s="233"/>
      <c r="UBD38" s="233"/>
      <c r="UBE38" s="233"/>
      <c r="UBF38" s="233"/>
      <c r="UBG38" s="233"/>
      <c r="UBH38" s="233"/>
      <c r="UBI38" s="233"/>
      <c r="UBJ38" s="233"/>
      <c r="UBK38" s="233"/>
      <c r="UBL38" s="233"/>
      <c r="UBM38" s="233"/>
      <c r="UBN38" s="233"/>
      <c r="UBO38" s="233"/>
      <c r="UBP38" s="233"/>
      <c r="UBQ38" s="233"/>
      <c r="UBR38" s="233"/>
      <c r="UBS38" s="233"/>
      <c r="UBT38" s="233"/>
      <c r="UBU38" s="233"/>
      <c r="UBV38" s="233"/>
      <c r="UBW38" s="233"/>
      <c r="UBX38" s="233"/>
      <c r="UBY38" s="233"/>
      <c r="UBZ38" s="233"/>
      <c r="UCA38" s="233"/>
      <c r="UCB38" s="233"/>
      <c r="UCC38" s="233"/>
      <c r="UCD38" s="233"/>
      <c r="UCE38" s="233"/>
      <c r="UCF38" s="233"/>
      <c r="UCG38" s="233"/>
      <c r="UCH38" s="233"/>
      <c r="UCI38" s="233"/>
      <c r="UCJ38" s="233"/>
      <c r="UCK38" s="233"/>
      <c r="UCL38" s="233"/>
      <c r="UCM38" s="233"/>
      <c r="UCN38" s="233"/>
      <c r="UCO38" s="233"/>
      <c r="UCP38" s="233"/>
      <c r="UCQ38" s="233"/>
      <c r="UCR38" s="233"/>
      <c r="UCS38" s="233"/>
      <c r="UCT38" s="233"/>
      <c r="UCU38" s="233"/>
      <c r="UCV38" s="233"/>
      <c r="UCW38" s="233"/>
      <c r="UCX38" s="233"/>
      <c r="UCY38" s="233"/>
      <c r="UCZ38" s="233"/>
      <c r="UDA38" s="233"/>
      <c r="UDB38" s="233"/>
      <c r="UDC38" s="233"/>
      <c r="UDD38" s="233"/>
      <c r="UDE38" s="233"/>
      <c r="UDF38" s="233"/>
      <c r="UDG38" s="233"/>
      <c r="UDH38" s="233"/>
      <c r="UDI38" s="233"/>
      <c r="UDJ38" s="233"/>
      <c r="UDK38" s="233"/>
      <c r="UDL38" s="233"/>
      <c r="UDM38" s="233"/>
      <c r="UDN38" s="233"/>
      <c r="UDO38" s="233"/>
      <c r="UDP38" s="233"/>
      <c r="UDQ38" s="233"/>
      <c r="UDR38" s="233"/>
      <c r="UDS38" s="233"/>
      <c r="UDT38" s="233"/>
      <c r="UDU38" s="233"/>
      <c r="UDV38" s="233"/>
      <c r="UDW38" s="233"/>
      <c r="UDX38" s="233"/>
      <c r="UDY38" s="233"/>
      <c r="UDZ38" s="233"/>
      <c r="UEA38" s="233"/>
      <c r="UEB38" s="233"/>
      <c r="UEC38" s="233"/>
      <c r="UED38" s="233"/>
      <c r="UEE38" s="233"/>
      <c r="UEF38" s="233"/>
      <c r="UEG38" s="233"/>
      <c r="UEH38" s="233"/>
      <c r="UEI38" s="233"/>
      <c r="UEJ38" s="233"/>
      <c r="UEK38" s="233"/>
      <c r="UEL38" s="233"/>
      <c r="UEM38" s="233"/>
      <c r="UEN38" s="233"/>
      <c r="UEO38" s="233"/>
      <c r="UEP38" s="233"/>
      <c r="UEQ38" s="233"/>
      <c r="UER38" s="233"/>
      <c r="UES38" s="233"/>
      <c r="UET38" s="233"/>
      <c r="UEU38" s="233"/>
      <c r="UEV38" s="233"/>
      <c r="UEW38" s="233"/>
      <c r="UEX38" s="233"/>
      <c r="UEY38" s="233"/>
      <c r="UEZ38" s="233"/>
      <c r="UFA38" s="233"/>
      <c r="UFB38" s="233"/>
      <c r="UFC38" s="233"/>
      <c r="UFD38" s="233"/>
      <c r="UFE38" s="233"/>
      <c r="UFF38" s="233"/>
      <c r="UFG38" s="233"/>
      <c r="UFH38" s="233"/>
      <c r="UFI38" s="233"/>
      <c r="UFJ38" s="233"/>
      <c r="UFK38" s="233"/>
      <c r="UFL38" s="233"/>
      <c r="UFM38" s="233"/>
      <c r="UFN38" s="233"/>
      <c r="UFO38" s="233"/>
      <c r="UFP38" s="233"/>
      <c r="UFQ38" s="233"/>
      <c r="UFR38" s="233"/>
      <c r="UFS38" s="233"/>
      <c r="UFT38" s="233"/>
      <c r="UFU38" s="233"/>
      <c r="UFV38" s="233"/>
      <c r="UFW38" s="233"/>
      <c r="UFX38" s="233"/>
      <c r="UFY38" s="233"/>
      <c r="UFZ38" s="233"/>
      <c r="UGA38" s="233"/>
      <c r="UGB38" s="233"/>
      <c r="UGC38" s="233"/>
      <c r="UGD38" s="233"/>
      <c r="UGE38" s="233"/>
      <c r="UGF38" s="233"/>
      <c r="UGG38" s="233"/>
      <c r="UGH38" s="233"/>
      <c r="UGI38" s="233"/>
      <c r="UGJ38" s="233"/>
      <c r="UGK38" s="233"/>
      <c r="UGL38" s="233"/>
      <c r="UGM38" s="233"/>
      <c r="UGN38" s="233"/>
      <c r="UGO38" s="233"/>
      <c r="UGP38" s="233"/>
      <c r="UGQ38" s="233"/>
      <c r="UGR38" s="233"/>
      <c r="UGS38" s="233"/>
      <c r="UGT38" s="233"/>
      <c r="UGU38" s="233"/>
      <c r="UGV38" s="233"/>
      <c r="UGW38" s="233"/>
      <c r="UGX38" s="233"/>
      <c r="UGY38" s="233"/>
      <c r="UGZ38" s="233"/>
      <c r="UHA38" s="233"/>
      <c r="UHB38" s="233"/>
      <c r="UHC38" s="233"/>
      <c r="UHD38" s="233"/>
      <c r="UHE38" s="233"/>
      <c r="UHF38" s="233"/>
      <c r="UHG38" s="233"/>
      <c r="UHH38" s="233"/>
      <c r="UHI38" s="233"/>
      <c r="UHJ38" s="233"/>
      <c r="UHK38" s="233"/>
      <c r="UHL38" s="233"/>
      <c r="UHM38" s="233"/>
      <c r="UHN38" s="233"/>
      <c r="UHO38" s="233"/>
      <c r="UHP38" s="233"/>
      <c r="UHQ38" s="233"/>
      <c r="UHR38" s="233"/>
      <c r="UHS38" s="233"/>
      <c r="UHT38" s="233"/>
      <c r="UHU38" s="233"/>
      <c r="UHV38" s="233"/>
      <c r="UHW38" s="233"/>
      <c r="UHX38" s="233"/>
      <c r="UHY38" s="233"/>
      <c r="UHZ38" s="233"/>
      <c r="UIA38" s="233"/>
      <c r="UIB38" s="233"/>
      <c r="UIC38" s="233"/>
      <c r="UID38" s="233"/>
      <c r="UIE38" s="233"/>
      <c r="UIF38" s="233"/>
      <c r="UIG38" s="233"/>
      <c r="UIH38" s="233"/>
      <c r="UII38" s="233"/>
      <c r="UIJ38" s="233"/>
      <c r="UIK38" s="233"/>
      <c r="UIL38" s="233"/>
      <c r="UIM38" s="233"/>
      <c r="UIN38" s="233"/>
      <c r="UIO38" s="233"/>
      <c r="UIP38" s="233"/>
      <c r="UIQ38" s="233"/>
      <c r="UIR38" s="233"/>
      <c r="UIS38" s="233"/>
      <c r="UIT38" s="233"/>
      <c r="UIU38" s="233"/>
      <c r="UIV38" s="233"/>
      <c r="UIW38" s="233"/>
      <c r="UIX38" s="233"/>
      <c r="UIY38" s="233"/>
      <c r="UIZ38" s="233"/>
      <c r="UJA38" s="233"/>
      <c r="UJB38" s="233"/>
      <c r="UJC38" s="233"/>
      <c r="UJD38" s="233"/>
      <c r="UJE38" s="233"/>
      <c r="UJF38" s="233"/>
      <c r="UJG38" s="233"/>
      <c r="UJH38" s="233"/>
      <c r="UJI38" s="233"/>
      <c r="UJJ38" s="233"/>
      <c r="UJK38" s="233"/>
      <c r="UJL38" s="233"/>
      <c r="UJM38" s="233"/>
      <c r="UJN38" s="233"/>
      <c r="UJO38" s="233"/>
      <c r="UJP38" s="233"/>
      <c r="UJQ38" s="233"/>
      <c r="UJR38" s="233"/>
      <c r="UJS38" s="233"/>
      <c r="UJT38" s="233"/>
      <c r="UJU38" s="233"/>
      <c r="UJV38" s="233"/>
      <c r="UJW38" s="233"/>
      <c r="UJX38" s="233"/>
      <c r="UJY38" s="233"/>
      <c r="UJZ38" s="233"/>
      <c r="UKA38" s="233"/>
      <c r="UKB38" s="233"/>
      <c r="UKC38" s="233"/>
      <c r="UKD38" s="233"/>
      <c r="UKE38" s="233"/>
      <c r="UKF38" s="233"/>
      <c r="UKG38" s="233"/>
      <c r="UKH38" s="233"/>
      <c r="UKI38" s="233"/>
      <c r="UKJ38" s="233"/>
      <c r="UKK38" s="233"/>
      <c r="UKL38" s="233"/>
      <c r="UKM38" s="233"/>
      <c r="UKN38" s="233"/>
      <c r="UKO38" s="233"/>
      <c r="UKP38" s="233"/>
      <c r="UKQ38" s="233"/>
      <c r="UKR38" s="233"/>
      <c r="UKS38" s="233"/>
      <c r="UKT38" s="233"/>
      <c r="UKU38" s="233"/>
      <c r="UKV38" s="233"/>
      <c r="UKW38" s="233"/>
      <c r="UKX38" s="233"/>
      <c r="UKY38" s="233"/>
      <c r="UKZ38" s="233"/>
      <c r="ULA38" s="233"/>
      <c r="ULB38" s="233"/>
      <c r="ULC38" s="233"/>
      <c r="ULD38" s="233"/>
      <c r="ULE38" s="233"/>
      <c r="ULF38" s="233"/>
      <c r="ULG38" s="233"/>
      <c r="ULH38" s="233"/>
      <c r="ULI38" s="233"/>
      <c r="ULJ38" s="233"/>
      <c r="ULK38" s="233"/>
      <c r="ULL38" s="233"/>
      <c r="ULM38" s="233"/>
      <c r="ULN38" s="233"/>
      <c r="ULO38" s="233"/>
      <c r="ULP38" s="233"/>
      <c r="ULQ38" s="233"/>
      <c r="ULR38" s="233"/>
      <c r="ULS38" s="233"/>
      <c r="ULT38" s="233"/>
      <c r="ULU38" s="233"/>
      <c r="ULV38" s="233"/>
      <c r="ULW38" s="233"/>
      <c r="ULX38" s="233"/>
      <c r="ULY38" s="233"/>
      <c r="ULZ38" s="233"/>
      <c r="UMA38" s="233"/>
      <c r="UMB38" s="233"/>
      <c r="UMC38" s="233"/>
      <c r="UMD38" s="233"/>
      <c r="UME38" s="233"/>
      <c r="UMF38" s="233"/>
      <c r="UMG38" s="233"/>
      <c r="UMH38" s="233"/>
      <c r="UMI38" s="233"/>
      <c r="UMJ38" s="233"/>
      <c r="UMK38" s="233"/>
      <c r="UML38" s="233"/>
      <c r="UMM38" s="233"/>
      <c r="UMN38" s="233"/>
      <c r="UMO38" s="233"/>
      <c r="UMP38" s="233"/>
      <c r="UMQ38" s="233"/>
      <c r="UMR38" s="233"/>
      <c r="UMS38" s="233"/>
      <c r="UMT38" s="233"/>
      <c r="UMU38" s="233"/>
      <c r="UMV38" s="233"/>
      <c r="UMW38" s="233"/>
      <c r="UMX38" s="233"/>
      <c r="UMY38" s="233"/>
      <c r="UMZ38" s="233"/>
      <c r="UNA38" s="233"/>
      <c r="UNB38" s="233"/>
      <c r="UNC38" s="233"/>
      <c r="UND38" s="233"/>
      <c r="UNE38" s="233"/>
      <c r="UNF38" s="233"/>
      <c r="UNG38" s="233"/>
      <c r="UNH38" s="233"/>
      <c r="UNI38" s="233"/>
      <c r="UNJ38" s="233"/>
      <c r="UNK38" s="233"/>
      <c r="UNL38" s="233"/>
      <c r="UNM38" s="233"/>
      <c r="UNN38" s="233"/>
      <c r="UNO38" s="233"/>
      <c r="UNP38" s="233"/>
      <c r="UNQ38" s="233"/>
      <c r="UNR38" s="233"/>
      <c r="UNS38" s="233"/>
      <c r="UNT38" s="233"/>
      <c r="UNU38" s="233"/>
      <c r="UNV38" s="233"/>
      <c r="UNW38" s="233"/>
      <c r="UNX38" s="233"/>
      <c r="UNY38" s="233"/>
      <c r="UNZ38" s="233"/>
      <c r="UOA38" s="233"/>
      <c r="UOB38" s="233"/>
      <c r="UOC38" s="233"/>
      <c r="UOD38" s="233"/>
      <c r="UOE38" s="233"/>
      <c r="UOF38" s="233"/>
      <c r="UOG38" s="233"/>
      <c r="UOH38" s="233"/>
      <c r="UOI38" s="233"/>
      <c r="UOJ38" s="233"/>
      <c r="UOK38" s="233"/>
      <c r="UOL38" s="233"/>
      <c r="UOM38" s="233"/>
      <c r="UON38" s="233"/>
      <c r="UOO38" s="233"/>
      <c r="UOP38" s="233"/>
      <c r="UOQ38" s="233"/>
      <c r="UOR38" s="233"/>
      <c r="UOS38" s="233"/>
      <c r="UOT38" s="233"/>
      <c r="UOU38" s="233"/>
      <c r="UOV38" s="233"/>
      <c r="UOW38" s="233"/>
      <c r="UOX38" s="233"/>
      <c r="UOY38" s="233"/>
      <c r="UOZ38" s="233"/>
      <c r="UPA38" s="233"/>
      <c r="UPB38" s="233"/>
      <c r="UPC38" s="233"/>
      <c r="UPD38" s="233"/>
      <c r="UPE38" s="233"/>
      <c r="UPF38" s="233"/>
      <c r="UPG38" s="233"/>
      <c r="UPH38" s="233"/>
      <c r="UPI38" s="233"/>
      <c r="UPJ38" s="233"/>
      <c r="UPK38" s="233"/>
      <c r="UPL38" s="233"/>
      <c r="UPM38" s="233"/>
      <c r="UPN38" s="233"/>
      <c r="UPO38" s="233"/>
      <c r="UPP38" s="233"/>
      <c r="UPQ38" s="233"/>
      <c r="UPR38" s="233"/>
      <c r="UPS38" s="233"/>
      <c r="UPT38" s="233"/>
      <c r="UPU38" s="233"/>
      <c r="UPV38" s="233"/>
      <c r="UPW38" s="233"/>
      <c r="UPX38" s="233"/>
      <c r="UPY38" s="233"/>
      <c r="UPZ38" s="233"/>
      <c r="UQA38" s="233"/>
      <c r="UQB38" s="233"/>
      <c r="UQC38" s="233"/>
      <c r="UQD38" s="233"/>
      <c r="UQE38" s="233"/>
      <c r="UQF38" s="233"/>
      <c r="UQG38" s="233"/>
      <c r="UQH38" s="233"/>
      <c r="UQI38" s="233"/>
      <c r="UQJ38" s="233"/>
      <c r="UQK38" s="233"/>
      <c r="UQL38" s="233"/>
      <c r="UQM38" s="233"/>
      <c r="UQN38" s="233"/>
      <c r="UQO38" s="233"/>
      <c r="UQP38" s="233"/>
      <c r="UQQ38" s="233"/>
      <c r="UQR38" s="233"/>
      <c r="UQS38" s="233"/>
      <c r="UQT38" s="233"/>
      <c r="UQU38" s="233"/>
      <c r="UQV38" s="233"/>
      <c r="UQW38" s="233"/>
      <c r="UQX38" s="233"/>
      <c r="UQY38" s="233"/>
      <c r="UQZ38" s="233"/>
      <c r="URA38" s="233"/>
      <c r="URB38" s="233"/>
      <c r="URC38" s="233"/>
      <c r="URD38" s="233"/>
      <c r="URE38" s="233"/>
      <c r="URF38" s="233"/>
      <c r="URG38" s="233"/>
      <c r="URH38" s="233"/>
      <c r="URI38" s="233"/>
      <c r="URJ38" s="233"/>
      <c r="URK38" s="233"/>
      <c r="URL38" s="233"/>
      <c r="URM38" s="233"/>
      <c r="URN38" s="233"/>
      <c r="URO38" s="233"/>
      <c r="URP38" s="233"/>
      <c r="URQ38" s="233"/>
      <c r="URR38" s="233"/>
      <c r="URS38" s="233"/>
      <c r="URT38" s="233"/>
      <c r="URU38" s="233"/>
      <c r="URV38" s="233"/>
      <c r="URW38" s="233"/>
      <c r="URX38" s="233"/>
      <c r="URY38" s="233"/>
      <c r="URZ38" s="233"/>
      <c r="USA38" s="233"/>
      <c r="USB38" s="233"/>
      <c r="USC38" s="233"/>
      <c r="USD38" s="233"/>
      <c r="USE38" s="233"/>
      <c r="USF38" s="233"/>
      <c r="USG38" s="233"/>
      <c r="USH38" s="233"/>
      <c r="USI38" s="233"/>
      <c r="USJ38" s="233"/>
      <c r="USK38" s="233"/>
      <c r="USL38" s="233"/>
      <c r="USM38" s="233"/>
      <c r="USN38" s="233"/>
      <c r="USO38" s="233"/>
      <c r="USP38" s="233"/>
      <c r="USQ38" s="233"/>
      <c r="USR38" s="233"/>
      <c r="USS38" s="233"/>
      <c r="UST38" s="233"/>
      <c r="USU38" s="233"/>
      <c r="USV38" s="233"/>
      <c r="USW38" s="233"/>
      <c r="USX38" s="233"/>
      <c r="USY38" s="233"/>
      <c r="USZ38" s="233"/>
      <c r="UTA38" s="233"/>
      <c r="UTB38" s="233"/>
      <c r="UTC38" s="233"/>
      <c r="UTD38" s="233"/>
      <c r="UTE38" s="233"/>
      <c r="UTF38" s="233"/>
      <c r="UTG38" s="233"/>
      <c r="UTH38" s="233"/>
      <c r="UTI38" s="233"/>
      <c r="UTJ38" s="233"/>
      <c r="UTK38" s="233"/>
      <c r="UTL38" s="233"/>
      <c r="UTM38" s="233"/>
      <c r="UTN38" s="233"/>
      <c r="UTO38" s="233"/>
      <c r="UTP38" s="233"/>
      <c r="UTQ38" s="233"/>
      <c r="UTR38" s="233"/>
      <c r="UTS38" s="233"/>
      <c r="UTT38" s="233"/>
      <c r="UTU38" s="233"/>
      <c r="UTV38" s="233"/>
      <c r="UTW38" s="233"/>
      <c r="UTX38" s="233"/>
      <c r="UTY38" s="233"/>
      <c r="UTZ38" s="233"/>
      <c r="UUA38" s="233"/>
      <c r="UUB38" s="233"/>
      <c r="UUC38" s="233"/>
      <c r="UUD38" s="233"/>
      <c r="UUE38" s="233"/>
      <c r="UUF38" s="233"/>
      <c r="UUG38" s="233"/>
      <c r="UUH38" s="233"/>
      <c r="UUI38" s="233"/>
      <c r="UUJ38" s="233"/>
      <c r="UUK38" s="233"/>
      <c r="UUL38" s="233"/>
      <c r="UUM38" s="233"/>
      <c r="UUN38" s="233"/>
      <c r="UUO38" s="233"/>
      <c r="UUP38" s="233"/>
      <c r="UUQ38" s="233"/>
      <c r="UUR38" s="233"/>
      <c r="UUS38" s="233"/>
      <c r="UUT38" s="233"/>
      <c r="UUU38" s="233"/>
      <c r="UUV38" s="233"/>
      <c r="UUW38" s="233"/>
      <c r="UUX38" s="233"/>
      <c r="UUY38" s="233"/>
      <c r="UUZ38" s="233"/>
      <c r="UVA38" s="233"/>
      <c r="UVB38" s="233"/>
      <c r="UVC38" s="233"/>
      <c r="UVD38" s="233"/>
      <c r="UVE38" s="233"/>
      <c r="UVF38" s="233"/>
      <c r="UVG38" s="233"/>
      <c r="UVH38" s="233"/>
      <c r="UVI38" s="233"/>
      <c r="UVJ38" s="233"/>
      <c r="UVK38" s="233"/>
      <c r="UVL38" s="233"/>
      <c r="UVM38" s="233"/>
      <c r="UVN38" s="233"/>
      <c r="UVO38" s="233"/>
      <c r="UVP38" s="233"/>
      <c r="UVQ38" s="233"/>
      <c r="UVR38" s="233"/>
      <c r="UVS38" s="233"/>
      <c r="UVT38" s="233"/>
      <c r="UVU38" s="233"/>
      <c r="UVV38" s="233"/>
      <c r="UVW38" s="233"/>
      <c r="UVX38" s="233"/>
      <c r="UVY38" s="233"/>
      <c r="UVZ38" s="233"/>
      <c r="UWA38" s="233"/>
      <c r="UWB38" s="233"/>
      <c r="UWC38" s="233"/>
      <c r="UWD38" s="233"/>
      <c r="UWE38" s="233"/>
      <c r="UWF38" s="233"/>
      <c r="UWG38" s="233"/>
      <c r="UWH38" s="233"/>
      <c r="UWI38" s="233"/>
      <c r="UWJ38" s="233"/>
      <c r="UWK38" s="233"/>
      <c r="UWL38" s="233"/>
      <c r="UWM38" s="233"/>
      <c r="UWN38" s="233"/>
      <c r="UWO38" s="233"/>
      <c r="UWP38" s="233"/>
      <c r="UWQ38" s="233"/>
      <c r="UWR38" s="233"/>
      <c r="UWS38" s="233"/>
      <c r="UWT38" s="233"/>
      <c r="UWU38" s="233"/>
      <c r="UWV38" s="233"/>
      <c r="UWW38" s="233"/>
      <c r="UWX38" s="233"/>
      <c r="UWY38" s="233"/>
      <c r="UWZ38" s="233"/>
      <c r="UXA38" s="233"/>
      <c r="UXB38" s="233"/>
      <c r="UXC38" s="233"/>
      <c r="UXD38" s="233"/>
      <c r="UXE38" s="233"/>
      <c r="UXF38" s="233"/>
      <c r="UXG38" s="233"/>
      <c r="UXH38" s="233"/>
      <c r="UXI38" s="233"/>
      <c r="UXJ38" s="233"/>
      <c r="UXK38" s="233"/>
      <c r="UXL38" s="233"/>
      <c r="UXM38" s="233"/>
      <c r="UXN38" s="233"/>
      <c r="UXO38" s="233"/>
      <c r="UXP38" s="233"/>
      <c r="UXQ38" s="233"/>
      <c r="UXR38" s="233"/>
      <c r="UXS38" s="233"/>
      <c r="UXT38" s="233"/>
      <c r="UXU38" s="233"/>
      <c r="UXV38" s="233"/>
      <c r="UXW38" s="233"/>
      <c r="UXX38" s="233"/>
      <c r="UXY38" s="233"/>
      <c r="UXZ38" s="233"/>
      <c r="UYA38" s="233"/>
      <c r="UYB38" s="233"/>
      <c r="UYC38" s="233"/>
      <c r="UYD38" s="233"/>
      <c r="UYE38" s="233"/>
      <c r="UYF38" s="233"/>
      <c r="UYG38" s="233"/>
      <c r="UYH38" s="233"/>
      <c r="UYI38" s="233"/>
      <c r="UYJ38" s="233"/>
      <c r="UYK38" s="233"/>
      <c r="UYL38" s="233"/>
      <c r="UYM38" s="233"/>
      <c r="UYN38" s="233"/>
      <c r="UYO38" s="233"/>
      <c r="UYP38" s="233"/>
      <c r="UYQ38" s="233"/>
      <c r="UYR38" s="233"/>
      <c r="UYS38" s="233"/>
      <c r="UYT38" s="233"/>
      <c r="UYU38" s="233"/>
      <c r="UYV38" s="233"/>
      <c r="UYW38" s="233"/>
      <c r="UYX38" s="233"/>
      <c r="UYY38" s="233"/>
      <c r="UYZ38" s="233"/>
      <c r="UZA38" s="233"/>
      <c r="UZB38" s="233"/>
      <c r="UZC38" s="233"/>
      <c r="UZD38" s="233"/>
      <c r="UZE38" s="233"/>
      <c r="UZF38" s="233"/>
      <c r="UZG38" s="233"/>
      <c r="UZH38" s="233"/>
      <c r="UZI38" s="233"/>
      <c r="UZJ38" s="233"/>
      <c r="UZK38" s="233"/>
      <c r="UZL38" s="233"/>
      <c r="UZM38" s="233"/>
      <c r="UZN38" s="233"/>
      <c r="UZO38" s="233"/>
      <c r="UZP38" s="233"/>
      <c r="UZQ38" s="233"/>
      <c r="UZR38" s="233"/>
      <c r="UZS38" s="233"/>
      <c r="UZT38" s="233"/>
      <c r="UZU38" s="233"/>
      <c r="UZV38" s="233"/>
      <c r="UZW38" s="233"/>
      <c r="UZX38" s="233"/>
      <c r="UZY38" s="233"/>
      <c r="UZZ38" s="233"/>
      <c r="VAA38" s="233"/>
      <c r="VAB38" s="233"/>
      <c r="VAC38" s="233"/>
      <c r="VAD38" s="233"/>
      <c r="VAE38" s="233"/>
      <c r="VAF38" s="233"/>
      <c r="VAG38" s="233"/>
      <c r="VAH38" s="233"/>
      <c r="VAI38" s="233"/>
      <c r="VAJ38" s="233"/>
      <c r="VAK38" s="233"/>
      <c r="VAL38" s="233"/>
      <c r="VAM38" s="233"/>
      <c r="VAN38" s="233"/>
      <c r="VAO38" s="233"/>
      <c r="VAP38" s="233"/>
      <c r="VAQ38" s="233"/>
      <c r="VAR38" s="233"/>
      <c r="VAS38" s="233"/>
      <c r="VAT38" s="233"/>
      <c r="VAU38" s="233"/>
      <c r="VAV38" s="233"/>
      <c r="VAW38" s="233"/>
      <c r="VAX38" s="233"/>
      <c r="VAY38" s="233"/>
      <c r="VAZ38" s="233"/>
      <c r="VBA38" s="233"/>
      <c r="VBB38" s="233"/>
      <c r="VBC38" s="233"/>
      <c r="VBD38" s="233"/>
      <c r="VBE38" s="233"/>
      <c r="VBF38" s="233"/>
      <c r="VBG38" s="233"/>
      <c r="VBH38" s="233"/>
      <c r="VBI38" s="233"/>
      <c r="VBJ38" s="233"/>
      <c r="VBK38" s="233"/>
      <c r="VBL38" s="233"/>
      <c r="VBM38" s="233"/>
      <c r="VBN38" s="233"/>
      <c r="VBO38" s="233"/>
      <c r="VBP38" s="233"/>
      <c r="VBQ38" s="233"/>
      <c r="VBR38" s="233"/>
      <c r="VBS38" s="233"/>
      <c r="VBT38" s="233"/>
      <c r="VBU38" s="233"/>
      <c r="VBV38" s="233"/>
      <c r="VBW38" s="233"/>
      <c r="VBX38" s="233"/>
      <c r="VBY38" s="233"/>
      <c r="VBZ38" s="233"/>
      <c r="VCA38" s="233"/>
      <c r="VCB38" s="233"/>
      <c r="VCC38" s="233"/>
      <c r="VCD38" s="233"/>
      <c r="VCE38" s="233"/>
      <c r="VCF38" s="233"/>
      <c r="VCG38" s="233"/>
      <c r="VCH38" s="233"/>
      <c r="VCI38" s="233"/>
      <c r="VCJ38" s="233"/>
      <c r="VCK38" s="233"/>
      <c r="VCL38" s="233"/>
      <c r="VCM38" s="233"/>
      <c r="VCN38" s="233"/>
      <c r="VCO38" s="233"/>
      <c r="VCP38" s="233"/>
      <c r="VCQ38" s="233"/>
      <c r="VCR38" s="233"/>
      <c r="VCS38" s="233"/>
      <c r="VCT38" s="233"/>
      <c r="VCU38" s="233"/>
      <c r="VCV38" s="233"/>
      <c r="VCW38" s="233"/>
      <c r="VCX38" s="233"/>
      <c r="VCY38" s="233"/>
      <c r="VCZ38" s="233"/>
      <c r="VDA38" s="233"/>
      <c r="VDB38" s="233"/>
      <c r="VDC38" s="233"/>
      <c r="VDD38" s="233"/>
      <c r="VDE38" s="233"/>
      <c r="VDF38" s="233"/>
      <c r="VDG38" s="233"/>
      <c r="VDH38" s="233"/>
      <c r="VDI38" s="233"/>
      <c r="VDJ38" s="233"/>
      <c r="VDK38" s="233"/>
      <c r="VDL38" s="233"/>
      <c r="VDM38" s="233"/>
      <c r="VDN38" s="233"/>
      <c r="VDO38" s="233"/>
      <c r="VDP38" s="233"/>
      <c r="VDQ38" s="233"/>
      <c r="VDR38" s="233"/>
      <c r="VDS38" s="233"/>
      <c r="VDT38" s="233"/>
      <c r="VDU38" s="233"/>
      <c r="VDV38" s="233"/>
      <c r="VDW38" s="233"/>
      <c r="VDX38" s="233"/>
      <c r="VDY38" s="233"/>
      <c r="VDZ38" s="233"/>
      <c r="VEA38" s="233"/>
      <c r="VEB38" s="233"/>
      <c r="VEC38" s="233"/>
      <c r="VED38" s="233"/>
      <c r="VEE38" s="233"/>
      <c r="VEF38" s="233"/>
      <c r="VEG38" s="233"/>
      <c r="VEH38" s="233"/>
      <c r="VEI38" s="233"/>
      <c r="VEJ38" s="233"/>
      <c r="VEK38" s="233"/>
      <c r="VEL38" s="233"/>
      <c r="VEM38" s="233"/>
      <c r="VEN38" s="233"/>
      <c r="VEO38" s="233"/>
      <c r="VEP38" s="233"/>
      <c r="VEQ38" s="233"/>
      <c r="VER38" s="233"/>
      <c r="VES38" s="233"/>
      <c r="VET38" s="233"/>
      <c r="VEU38" s="233"/>
      <c r="VEV38" s="233"/>
      <c r="VEW38" s="233"/>
      <c r="VEX38" s="233"/>
      <c r="VEY38" s="233"/>
      <c r="VEZ38" s="233"/>
      <c r="VFA38" s="233"/>
      <c r="VFB38" s="233"/>
      <c r="VFC38" s="233"/>
      <c r="VFD38" s="233"/>
      <c r="VFE38" s="233"/>
      <c r="VFF38" s="233"/>
      <c r="VFG38" s="233"/>
      <c r="VFH38" s="233"/>
      <c r="VFI38" s="233"/>
      <c r="VFJ38" s="233"/>
      <c r="VFK38" s="233"/>
      <c r="VFL38" s="233"/>
      <c r="VFM38" s="233"/>
      <c r="VFN38" s="233"/>
      <c r="VFO38" s="233"/>
      <c r="VFP38" s="233"/>
      <c r="VFQ38" s="233"/>
      <c r="VFR38" s="233"/>
      <c r="VFS38" s="233"/>
      <c r="VFT38" s="233"/>
      <c r="VFU38" s="233"/>
      <c r="VFV38" s="233"/>
      <c r="VFW38" s="233"/>
      <c r="VFX38" s="233"/>
      <c r="VFY38" s="233"/>
      <c r="VFZ38" s="233"/>
      <c r="VGA38" s="233"/>
      <c r="VGB38" s="233"/>
      <c r="VGC38" s="233"/>
      <c r="VGD38" s="233"/>
      <c r="VGE38" s="233"/>
      <c r="VGF38" s="233"/>
      <c r="VGG38" s="233"/>
      <c r="VGH38" s="233"/>
      <c r="VGI38" s="233"/>
      <c r="VGJ38" s="233"/>
      <c r="VGK38" s="233"/>
      <c r="VGL38" s="233"/>
      <c r="VGM38" s="233"/>
      <c r="VGN38" s="233"/>
      <c r="VGO38" s="233"/>
      <c r="VGP38" s="233"/>
      <c r="VGQ38" s="233"/>
      <c r="VGR38" s="233"/>
      <c r="VGS38" s="233"/>
      <c r="VGT38" s="233"/>
      <c r="VGU38" s="233"/>
      <c r="VGV38" s="233"/>
      <c r="VGW38" s="233"/>
      <c r="VGX38" s="233"/>
      <c r="VGY38" s="233"/>
      <c r="VGZ38" s="233"/>
      <c r="VHA38" s="233"/>
      <c r="VHB38" s="233"/>
      <c r="VHC38" s="233"/>
      <c r="VHD38" s="233"/>
      <c r="VHE38" s="233"/>
      <c r="VHF38" s="233"/>
      <c r="VHG38" s="233"/>
      <c r="VHH38" s="233"/>
      <c r="VHI38" s="233"/>
      <c r="VHJ38" s="233"/>
      <c r="VHK38" s="233"/>
      <c r="VHL38" s="233"/>
      <c r="VHM38" s="233"/>
      <c r="VHN38" s="233"/>
      <c r="VHO38" s="233"/>
      <c r="VHP38" s="233"/>
      <c r="VHQ38" s="233"/>
      <c r="VHR38" s="233"/>
      <c r="VHS38" s="233"/>
      <c r="VHT38" s="233"/>
      <c r="VHU38" s="233"/>
      <c r="VHV38" s="233"/>
      <c r="VHW38" s="233"/>
      <c r="VHX38" s="233"/>
      <c r="VHY38" s="233"/>
      <c r="VHZ38" s="233"/>
      <c r="VIA38" s="233"/>
      <c r="VIB38" s="233"/>
      <c r="VIC38" s="233"/>
      <c r="VID38" s="233"/>
      <c r="VIE38" s="233"/>
      <c r="VIF38" s="233"/>
      <c r="VIG38" s="233"/>
      <c r="VIH38" s="233"/>
      <c r="VII38" s="233"/>
      <c r="VIJ38" s="233"/>
      <c r="VIK38" s="233"/>
      <c r="VIL38" s="233"/>
      <c r="VIM38" s="233"/>
      <c r="VIN38" s="233"/>
      <c r="VIO38" s="233"/>
      <c r="VIP38" s="233"/>
      <c r="VIQ38" s="233"/>
      <c r="VIR38" s="233"/>
      <c r="VIS38" s="233"/>
      <c r="VIT38" s="233"/>
      <c r="VIU38" s="233"/>
      <c r="VIV38" s="233"/>
      <c r="VIW38" s="233"/>
      <c r="VIX38" s="233"/>
      <c r="VIY38" s="233"/>
      <c r="VIZ38" s="233"/>
      <c r="VJA38" s="233"/>
      <c r="VJB38" s="233"/>
      <c r="VJC38" s="233"/>
      <c r="VJD38" s="233"/>
      <c r="VJE38" s="233"/>
      <c r="VJF38" s="233"/>
      <c r="VJG38" s="233"/>
      <c r="VJH38" s="233"/>
      <c r="VJI38" s="233"/>
      <c r="VJJ38" s="233"/>
      <c r="VJK38" s="233"/>
      <c r="VJL38" s="233"/>
      <c r="VJM38" s="233"/>
      <c r="VJN38" s="233"/>
      <c r="VJO38" s="233"/>
      <c r="VJP38" s="233"/>
      <c r="VJQ38" s="233"/>
      <c r="VJR38" s="233"/>
      <c r="VJS38" s="233"/>
      <c r="VJT38" s="233"/>
      <c r="VJU38" s="233"/>
      <c r="VJV38" s="233"/>
      <c r="VJW38" s="233"/>
      <c r="VJX38" s="233"/>
      <c r="VJY38" s="233"/>
      <c r="VJZ38" s="233"/>
      <c r="VKA38" s="233"/>
      <c r="VKB38" s="233"/>
      <c r="VKC38" s="233"/>
      <c r="VKD38" s="233"/>
      <c r="VKE38" s="233"/>
      <c r="VKF38" s="233"/>
      <c r="VKG38" s="233"/>
      <c r="VKH38" s="233"/>
      <c r="VKI38" s="233"/>
      <c r="VKJ38" s="233"/>
      <c r="VKK38" s="233"/>
      <c r="VKL38" s="233"/>
      <c r="VKM38" s="233"/>
      <c r="VKN38" s="233"/>
      <c r="VKO38" s="233"/>
      <c r="VKP38" s="233"/>
      <c r="VKQ38" s="233"/>
      <c r="VKR38" s="233"/>
      <c r="VKS38" s="233"/>
      <c r="VKT38" s="233"/>
      <c r="VKU38" s="233"/>
      <c r="VKV38" s="233"/>
      <c r="VKW38" s="233"/>
      <c r="VKX38" s="233"/>
      <c r="VKY38" s="233"/>
      <c r="VKZ38" s="233"/>
      <c r="VLA38" s="233"/>
      <c r="VLB38" s="233"/>
      <c r="VLC38" s="233"/>
      <c r="VLD38" s="233"/>
      <c r="VLE38" s="233"/>
      <c r="VLF38" s="233"/>
      <c r="VLG38" s="233"/>
      <c r="VLH38" s="233"/>
      <c r="VLI38" s="233"/>
      <c r="VLJ38" s="233"/>
      <c r="VLK38" s="233"/>
      <c r="VLL38" s="233"/>
      <c r="VLM38" s="233"/>
      <c r="VLN38" s="233"/>
      <c r="VLO38" s="233"/>
      <c r="VLP38" s="233"/>
      <c r="VLQ38" s="233"/>
      <c r="VLR38" s="233"/>
      <c r="VLS38" s="233"/>
      <c r="VLT38" s="233"/>
      <c r="VLU38" s="233"/>
      <c r="VLV38" s="233"/>
      <c r="VLW38" s="233"/>
      <c r="VLX38" s="233"/>
      <c r="VLY38" s="233"/>
      <c r="VLZ38" s="233"/>
      <c r="VMA38" s="233"/>
      <c r="VMB38" s="233"/>
      <c r="VMC38" s="233"/>
      <c r="VMD38" s="233"/>
      <c r="VME38" s="233"/>
      <c r="VMF38" s="233"/>
      <c r="VMG38" s="233"/>
      <c r="VMH38" s="233"/>
      <c r="VMI38" s="233"/>
      <c r="VMJ38" s="233"/>
      <c r="VMK38" s="233"/>
      <c r="VML38" s="233"/>
      <c r="VMM38" s="233"/>
      <c r="VMN38" s="233"/>
      <c r="VMO38" s="233"/>
      <c r="VMP38" s="233"/>
      <c r="VMQ38" s="233"/>
      <c r="VMR38" s="233"/>
      <c r="VMS38" s="233"/>
      <c r="VMT38" s="233"/>
      <c r="VMU38" s="233"/>
      <c r="VMV38" s="233"/>
      <c r="VMW38" s="233"/>
      <c r="VMX38" s="233"/>
      <c r="VMY38" s="233"/>
      <c r="VMZ38" s="233"/>
      <c r="VNA38" s="233"/>
      <c r="VNB38" s="233"/>
      <c r="VNC38" s="233"/>
      <c r="VND38" s="233"/>
      <c r="VNE38" s="233"/>
      <c r="VNF38" s="233"/>
      <c r="VNG38" s="233"/>
      <c r="VNH38" s="233"/>
      <c r="VNI38" s="233"/>
      <c r="VNJ38" s="233"/>
      <c r="VNK38" s="233"/>
      <c r="VNL38" s="233"/>
      <c r="VNM38" s="233"/>
      <c r="VNN38" s="233"/>
      <c r="VNO38" s="233"/>
      <c r="VNP38" s="233"/>
      <c r="VNQ38" s="233"/>
      <c r="VNR38" s="233"/>
      <c r="VNS38" s="233"/>
      <c r="VNT38" s="233"/>
      <c r="VNU38" s="233"/>
      <c r="VNV38" s="233"/>
      <c r="VNW38" s="233"/>
      <c r="VNX38" s="233"/>
      <c r="VNY38" s="233"/>
      <c r="VNZ38" s="233"/>
      <c r="VOA38" s="233"/>
      <c r="VOB38" s="233"/>
      <c r="VOC38" s="233"/>
      <c r="VOD38" s="233"/>
      <c r="VOE38" s="233"/>
      <c r="VOF38" s="233"/>
      <c r="VOG38" s="233"/>
      <c r="VOH38" s="233"/>
      <c r="VOI38" s="233"/>
      <c r="VOJ38" s="233"/>
      <c r="VOK38" s="233"/>
      <c r="VOL38" s="233"/>
      <c r="VOM38" s="233"/>
      <c r="VON38" s="233"/>
      <c r="VOO38" s="233"/>
      <c r="VOP38" s="233"/>
      <c r="VOQ38" s="233"/>
      <c r="VOR38" s="233"/>
      <c r="VOS38" s="233"/>
      <c r="VOT38" s="233"/>
      <c r="VOU38" s="233"/>
      <c r="VOV38" s="233"/>
      <c r="VOW38" s="233"/>
      <c r="VOX38" s="233"/>
      <c r="VOY38" s="233"/>
      <c r="VOZ38" s="233"/>
      <c r="VPA38" s="233"/>
      <c r="VPB38" s="233"/>
      <c r="VPC38" s="233"/>
      <c r="VPD38" s="233"/>
      <c r="VPE38" s="233"/>
      <c r="VPF38" s="233"/>
      <c r="VPG38" s="233"/>
      <c r="VPH38" s="233"/>
      <c r="VPI38" s="233"/>
      <c r="VPJ38" s="233"/>
      <c r="VPK38" s="233"/>
      <c r="VPL38" s="233"/>
      <c r="VPM38" s="233"/>
      <c r="VPN38" s="233"/>
      <c r="VPO38" s="233"/>
      <c r="VPP38" s="233"/>
      <c r="VPQ38" s="233"/>
      <c r="VPR38" s="233"/>
      <c r="VPS38" s="233"/>
      <c r="VPT38" s="233"/>
      <c r="VPU38" s="233"/>
      <c r="VPV38" s="233"/>
      <c r="VPW38" s="233"/>
      <c r="VPX38" s="233"/>
      <c r="VPY38" s="233"/>
      <c r="VPZ38" s="233"/>
      <c r="VQA38" s="233"/>
      <c r="VQB38" s="233"/>
      <c r="VQC38" s="233"/>
      <c r="VQD38" s="233"/>
      <c r="VQE38" s="233"/>
      <c r="VQF38" s="233"/>
      <c r="VQG38" s="233"/>
      <c r="VQH38" s="233"/>
      <c r="VQI38" s="233"/>
      <c r="VQJ38" s="233"/>
      <c r="VQK38" s="233"/>
      <c r="VQL38" s="233"/>
      <c r="VQM38" s="233"/>
      <c r="VQN38" s="233"/>
      <c r="VQO38" s="233"/>
      <c r="VQP38" s="233"/>
      <c r="VQQ38" s="233"/>
      <c r="VQR38" s="233"/>
      <c r="VQS38" s="233"/>
      <c r="VQT38" s="233"/>
      <c r="VQU38" s="233"/>
      <c r="VQV38" s="233"/>
      <c r="VQW38" s="233"/>
      <c r="VQX38" s="233"/>
      <c r="VQY38" s="233"/>
      <c r="VQZ38" s="233"/>
      <c r="VRA38" s="233"/>
      <c r="VRB38" s="233"/>
      <c r="VRC38" s="233"/>
      <c r="VRD38" s="233"/>
      <c r="VRE38" s="233"/>
      <c r="VRF38" s="233"/>
      <c r="VRG38" s="233"/>
      <c r="VRH38" s="233"/>
      <c r="VRI38" s="233"/>
      <c r="VRJ38" s="233"/>
      <c r="VRK38" s="233"/>
      <c r="VRL38" s="233"/>
      <c r="VRM38" s="233"/>
      <c r="VRN38" s="233"/>
      <c r="VRO38" s="233"/>
      <c r="VRP38" s="233"/>
      <c r="VRQ38" s="233"/>
      <c r="VRR38" s="233"/>
      <c r="VRS38" s="233"/>
      <c r="VRT38" s="233"/>
      <c r="VRU38" s="233"/>
      <c r="VRV38" s="233"/>
      <c r="VRW38" s="233"/>
      <c r="VRX38" s="233"/>
      <c r="VRY38" s="233"/>
      <c r="VRZ38" s="233"/>
      <c r="VSA38" s="233"/>
      <c r="VSB38" s="233"/>
      <c r="VSC38" s="233"/>
      <c r="VSD38" s="233"/>
      <c r="VSE38" s="233"/>
      <c r="VSF38" s="233"/>
      <c r="VSG38" s="233"/>
      <c r="VSH38" s="233"/>
      <c r="VSI38" s="233"/>
      <c r="VSJ38" s="233"/>
      <c r="VSK38" s="233"/>
      <c r="VSL38" s="233"/>
      <c r="VSM38" s="233"/>
      <c r="VSN38" s="233"/>
      <c r="VSO38" s="233"/>
      <c r="VSP38" s="233"/>
      <c r="VSQ38" s="233"/>
      <c r="VSR38" s="233"/>
      <c r="VSS38" s="233"/>
      <c r="VST38" s="233"/>
      <c r="VSU38" s="233"/>
      <c r="VSV38" s="233"/>
      <c r="VSW38" s="233"/>
      <c r="VSX38" s="233"/>
      <c r="VSY38" s="233"/>
      <c r="VSZ38" s="233"/>
      <c r="VTA38" s="233"/>
      <c r="VTB38" s="233"/>
      <c r="VTC38" s="233"/>
      <c r="VTD38" s="233"/>
      <c r="VTE38" s="233"/>
      <c r="VTF38" s="233"/>
      <c r="VTG38" s="233"/>
      <c r="VTH38" s="233"/>
      <c r="VTI38" s="233"/>
      <c r="VTJ38" s="233"/>
      <c r="VTK38" s="233"/>
      <c r="VTL38" s="233"/>
      <c r="VTM38" s="233"/>
      <c r="VTN38" s="233"/>
      <c r="VTO38" s="233"/>
      <c r="VTP38" s="233"/>
      <c r="VTQ38" s="233"/>
      <c r="VTR38" s="233"/>
      <c r="VTS38" s="233"/>
      <c r="VTT38" s="233"/>
      <c r="VTU38" s="233"/>
      <c r="VTV38" s="233"/>
      <c r="VTW38" s="233"/>
      <c r="VTX38" s="233"/>
      <c r="VTY38" s="233"/>
      <c r="VTZ38" s="233"/>
      <c r="VUA38" s="233"/>
      <c r="VUB38" s="233"/>
      <c r="VUC38" s="233"/>
      <c r="VUD38" s="233"/>
      <c r="VUE38" s="233"/>
      <c r="VUF38" s="233"/>
      <c r="VUG38" s="233"/>
      <c r="VUH38" s="233"/>
      <c r="VUI38" s="233"/>
      <c r="VUJ38" s="233"/>
      <c r="VUK38" s="233"/>
      <c r="VUL38" s="233"/>
      <c r="VUM38" s="233"/>
      <c r="VUN38" s="233"/>
      <c r="VUO38" s="233"/>
      <c r="VUP38" s="233"/>
      <c r="VUQ38" s="233"/>
      <c r="VUR38" s="233"/>
      <c r="VUS38" s="233"/>
      <c r="VUT38" s="233"/>
      <c r="VUU38" s="233"/>
      <c r="VUV38" s="233"/>
      <c r="VUW38" s="233"/>
      <c r="VUX38" s="233"/>
      <c r="VUY38" s="233"/>
      <c r="VUZ38" s="233"/>
      <c r="VVA38" s="233"/>
      <c r="VVB38" s="233"/>
      <c r="VVC38" s="233"/>
      <c r="VVD38" s="233"/>
      <c r="VVE38" s="233"/>
      <c r="VVF38" s="233"/>
      <c r="VVG38" s="233"/>
      <c r="VVH38" s="233"/>
      <c r="VVI38" s="233"/>
      <c r="VVJ38" s="233"/>
      <c r="VVK38" s="233"/>
      <c r="VVL38" s="233"/>
      <c r="VVM38" s="233"/>
      <c r="VVN38" s="233"/>
      <c r="VVO38" s="233"/>
      <c r="VVP38" s="233"/>
      <c r="VVQ38" s="233"/>
      <c r="VVR38" s="233"/>
      <c r="VVS38" s="233"/>
      <c r="VVT38" s="233"/>
      <c r="VVU38" s="233"/>
      <c r="VVV38" s="233"/>
      <c r="VVW38" s="233"/>
      <c r="VVX38" s="233"/>
      <c r="VVY38" s="233"/>
      <c r="VVZ38" s="233"/>
      <c r="VWA38" s="233"/>
      <c r="VWB38" s="233"/>
      <c r="VWC38" s="233"/>
      <c r="VWD38" s="233"/>
      <c r="VWE38" s="233"/>
      <c r="VWF38" s="233"/>
      <c r="VWG38" s="233"/>
      <c r="VWH38" s="233"/>
      <c r="VWI38" s="233"/>
      <c r="VWJ38" s="233"/>
      <c r="VWK38" s="233"/>
      <c r="VWL38" s="233"/>
      <c r="VWM38" s="233"/>
      <c r="VWN38" s="233"/>
      <c r="VWO38" s="233"/>
      <c r="VWP38" s="233"/>
      <c r="VWQ38" s="233"/>
      <c r="VWR38" s="233"/>
      <c r="VWS38" s="233"/>
      <c r="VWT38" s="233"/>
      <c r="VWU38" s="233"/>
      <c r="VWV38" s="233"/>
      <c r="VWW38" s="233"/>
      <c r="VWX38" s="233"/>
      <c r="VWY38" s="233"/>
      <c r="VWZ38" s="233"/>
      <c r="VXA38" s="233"/>
      <c r="VXB38" s="233"/>
      <c r="VXC38" s="233"/>
      <c r="VXD38" s="233"/>
      <c r="VXE38" s="233"/>
      <c r="VXF38" s="233"/>
      <c r="VXG38" s="233"/>
      <c r="VXH38" s="233"/>
      <c r="VXI38" s="233"/>
      <c r="VXJ38" s="233"/>
      <c r="VXK38" s="233"/>
      <c r="VXL38" s="233"/>
      <c r="VXM38" s="233"/>
      <c r="VXN38" s="233"/>
      <c r="VXO38" s="233"/>
      <c r="VXP38" s="233"/>
      <c r="VXQ38" s="233"/>
      <c r="VXR38" s="233"/>
      <c r="VXS38" s="233"/>
      <c r="VXT38" s="233"/>
      <c r="VXU38" s="233"/>
      <c r="VXV38" s="233"/>
      <c r="VXW38" s="233"/>
      <c r="VXX38" s="233"/>
      <c r="VXY38" s="233"/>
      <c r="VXZ38" s="233"/>
      <c r="VYA38" s="233"/>
      <c r="VYB38" s="233"/>
      <c r="VYC38" s="233"/>
      <c r="VYD38" s="233"/>
      <c r="VYE38" s="233"/>
      <c r="VYF38" s="233"/>
      <c r="VYG38" s="233"/>
      <c r="VYH38" s="233"/>
      <c r="VYI38" s="233"/>
      <c r="VYJ38" s="233"/>
      <c r="VYK38" s="233"/>
      <c r="VYL38" s="233"/>
      <c r="VYM38" s="233"/>
      <c r="VYN38" s="233"/>
      <c r="VYO38" s="233"/>
      <c r="VYP38" s="233"/>
      <c r="VYQ38" s="233"/>
      <c r="VYR38" s="233"/>
      <c r="VYS38" s="233"/>
      <c r="VYT38" s="233"/>
      <c r="VYU38" s="233"/>
      <c r="VYV38" s="233"/>
      <c r="VYW38" s="233"/>
      <c r="VYX38" s="233"/>
      <c r="VYY38" s="233"/>
      <c r="VYZ38" s="233"/>
      <c r="VZA38" s="233"/>
      <c r="VZB38" s="233"/>
      <c r="VZC38" s="233"/>
      <c r="VZD38" s="233"/>
      <c r="VZE38" s="233"/>
      <c r="VZF38" s="233"/>
      <c r="VZG38" s="233"/>
      <c r="VZH38" s="233"/>
      <c r="VZI38" s="233"/>
      <c r="VZJ38" s="233"/>
      <c r="VZK38" s="233"/>
      <c r="VZL38" s="233"/>
      <c r="VZM38" s="233"/>
      <c r="VZN38" s="233"/>
      <c r="VZO38" s="233"/>
      <c r="VZP38" s="233"/>
      <c r="VZQ38" s="233"/>
      <c r="VZR38" s="233"/>
      <c r="VZS38" s="233"/>
      <c r="VZT38" s="233"/>
      <c r="VZU38" s="233"/>
      <c r="VZV38" s="233"/>
      <c r="VZW38" s="233"/>
      <c r="VZX38" s="233"/>
      <c r="VZY38" s="233"/>
      <c r="VZZ38" s="233"/>
      <c r="WAA38" s="233"/>
      <c r="WAB38" s="233"/>
      <c r="WAC38" s="233"/>
      <c r="WAD38" s="233"/>
      <c r="WAE38" s="233"/>
      <c r="WAF38" s="233"/>
      <c r="WAG38" s="233"/>
      <c r="WAH38" s="233"/>
      <c r="WAI38" s="233"/>
      <c r="WAJ38" s="233"/>
      <c r="WAK38" s="233"/>
      <c r="WAL38" s="233"/>
      <c r="WAM38" s="233"/>
      <c r="WAN38" s="233"/>
      <c r="WAO38" s="233"/>
      <c r="WAP38" s="233"/>
      <c r="WAQ38" s="233"/>
      <c r="WAR38" s="233"/>
      <c r="WAS38" s="233"/>
      <c r="WAT38" s="233"/>
      <c r="WAU38" s="233"/>
      <c r="WAV38" s="233"/>
      <c r="WAW38" s="233"/>
      <c r="WAX38" s="233"/>
      <c r="WAY38" s="233"/>
      <c r="WAZ38" s="233"/>
      <c r="WBA38" s="233"/>
      <c r="WBB38" s="233"/>
      <c r="WBC38" s="233"/>
      <c r="WBD38" s="233"/>
      <c r="WBE38" s="233"/>
      <c r="WBF38" s="233"/>
      <c r="WBG38" s="233"/>
      <c r="WBH38" s="233"/>
      <c r="WBI38" s="233"/>
      <c r="WBJ38" s="233"/>
      <c r="WBK38" s="233"/>
      <c r="WBL38" s="233"/>
      <c r="WBM38" s="233"/>
      <c r="WBN38" s="233"/>
      <c r="WBO38" s="233"/>
      <c r="WBP38" s="233"/>
      <c r="WBQ38" s="233"/>
      <c r="WBR38" s="233"/>
      <c r="WBS38" s="233"/>
      <c r="WBT38" s="233"/>
      <c r="WBU38" s="233"/>
      <c r="WBV38" s="233"/>
      <c r="WBW38" s="233"/>
      <c r="WBX38" s="233"/>
      <c r="WBY38" s="233"/>
      <c r="WBZ38" s="233"/>
      <c r="WCA38" s="233"/>
      <c r="WCB38" s="233"/>
      <c r="WCC38" s="233"/>
      <c r="WCD38" s="233"/>
      <c r="WCE38" s="233"/>
      <c r="WCF38" s="233"/>
      <c r="WCG38" s="233"/>
      <c r="WCH38" s="233"/>
      <c r="WCI38" s="233"/>
      <c r="WCJ38" s="233"/>
      <c r="WCK38" s="233"/>
      <c r="WCL38" s="233"/>
      <c r="WCM38" s="233"/>
      <c r="WCN38" s="233"/>
      <c r="WCO38" s="233"/>
      <c r="WCP38" s="233"/>
      <c r="WCQ38" s="233"/>
      <c r="WCR38" s="233"/>
      <c r="WCS38" s="233"/>
      <c r="WCT38" s="233"/>
      <c r="WCU38" s="233"/>
      <c r="WCV38" s="233"/>
      <c r="WCW38" s="233"/>
      <c r="WCX38" s="233"/>
      <c r="WCY38" s="233"/>
      <c r="WCZ38" s="233"/>
      <c r="WDA38" s="233"/>
      <c r="WDB38" s="233"/>
      <c r="WDC38" s="233"/>
      <c r="WDD38" s="233"/>
      <c r="WDE38" s="233"/>
      <c r="WDF38" s="233"/>
      <c r="WDG38" s="233"/>
      <c r="WDH38" s="233"/>
      <c r="WDI38" s="233"/>
      <c r="WDJ38" s="233"/>
      <c r="WDK38" s="233"/>
      <c r="WDL38" s="233"/>
      <c r="WDM38" s="233"/>
      <c r="WDN38" s="233"/>
      <c r="WDO38" s="233"/>
      <c r="WDP38" s="233"/>
      <c r="WDQ38" s="233"/>
      <c r="WDR38" s="233"/>
      <c r="WDS38" s="233"/>
      <c r="WDT38" s="233"/>
      <c r="WDU38" s="233"/>
      <c r="WDV38" s="233"/>
      <c r="WDW38" s="233"/>
      <c r="WDX38" s="233"/>
      <c r="WDY38" s="233"/>
      <c r="WDZ38" s="233"/>
      <c r="WEA38" s="233"/>
      <c r="WEB38" s="233"/>
      <c r="WEC38" s="233"/>
      <c r="WED38" s="233"/>
      <c r="WEE38" s="233"/>
      <c r="WEF38" s="233"/>
      <c r="WEG38" s="233"/>
      <c r="WEH38" s="233"/>
      <c r="WEI38" s="233"/>
      <c r="WEJ38" s="233"/>
      <c r="WEK38" s="233"/>
      <c r="WEL38" s="233"/>
      <c r="WEM38" s="233"/>
      <c r="WEN38" s="233"/>
      <c r="WEO38" s="233"/>
      <c r="WEP38" s="233"/>
      <c r="WEQ38" s="233"/>
      <c r="WER38" s="233"/>
      <c r="WES38" s="233"/>
      <c r="WET38" s="233"/>
      <c r="WEU38" s="233"/>
      <c r="WEV38" s="233"/>
      <c r="WEW38" s="233"/>
      <c r="WEX38" s="233"/>
      <c r="WEY38" s="233"/>
      <c r="WEZ38" s="233"/>
      <c r="WFA38" s="233"/>
      <c r="WFB38" s="233"/>
      <c r="WFC38" s="233"/>
      <c r="WFD38" s="233"/>
      <c r="WFE38" s="233"/>
      <c r="WFF38" s="233"/>
      <c r="WFG38" s="233"/>
      <c r="WFH38" s="233"/>
      <c r="WFI38" s="233"/>
      <c r="WFJ38" s="233"/>
      <c r="WFK38" s="233"/>
      <c r="WFL38" s="233"/>
      <c r="WFM38" s="233"/>
      <c r="WFN38" s="233"/>
      <c r="WFO38" s="233"/>
      <c r="WFP38" s="233"/>
      <c r="WFQ38" s="233"/>
      <c r="WFR38" s="233"/>
      <c r="WFS38" s="233"/>
      <c r="WFT38" s="233"/>
      <c r="WFU38" s="233"/>
      <c r="WFV38" s="233"/>
      <c r="WFW38" s="233"/>
      <c r="WFX38" s="233"/>
      <c r="WFY38" s="233"/>
      <c r="WFZ38" s="233"/>
      <c r="WGA38" s="233"/>
      <c r="WGB38" s="233"/>
      <c r="WGC38" s="233"/>
      <c r="WGD38" s="233"/>
      <c r="WGE38" s="233"/>
      <c r="WGF38" s="233"/>
      <c r="WGG38" s="233"/>
      <c r="WGH38" s="233"/>
      <c r="WGI38" s="233"/>
      <c r="WGJ38" s="233"/>
      <c r="WGK38" s="233"/>
      <c r="WGL38" s="233"/>
      <c r="WGM38" s="233"/>
      <c r="WGN38" s="233"/>
      <c r="WGO38" s="233"/>
      <c r="WGP38" s="233"/>
      <c r="WGQ38" s="233"/>
      <c r="WGR38" s="233"/>
      <c r="WGS38" s="233"/>
      <c r="WGT38" s="233"/>
      <c r="WGU38" s="233"/>
      <c r="WGV38" s="233"/>
      <c r="WGW38" s="233"/>
      <c r="WGX38" s="233"/>
      <c r="WGY38" s="233"/>
      <c r="WGZ38" s="233"/>
      <c r="WHA38" s="233"/>
      <c r="WHB38" s="233"/>
      <c r="WHC38" s="233"/>
      <c r="WHD38" s="233"/>
      <c r="WHE38" s="233"/>
      <c r="WHF38" s="233"/>
      <c r="WHG38" s="233"/>
      <c r="WHH38" s="233"/>
      <c r="WHI38" s="233"/>
      <c r="WHJ38" s="233"/>
      <c r="WHK38" s="233"/>
      <c r="WHL38" s="233"/>
      <c r="WHM38" s="233"/>
      <c r="WHN38" s="233"/>
      <c r="WHO38" s="233"/>
      <c r="WHP38" s="233"/>
      <c r="WHQ38" s="233"/>
      <c r="WHR38" s="233"/>
      <c r="WHS38" s="233"/>
      <c r="WHT38" s="233"/>
      <c r="WHU38" s="233"/>
      <c r="WHV38" s="233"/>
      <c r="WHW38" s="233"/>
      <c r="WHX38" s="233"/>
      <c r="WHY38" s="233"/>
      <c r="WHZ38" s="233"/>
      <c r="WIA38" s="233"/>
      <c r="WIB38" s="233"/>
      <c r="WIC38" s="233"/>
      <c r="WID38" s="233"/>
      <c r="WIE38" s="233"/>
      <c r="WIF38" s="233"/>
      <c r="WIG38" s="233"/>
      <c r="WIH38" s="233"/>
      <c r="WII38" s="233"/>
      <c r="WIJ38" s="233"/>
      <c r="WIK38" s="233"/>
      <c r="WIL38" s="233"/>
      <c r="WIM38" s="233"/>
      <c r="WIN38" s="233"/>
      <c r="WIO38" s="233"/>
      <c r="WIP38" s="233"/>
      <c r="WIQ38" s="233"/>
      <c r="WIR38" s="233"/>
      <c r="WIS38" s="233"/>
      <c r="WIT38" s="233"/>
      <c r="WIU38" s="233"/>
      <c r="WIV38" s="233"/>
      <c r="WIW38" s="233"/>
      <c r="WIX38" s="233"/>
      <c r="WIY38" s="233"/>
      <c r="WIZ38" s="233"/>
      <c r="WJA38" s="233"/>
      <c r="WJB38" s="233"/>
      <c r="WJC38" s="233"/>
      <c r="WJD38" s="233"/>
      <c r="WJE38" s="233"/>
      <c r="WJF38" s="233"/>
      <c r="WJG38" s="233"/>
      <c r="WJH38" s="233"/>
      <c r="WJI38" s="233"/>
      <c r="WJJ38" s="233"/>
      <c r="WJK38" s="233"/>
      <c r="WJL38" s="233"/>
      <c r="WJM38" s="233"/>
      <c r="WJN38" s="233"/>
      <c r="WJO38" s="233"/>
      <c r="WJP38" s="233"/>
      <c r="WJQ38" s="233"/>
      <c r="WJR38" s="233"/>
      <c r="WJS38" s="233"/>
      <c r="WJT38" s="233"/>
      <c r="WJU38" s="233"/>
      <c r="WJV38" s="233"/>
      <c r="WJW38" s="233"/>
      <c r="WJX38" s="233"/>
      <c r="WJY38" s="233"/>
      <c r="WJZ38" s="233"/>
      <c r="WKA38" s="233"/>
      <c r="WKB38" s="233"/>
      <c r="WKC38" s="233"/>
      <c r="WKD38" s="233"/>
      <c r="WKE38" s="233"/>
      <c r="WKF38" s="233"/>
      <c r="WKG38" s="233"/>
      <c r="WKH38" s="233"/>
      <c r="WKI38" s="233"/>
      <c r="WKJ38" s="233"/>
      <c r="WKK38" s="233"/>
      <c r="WKL38" s="233"/>
      <c r="WKM38" s="233"/>
      <c r="WKN38" s="233"/>
      <c r="WKO38" s="233"/>
      <c r="WKP38" s="233"/>
      <c r="WKQ38" s="233"/>
      <c r="WKR38" s="233"/>
      <c r="WKS38" s="233"/>
      <c r="WKT38" s="233"/>
      <c r="WKU38" s="233"/>
      <c r="WKV38" s="233"/>
      <c r="WKW38" s="233"/>
      <c r="WKX38" s="233"/>
      <c r="WKY38" s="233"/>
      <c r="WKZ38" s="233"/>
      <c r="WLA38" s="233"/>
      <c r="WLB38" s="233"/>
      <c r="WLC38" s="233"/>
      <c r="WLD38" s="233"/>
      <c r="WLE38" s="233"/>
      <c r="WLF38" s="233"/>
      <c r="WLG38" s="233"/>
      <c r="WLH38" s="233"/>
      <c r="WLI38" s="233"/>
      <c r="WLJ38" s="233"/>
      <c r="WLK38" s="233"/>
      <c r="WLL38" s="233"/>
      <c r="WLM38" s="233"/>
      <c r="WLN38" s="233"/>
      <c r="WLO38" s="233"/>
      <c r="WLP38" s="233"/>
      <c r="WLQ38" s="233"/>
      <c r="WLR38" s="233"/>
      <c r="WLS38" s="233"/>
      <c r="WLT38" s="233"/>
      <c r="WLU38" s="233"/>
      <c r="WLV38" s="233"/>
      <c r="WLW38" s="233"/>
      <c r="WLX38" s="233"/>
      <c r="WLY38" s="233"/>
      <c r="WLZ38" s="233"/>
      <c r="WMA38" s="233"/>
      <c r="WMB38" s="233"/>
      <c r="WMC38" s="233"/>
      <c r="WMD38" s="233"/>
      <c r="WME38" s="233"/>
      <c r="WMF38" s="233"/>
      <c r="WMG38" s="233"/>
      <c r="WMH38" s="233"/>
      <c r="WMI38" s="233"/>
      <c r="WMJ38" s="233"/>
      <c r="WMK38" s="233"/>
      <c r="WML38" s="233"/>
      <c r="WMM38" s="233"/>
      <c r="WMN38" s="233"/>
      <c r="WMO38" s="233"/>
      <c r="WMP38" s="233"/>
      <c r="WMQ38" s="233"/>
      <c r="WMR38" s="233"/>
      <c r="WMS38" s="233"/>
      <c r="WMT38" s="233"/>
      <c r="WMU38" s="233"/>
      <c r="WMV38" s="233"/>
      <c r="WMW38" s="233"/>
      <c r="WMX38" s="233"/>
      <c r="WMY38" s="233"/>
      <c r="WMZ38" s="233"/>
      <c r="WNA38" s="233"/>
      <c r="WNB38" s="233"/>
      <c r="WNC38" s="233"/>
      <c r="WND38" s="233"/>
      <c r="WNE38" s="233"/>
      <c r="WNF38" s="233"/>
      <c r="WNG38" s="233"/>
      <c r="WNH38" s="233"/>
      <c r="WNI38" s="233"/>
      <c r="WNJ38" s="233"/>
      <c r="WNK38" s="233"/>
      <c r="WNL38" s="233"/>
      <c r="WNM38" s="233"/>
      <c r="WNN38" s="233"/>
      <c r="WNO38" s="233"/>
      <c r="WNP38" s="233"/>
      <c r="WNQ38" s="233"/>
      <c r="WNR38" s="233"/>
      <c r="WNS38" s="233"/>
      <c r="WNT38" s="233"/>
      <c r="WNU38" s="233"/>
      <c r="WNV38" s="233"/>
      <c r="WNW38" s="233"/>
      <c r="WNX38" s="233"/>
      <c r="WNY38" s="233"/>
      <c r="WNZ38" s="233"/>
      <c r="WOA38" s="233"/>
      <c r="WOB38" s="233"/>
      <c r="WOC38" s="233"/>
      <c r="WOD38" s="233"/>
      <c r="WOE38" s="233"/>
      <c r="WOF38" s="233"/>
      <c r="WOG38" s="233"/>
      <c r="WOH38" s="233"/>
      <c r="WOI38" s="233"/>
      <c r="WOJ38" s="233"/>
      <c r="WOK38" s="233"/>
      <c r="WOL38" s="233"/>
      <c r="WOM38" s="233"/>
      <c r="WON38" s="233"/>
      <c r="WOO38" s="233"/>
      <c r="WOP38" s="233"/>
      <c r="WOQ38" s="233"/>
      <c r="WOR38" s="233"/>
      <c r="WOS38" s="233"/>
      <c r="WOT38" s="233"/>
      <c r="WOU38" s="233"/>
      <c r="WOV38" s="233"/>
      <c r="WOW38" s="233"/>
      <c r="WOX38" s="233"/>
      <c r="WOY38" s="233"/>
      <c r="WOZ38" s="233"/>
      <c r="WPA38" s="233"/>
      <c r="WPB38" s="233"/>
      <c r="WPC38" s="233"/>
      <c r="WPD38" s="233"/>
      <c r="WPE38" s="233"/>
      <c r="WPF38" s="233"/>
      <c r="WPG38" s="233"/>
      <c r="WPH38" s="233"/>
      <c r="WPI38" s="233"/>
      <c r="WPJ38" s="233"/>
      <c r="WPK38" s="233"/>
      <c r="WPL38" s="233"/>
      <c r="WPM38" s="233"/>
      <c r="WPN38" s="233"/>
      <c r="WPO38" s="233"/>
      <c r="WPP38" s="233"/>
      <c r="WPQ38" s="233"/>
      <c r="WPR38" s="233"/>
      <c r="WPS38" s="233"/>
      <c r="WPT38" s="233"/>
      <c r="WPU38" s="233"/>
      <c r="WPV38" s="233"/>
      <c r="WPW38" s="233"/>
      <c r="WPX38" s="233"/>
      <c r="WPY38" s="233"/>
      <c r="WPZ38" s="233"/>
      <c r="WQA38" s="233"/>
      <c r="WQB38" s="233"/>
      <c r="WQC38" s="233"/>
      <c r="WQD38" s="233"/>
      <c r="WQE38" s="233"/>
      <c r="WQF38" s="233"/>
      <c r="WQG38" s="233"/>
      <c r="WQH38" s="233"/>
      <c r="WQI38" s="233"/>
      <c r="WQJ38" s="233"/>
      <c r="WQK38" s="233"/>
      <c r="WQL38" s="233"/>
      <c r="WQM38" s="233"/>
      <c r="WQN38" s="233"/>
      <c r="WQO38" s="233"/>
      <c r="WQP38" s="233"/>
      <c r="WQQ38" s="233"/>
      <c r="WQR38" s="233"/>
      <c r="WQS38" s="233"/>
      <c r="WQT38" s="233"/>
      <c r="WQU38" s="233"/>
      <c r="WQV38" s="233"/>
      <c r="WQW38" s="233"/>
      <c r="WQX38" s="233"/>
      <c r="WQY38" s="233"/>
      <c r="WQZ38" s="233"/>
      <c r="WRA38" s="233"/>
      <c r="WRB38" s="233"/>
      <c r="WRC38" s="233"/>
      <c r="WRD38" s="233"/>
      <c r="WRE38" s="233"/>
      <c r="WRF38" s="233"/>
      <c r="WRG38" s="233"/>
      <c r="WRH38" s="233"/>
      <c r="WRI38" s="233"/>
      <c r="WRJ38" s="233"/>
      <c r="WRK38" s="233"/>
      <c r="WRL38" s="233"/>
      <c r="WRM38" s="233"/>
      <c r="WRN38" s="233"/>
      <c r="WRO38" s="233"/>
      <c r="WRP38" s="233"/>
      <c r="WRQ38" s="233"/>
      <c r="WRR38" s="233"/>
      <c r="WRS38" s="233"/>
      <c r="WRT38" s="233"/>
      <c r="WRU38" s="233"/>
      <c r="WRV38" s="233"/>
      <c r="WRW38" s="233"/>
      <c r="WRX38" s="233"/>
      <c r="WRY38" s="233"/>
      <c r="WRZ38" s="233"/>
      <c r="WSA38" s="233"/>
      <c r="WSB38" s="233"/>
      <c r="WSC38" s="233"/>
      <c r="WSD38" s="233"/>
      <c r="WSE38" s="233"/>
      <c r="WSF38" s="233"/>
      <c r="WSG38" s="233"/>
      <c r="WSH38" s="233"/>
      <c r="WSI38" s="233"/>
      <c r="WSJ38" s="233"/>
      <c r="WSK38" s="233"/>
      <c r="WSL38" s="233"/>
      <c r="WSM38" s="233"/>
      <c r="WSN38" s="233"/>
      <c r="WSO38" s="233"/>
      <c r="WSP38" s="233"/>
      <c r="WSQ38" s="233"/>
      <c r="WSR38" s="233"/>
      <c r="WSS38" s="233"/>
      <c r="WST38" s="233"/>
      <c r="WSU38" s="233"/>
      <c r="WSV38" s="233"/>
      <c r="WSW38" s="233"/>
      <c r="WSX38" s="233"/>
      <c r="WSY38" s="233"/>
      <c r="WSZ38" s="233"/>
      <c r="WTA38" s="233"/>
      <c r="WTB38" s="233"/>
      <c r="WTC38" s="233"/>
      <c r="WTD38" s="233"/>
      <c r="WTE38" s="233"/>
      <c r="WTF38" s="233"/>
      <c r="WTG38" s="233"/>
      <c r="WTH38" s="233"/>
      <c r="WTI38" s="233"/>
      <c r="WTJ38" s="233"/>
      <c r="WTK38" s="233"/>
      <c r="WTL38" s="233"/>
      <c r="WTM38" s="233"/>
      <c r="WTN38" s="233"/>
      <c r="WTO38" s="233"/>
      <c r="WTP38" s="233"/>
      <c r="WTQ38" s="233"/>
      <c r="WTR38" s="233"/>
      <c r="WTS38" s="233"/>
      <c r="WTT38" s="233"/>
      <c r="WTU38" s="233"/>
      <c r="WTV38" s="233"/>
      <c r="WTW38" s="233"/>
      <c r="WTX38" s="233"/>
      <c r="WTY38" s="233"/>
      <c r="WTZ38" s="233"/>
      <c r="WUA38" s="233"/>
      <c r="WUB38" s="233"/>
      <c r="WUC38" s="233"/>
      <c r="WUD38" s="233"/>
      <c r="WUE38" s="233"/>
      <c r="WUF38" s="233"/>
      <c r="WUG38" s="233"/>
      <c r="WUH38" s="233"/>
      <c r="WUI38" s="233"/>
      <c r="WUJ38" s="233"/>
      <c r="WUK38" s="233"/>
      <c r="WUL38" s="233"/>
      <c r="WUM38" s="233"/>
      <c r="WUN38" s="233"/>
      <c r="WUO38" s="233"/>
      <c r="WUP38" s="233"/>
      <c r="WUQ38" s="233"/>
      <c r="WUR38" s="233"/>
      <c r="WUS38" s="233"/>
      <c r="WUT38" s="233"/>
      <c r="WUU38" s="233"/>
      <c r="WUV38" s="233"/>
      <c r="WUW38" s="233"/>
      <c r="WUX38" s="233"/>
      <c r="WUY38" s="233"/>
      <c r="WUZ38" s="233"/>
      <c r="WVA38" s="233"/>
      <c r="WVB38" s="233"/>
      <c r="WVC38" s="233"/>
      <c r="WVD38" s="233"/>
      <c r="WVE38" s="233"/>
      <c r="WVF38" s="233"/>
      <c r="WVG38" s="233"/>
      <c r="WVH38" s="233"/>
      <c r="WVI38" s="233"/>
      <c r="WVJ38" s="233"/>
      <c r="WVK38" s="233"/>
      <c r="WVL38" s="233"/>
      <c r="WVM38" s="233"/>
      <c r="WVN38" s="233"/>
      <c r="WVO38" s="233"/>
      <c r="WVP38" s="233"/>
      <c r="WVQ38" s="233"/>
      <c r="WVR38" s="233"/>
      <c r="WVS38" s="233"/>
      <c r="WVT38" s="233"/>
      <c r="WVU38" s="233"/>
      <c r="WVV38" s="233"/>
      <c r="WVW38" s="233"/>
      <c r="WVX38" s="233"/>
      <c r="WVY38" s="233"/>
      <c r="WVZ38" s="233"/>
      <c r="WWA38" s="233"/>
      <c r="WWB38" s="233"/>
      <c r="WWC38" s="233"/>
      <c r="WWD38" s="233"/>
      <c r="WWE38" s="233"/>
      <c r="WWF38" s="233"/>
      <c r="WWG38" s="233"/>
      <c r="WWH38" s="233"/>
      <c r="WWI38" s="233"/>
      <c r="WWJ38" s="233"/>
      <c r="WWK38" s="233"/>
      <c r="WWL38" s="233"/>
      <c r="WWM38" s="233"/>
      <c r="WWN38" s="233"/>
      <c r="WWO38" s="233"/>
      <c r="WWP38" s="233"/>
      <c r="WWQ38" s="233"/>
      <c r="WWR38" s="233"/>
      <c r="WWS38" s="233"/>
      <c r="WWT38" s="233"/>
      <c r="WWU38" s="233"/>
      <c r="WWV38" s="233"/>
      <c r="WWW38" s="233"/>
      <c r="WWX38" s="233"/>
      <c r="WWY38" s="233"/>
      <c r="WWZ38" s="233"/>
      <c r="WXA38" s="233"/>
      <c r="WXB38" s="233"/>
      <c r="WXC38" s="233"/>
      <c r="WXD38" s="233"/>
      <c r="WXE38" s="233"/>
      <c r="WXF38" s="233"/>
      <c r="WXG38" s="233"/>
      <c r="WXH38" s="233"/>
      <c r="WXI38" s="233"/>
      <c r="WXJ38" s="233"/>
      <c r="WXK38" s="233"/>
      <c r="WXL38" s="233"/>
      <c r="WXM38" s="233"/>
      <c r="WXN38" s="233"/>
      <c r="WXO38" s="233"/>
      <c r="WXP38" s="233"/>
      <c r="WXQ38" s="233"/>
      <c r="WXR38" s="233"/>
      <c r="WXS38" s="233"/>
      <c r="WXT38" s="233"/>
      <c r="WXU38" s="233"/>
      <c r="WXV38" s="233"/>
      <c r="WXW38" s="233"/>
      <c r="WXX38" s="233"/>
      <c r="WXY38" s="233"/>
      <c r="WXZ38" s="233"/>
      <c r="WYA38" s="233"/>
      <c r="WYB38" s="233"/>
      <c r="WYC38" s="233"/>
      <c r="WYD38" s="233"/>
      <c r="WYE38" s="233"/>
      <c r="WYF38" s="233"/>
      <c r="WYG38" s="233"/>
      <c r="WYH38" s="233"/>
      <c r="WYI38" s="233"/>
      <c r="WYJ38" s="233"/>
      <c r="WYK38" s="233"/>
      <c r="WYL38" s="233"/>
      <c r="WYM38" s="233"/>
      <c r="WYN38" s="233"/>
      <c r="WYO38" s="233"/>
      <c r="WYP38" s="233"/>
      <c r="WYQ38" s="233"/>
      <c r="WYR38" s="233"/>
      <c r="WYS38" s="233"/>
      <c r="WYT38" s="233"/>
      <c r="WYU38" s="233"/>
      <c r="WYV38" s="233"/>
      <c r="WYW38" s="233"/>
      <c r="WYX38" s="233"/>
      <c r="WYY38" s="233"/>
      <c r="WYZ38" s="233"/>
      <c r="WZA38" s="233"/>
      <c r="WZB38" s="233"/>
      <c r="WZC38" s="233"/>
      <c r="WZD38" s="233"/>
      <c r="WZE38" s="233"/>
      <c r="WZF38" s="233"/>
      <c r="WZG38" s="233"/>
      <c r="WZH38" s="233"/>
      <c r="WZI38" s="233"/>
      <c r="WZJ38" s="233"/>
      <c r="WZK38" s="233"/>
      <c r="WZL38" s="233"/>
      <c r="WZM38" s="233"/>
      <c r="WZN38" s="233"/>
      <c r="WZO38" s="233"/>
      <c r="WZP38" s="233"/>
      <c r="WZQ38" s="233"/>
      <c r="WZR38" s="233"/>
      <c r="WZS38" s="233"/>
      <c r="WZT38" s="233"/>
      <c r="WZU38" s="233"/>
      <c r="WZV38" s="233"/>
      <c r="WZW38" s="233"/>
      <c r="WZX38" s="233"/>
      <c r="WZY38" s="233"/>
      <c r="WZZ38" s="233"/>
      <c r="XAA38" s="233"/>
      <c r="XAB38" s="233"/>
      <c r="XAC38" s="233"/>
      <c r="XAD38" s="233"/>
      <c r="XAE38" s="233"/>
      <c r="XAF38" s="233"/>
      <c r="XAG38" s="233"/>
      <c r="XAH38" s="233"/>
      <c r="XAI38" s="233"/>
      <c r="XAJ38" s="233"/>
      <c r="XAK38" s="233"/>
      <c r="XAL38" s="233"/>
      <c r="XAM38" s="233"/>
      <c r="XAN38" s="233"/>
      <c r="XAO38" s="233"/>
      <c r="XAP38" s="233"/>
      <c r="XAQ38" s="233"/>
      <c r="XAR38" s="233"/>
      <c r="XAS38" s="233"/>
      <c r="XAT38" s="233"/>
      <c r="XAU38" s="233"/>
      <c r="XAV38" s="233"/>
      <c r="XAW38" s="233"/>
      <c r="XAX38" s="233"/>
      <c r="XAY38" s="233"/>
      <c r="XAZ38" s="233"/>
      <c r="XBA38" s="233"/>
      <c r="XBB38" s="233"/>
      <c r="XBC38" s="233"/>
      <c r="XBD38" s="233"/>
      <c r="XBE38" s="233"/>
      <c r="XBF38" s="233"/>
      <c r="XBG38" s="233"/>
      <c r="XBH38" s="233"/>
      <c r="XBI38" s="233"/>
      <c r="XBJ38" s="233"/>
      <c r="XBK38" s="233"/>
      <c r="XBL38" s="233"/>
      <c r="XBM38" s="233"/>
      <c r="XBN38" s="233"/>
      <c r="XBO38" s="233"/>
      <c r="XBP38" s="233"/>
      <c r="XBQ38" s="233"/>
      <c r="XBR38" s="233"/>
      <c r="XBS38" s="233"/>
      <c r="XBT38" s="233"/>
      <c r="XBU38" s="233"/>
      <c r="XBV38" s="233"/>
      <c r="XBW38" s="233"/>
      <c r="XBX38" s="233"/>
      <c r="XBY38" s="233"/>
      <c r="XBZ38" s="233"/>
      <c r="XCA38" s="233"/>
      <c r="XCB38" s="233"/>
      <c r="XCC38" s="233"/>
      <c r="XCD38" s="233"/>
      <c r="XCE38" s="233"/>
      <c r="XCF38" s="233"/>
      <c r="XCG38" s="233"/>
      <c r="XCH38" s="233"/>
      <c r="XCI38" s="233"/>
      <c r="XCJ38" s="233"/>
      <c r="XCK38" s="233"/>
      <c r="XCL38" s="233"/>
      <c r="XCM38" s="233"/>
      <c r="XCN38" s="233"/>
      <c r="XCO38" s="233"/>
      <c r="XCP38" s="233"/>
      <c r="XCQ38" s="233"/>
      <c r="XCR38" s="233"/>
      <c r="XCS38" s="233"/>
      <c r="XCT38" s="233"/>
      <c r="XCU38" s="233"/>
      <c r="XCV38" s="233"/>
      <c r="XCW38" s="233"/>
      <c r="XCX38" s="233"/>
      <c r="XCY38" s="233"/>
      <c r="XCZ38" s="233"/>
      <c r="XDA38" s="233"/>
      <c r="XDB38" s="233"/>
      <c r="XDC38" s="233"/>
      <c r="XDD38" s="233"/>
      <c r="XDE38" s="233"/>
      <c r="XDF38" s="233"/>
      <c r="XDG38" s="233"/>
      <c r="XDH38" s="233"/>
      <c r="XDI38" s="233"/>
      <c r="XDJ38" s="233"/>
      <c r="XDK38" s="233"/>
      <c r="XDL38" s="233"/>
      <c r="XDM38" s="233"/>
      <c r="XDN38" s="233"/>
      <c r="XDO38" s="233"/>
      <c r="XDP38" s="233"/>
      <c r="XDQ38" s="233"/>
      <c r="XDR38" s="233"/>
      <c r="XDS38" s="233"/>
      <c r="XDT38" s="233"/>
      <c r="XDU38" s="233"/>
      <c r="XDV38" s="233"/>
      <c r="XDW38" s="233"/>
    </row>
    <row r="39" spans="1:16351" s="233" customFormat="1" ht="15" thickBot="1" x14ac:dyDescent="0.35">
      <c r="A39" s="301">
        <v>3120</v>
      </c>
      <c r="B39" s="152" t="s">
        <v>154</v>
      </c>
      <c r="C39" s="152" t="s">
        <v>175</v>
      </c>
      <c r="D39" s="139">
        <v>508000</v>
      </c>
      <c r="E39" s="139">
        <v>76200</v>
      </c>
      <c r="F39" s="232">
        <f t="shared" si="1"/>
        <v>584200</v>
      </c>
      <c r="G39" s="139">
        <f>SUM(I39:AE39)</f>
        <v>542627</v>
      </c>
      <c r="H39" s="139">
        <f t="shared" si="2"/>
        <v>41573</v>
      </c>
      <c r="L39" s="233">
        <v>124384</v>
      </c>
      <c r="M39" s="233">
        <v>56031</v>
      </c>
      <c r="N39" s="233">
        <v>51904</v>
      </c>
      <c r="O39" s="233">
        <v>35259</v>
      </c>
      <c r="P39" s="233">
        <v>26280</v>
      </c>
      <c r="Q39" s="233">
        <v>54083</v>
      </c>
      <c r="R39" s="233">
        <v>65005</v>
      </c>
      <c r="S39" s="233">
        <v>79703</v>
      </c>
      <c r="T39" s="233">
        <v>20122</v>
      </c>
      <c r="W39" s="233">
        <v>19361</v>
      </c>
      <c r="AE39" s="233">
        <v>10495</v>
      </c>
    </row>
    <row r="40" spans="1:16351" s="233" customFormat="1" ht="15" thickBot="1" x14ac:dyDescent="0.35">
      <c r="A40" s="301">
        <v>8001</v>
      </c>
      <c r="B40" s="152" t="s">
        <v>155</v>
      </c>
      <c r="C40" s="152" t="s">
        <v>176</v>
      </c>
      <c r="D40" s="139">
        <v>450000</v>
      </c>
      <c r="E40" s="139">
        <v>499</v>
      </c>
      <c r="F40" s="232">
        <f t="shared" si="1"/>
        <v>450499</v>
      </c>
      <c r="G40" s="139">
        <f t="shared" ref="G40:G46" si="4">SUM(I40:AE40)</f>
        <v>429844</v>
      </c>
      <c r="H40" s="139">
        <f t="shared" si="2"/>
        <v>20655</v>
      </c>
      <c r="O40" s="233">
        <v>20233</v>
      </c>
      <c r="U40" s="233">
        <v>55881</v>
      </c>
      <c r="V40" s="233">
        <v>77606</v>
      </c>
      <c r="W40" s="233">
        <v>276124</v>
      </c>
    </row>
    <row r="41" spans="1:16351" s="233" customFormat="1" ht="15" thickBot="1" x14ac:dyDescent="0.35">
      <c r="A41" s="152" t="s">
        <v>139</v>
      </c>
      <c r="B41" s="152" t="s">
        <v>161</v>
      </c>
      <c r="C41" s="152" t="s">
        <v>183</v>
      </c>
      <c r="D41" s="139">
        <v>150000</v>
      </c>
      <c r="E41" s="139">
        <v>22500</v>
      </c>
      <c r="F41" s="232">
        <f t="shared" ref="F41:F46" si="5">SUM(D41:E41)</f>
        <v>172500</v>
      </c>
      <c r="G41" s="139">
        <f t="shared" si="4"/>
        <v>158700</v>
      </c>
      <c r="H41" s="139">
        <f t="shared" si="2"/>
        <v>13800</v>
      </c>
      <c r="L41" s="233">
        <v>45847</v>
      </c>
      <c r="P41" s="233">
        <f>27330+25820</f>
        <v>53150</v>
      </c>
      <c r="S41" s="233">
        <v>27978</v>
      </c>
      <c r="T41" s="233">
        <v>31725</v>
      </c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6"/>
      <c r="DM41" s="236"/>
      <c r="DN41" s="236"/>
      <c r="DO41" s="236"/>
      <c r="DP41" s="236"/>
      <c r="DQ41" s="236"/>
      <c r="DR41" s="236"/>
      <c r="DS41" s="236"/>
      <c r="DT41" s="236"/>
      <c r="DU41" s="236"/>
      <c r="DV41" s="236"/>
      <c r="DW41" s="236"/>
      <c r="DX41" s="236"/>
      <c r="DY41" s="236"/>
      <c r="DZ41" s="236"/>
      <c r="EA41" s="236"/>
      <c r="EB41" s="236"/>
      <c r="EC41" s="236"/>
      <c r="ED41" s="236"/>
      <c r="EE41" s="236"/>
      <c r="EF41" s="236"/>
      <c r="EG41" s="236"/>
      <c r="EH41" s="236"/>
      <c r="EI41" s="236"/>
      <c r="EJ41" s="236"/>
      <c r="EK41" s="236"/>
      <c r="EL41" s="236"/>
      <c r="EM41" s="236"/>
      <c r="EN41" s="236"/>
      <c r="EO41" s="236"/>
      <c r="EP41" s="236"/>
      <c r="EQ41" s="236"/>
      <c r="ER41" s="236"/>
      <c r="ES41" s="236"/>
      <c r="ET41" s="236"/>
      <c r="EU41" s="236"/>
      <c r="EV41" s="236"/>
      <c r="EW41" s="236"/>
      <c r="EX41" s="236"/>
      <c r="EY41" s="236"/>
      <c r="EZ41" s="236"/>
      <c r="FA41" s="236"/>
      <c r="FB41" s="236"/>
      <c r="FC41" s="236"/>
      <c r="FD41" s="236"/>
      <c r="FE41" s="236"/>
      <c r="FF41" s="236"/>
      <c r="FG41" s="236"/>
      <c r="FH41" s="236"/>
      <c r="FI41" s="236"/>
      <c r="FJ41" s="236"/>
      <c r="FK41" s="236"/>
      <c r="FL41" s="236"/>
      <c r="FM41" s="236"/>
      <c r="FN41" s="236"/>
      <c r="FO41" s="236"/>
      <c r="FP41" s="236"/>
      <c r="FQ41" s="236"/>
      <c r="FR41" s="236"/>
      <c r="FS41" s="236"/>
      <c r="FT41" s="236"/>
      <c r="FU41" s="236"/>
      <c r="FV41" s="236"/>
      <c r="FW41" s="236"/>
      <c r="FX41" s="236"/>
      <c r="FY41" s="236"/>
      <c r="FZ41" s="236"/>
      <c r="GA41" s="236"/>
      <c r="GB41" s="236"/>
      <c r="GC41" s="236"/>
      <c r="GD41" s="236"/>
      <c r="GE41" s="236"/>
      <c r="GF41" s="236"/>
      <c r="GG41" s="236"/>
      <c r="GH41" s="236"/>
      <c r="GI41" s="236"/>
      <c r="GJ41" s="236"/>
      <c r="GK41" s="236"/>
      <c r="GL41" s="236"/>
      <c r="GM41" s="236"/>
      <c r="GN41" s="236"/>
      <c r="GO41" s="236"/>
      <c r="GP41" s="236"/>
      <c r="GQ41" s="236"/>
      <c r="GR41" s="236"/>
      <c r="GS41" s="236"/>
      <c r="GT41" s="236"/>
      <c r="GU41" s="236"/>
      <c r="GV41" s="236"/>
      <c r="GW41" s="236"/>
      <c r="GX41" s="236"/>
      <c r="GY41" s="236"/>
      <c r="GZ41" s="236"/>
      <c r="HA41" s="236"/>
      <c r="HB41" s="236"/>
      <c r="HC41" s="236"/>
      <c r="HD41" s="236"/>
      <c r="HE41" s="236"/>
      <c r="HF41" s="236"/>
      <c r="HG41" s="236"/>
      <c r="HH41" s="236"/>
      <c r="HI41" s="236"/>
      <c r="HJ41" s="236"/>
      <c r="HK41" s="236"/>
      <c r="HL41" s="236"/>
      <c r="HM41" s="236"/>
      <c r="HN41" s="236"/>
      <c r="HO41" s="236"/>
      <c r="HP41" s="236"/>
      <c r="HQ41" s="236"/>
      <c r="HR41" s="236"/>
      <c r="HS41" s="236"/>
      <c r="HT41" s="236"/>
      <c r="HU41" s="236"/>
      <c r="HV41" s="236"/>
      <c r="HW41" s="236"/>
      <c r="HX41" s="236"/>
      <c r="HY41" s="236"/>
      <c r="HZ41" s="236"/>
      <c r="IA41" s="236"/>
      <c r="IB41" s="236"/>
      <c r="IC41" s="236"/>
      <c r="ID41" s="236"/>
      <c r="IE41" s="236"/>
      <c r="IF41" s="236"/>
      <c r="IG41" s="236"/>
      <c r="IH41" s="236"/>
      <c r="II41" s="236"/>
      <c r="IJ41" s="236"/>
      <c r="IK41" s="236"/>
      <c r="IL41" s="236"/>
      <c r="IM41" s="236"/>
      <c r="IN41" s="236"/>
      <c r="IO41" s="236"/>
      <c r="IP41" s="236"/>
      <c r="IQ41" s="236"/>
      <c r="IR41" s="236"/>
      <c r="IS41" s="236"/>
      <c r="IT41" s="236"/>
      <c r="IU41" s="236"/>
      <c r="IV41" s="236"/>
      <c r="IW41" s="236"/>
      <c r="IX41" s="236"/>
      <c r="IY41" s="236"/>
      <c r="IZ41" s="236"/>
      <c r="JA41" s="236"/>
      <c r="JB41" s="236"/>
      <c r="JC41" s="236"/>
      <c r="JD41" s="236"/>
      <c r="JE41" s="236"/>
      <c r="JF41" s="236"/>
      <c r="JG41" s="236"/>
      <c r="JH41" s="236"/>
      <c r="JI41" s="236"/>
      <c r="JJ41" s="236"/>
      <c r="JK41" s="236"/>
      <c r="JL41" s="236"/>
      <c r="JM41" s="236"/>
      <c r="JN41" s="236"/>
      <c r="JO41" s="236"/>
      <c r="JP41" s="236"/>
      <c r="JQ41" s="236"/>
      <c r="JR41" s="236"/>
      <c r="JS41" s="236"/>
      <c r="JT41" s="236"/>
      <c r="JU41" s="236"/>
      <c r="JV41" s="236"/>
      <c r="JW41" s="236"/>
      <c r="JX41" s="236"/>
      <c r="JY41" s="236"/>
      <c r="JZ41" s="236"/>
      <c r="KA41" s="236"/>
      <c r="KB41" s="236"/>
      <c r="KC41" s="236"/>
      <c r="KD41" s="236"/>
      <c r="KE41" s="236"/>
      <c r="KF41" s="236"/>
      <c r="KG41" s="236"/>
      <c r="KH41" s="236"/>
      <c r="KI41" s="236"/>
      <c r="KJ41" s="236"/>
      <c r="KK41" s="236"/>
      <c r="KL41" s="236"/>
      <c r="KM41" s="236"/>
      <c r="KN41" s="236"/>
      <c r="KO41" s="236"/>
      <c r="KP41" s="236"/>
      <c r="KQ41" s="236"/>
      <c r="KR41" s="236"/>
      <c r="KS41" s="236"/>
      <c r="KT41" s="236"/>
      <c r="KU41" s="236"/>
      <c r="KV41" s="236"/>
      <c r="KW41" s="236"/>
      <c r="KX41" s="236"/>
      <c r="KY41" s="236"/>
      <c r="KZ41" s="236"/>
      <c r="LA41" s="236"/>
      <c r="LB41" s="236"/>
      <c r="LC41" s="236"/>
      <c r="LD41" s="236"/>
      <c r="LE41" s="236"/>
      <c r="LF41" s="236"/>
      <c r="LG41" s="236"/>
      <c r="LH41" s="236"/>
      <c r="LI41" s="236"/>
      <c r="LJ41" s="236"/>
      <c r="LK41" s="236"/>
      <c r="LL41" s="236"/>
      <c r="LM41" s="236"/>
      <c r="LN41" s="236"/>
      <c r="LO41" s="236"/>
      <c r="LP41" s="236"/>
      <c r="LQ41" s="236"/>
      <c r="LR41" s="236"/>
      <c r="LS41" s="236"/>
      <c r="LT41" s="236"/>
      <c r="LU41" s="236"/>
      <c r="LV41" s="236"/>
      <c r="LW41" s="236"/>
      <c r="LX41" s="236"/>
      <c r="LY41" s="236"/>
      <c r="LZ41" s="236"/>
      <c r="MA41" s="236"/>
      <c r="MB41" s="236"/>
      <c r="MC41" s="236"/>
      <c r="MD41" s="236"/>
      <c r="ME41" s="236"/>
      <c r="MF41" s="236"/>
      <c r="MG41" s="236"/>
      <c r="MH41" s="236"/>
      <c r="MI41" s="236"/>
      <c r="MJ41" s="236"/>
      <c r="MK41" s="236"/>
      <c r="ML41" s="236"/>
      <c r="MM41" s="236"/>
      <c r="MN41" s="236"/>
      <c r="MO41" s="236"/>
      <c r="MP41" s="236"/>
      <c r="MQ41" s="236"/>
      <c r="MR41" s="236"/>
      <c r="MS41" s="236"/>
      <c r="MT41" s="236"/>
      <c r="MU41" s="236"/>
      <c r="MV41" s="236"/>
      <c r="MW41" s="236"/>
      <c r="MX41" s="236"/>
      <c r="MY41" s="236"/>
      <c r="MZ41" s="236"/>
      <c r="NA41" s="236"/>
      <c r="NB41" s="236"/>
      <c r="NC41" s="236"/>
      <c r="ND41" s="236"/>
      <c r="NE41" s="236"/>
      <c r="NF41" s="236"/>
      <c r="NG41" s="236"/>
      <c r="NH41" s="236"/>
      <c r="NI41" s="236"/>
      <c r="NJ41" s="236"/>
      <c r="NK41" s="236"/>
      <c r="NL41" s="236"/>
      <c r="NM41" s="236"/>
      <c r="NN41" s="236"/>
      <c r="NO41" s="236"/>
      <c r="NP41" s="236"/>
      <c r="NQ41" s="236"/>
      <c r="NR41" s="236"/>
      <c r="NS41" s="236"/>
      <c r="NT41" s="236"/>
      <c r="NU41" s="236"/>
      <c r="NV41" s="236"/>
      <c r="NW41" s="236"/>
      <c r="NX41" s="236"/>
      <c r="NY41" s="236"/>
      <c r="NZ41" s="236"/>
      <c r="OA41" s="236"/>
      <c r="OB41" s="236"/>
      <c r="OC41" s="236"/>
      <c r="OD41" s="236"/>
      <c r="OE41" s="236"/>
      <c r="OF41" s="236"/>
      <c r="OG41" s="236"/>
      <c r="OH41" s="236"/>
      <c r="OI41" s="236"/>
      <c r="OJ41" s="236"/>
      <c r="OK41" s="236"/>
      <c r="OL41" s="236"/>
      <c r="OM41" s="236"/>
      <c r="ON41" s="236"/>
      <c r="OO41" s="236"/>
      <c r="OP41" s="236"/>
      <c r="OQ41" s="236"/>
      <c r="OR41" s="236"/>
      <c r="OS41" s="236"/>
      <c r="OT41" s="236"/>
      <c r="OU41" s="236"/>
      <c r="OV41" s="236"/>
      <c r="OW41" s="236"/>
      <c r="OX41" s="236"/>
      <c r="OY41" s="236"/>
      <c r="OZ41" s="236"/>
      <c r="PA41" s="236"/>
      <c r="PB41" s="236"/>
      <c r="PC41" s="236"/>
      <c r="PD41" s="236"/>
      <c r="PE41" s="236"/>
      <c r="PF41" s="236"/>
      <c r="PG41" s="236"/>
      <c r="PH41" s="236"/>
      <c r="PI41" s="236"/>
      <c r="PJ41" s="236"/>
      <c r="PK41" s="236"/>
      <c r="PL41" s="236"/>
      <c r="PM41" s="236"/>
      <c r="PN41" s="236"/>
      <c r="PO41" s="236"/>
      <c r="PP41" s="236"/>
      <c r="PQ41" s="236"/>
      <c r="PR41" s="236"/>
      <c r="PS41" s="236"/>
      <c r="PT41" s="236"/>
      <c r="PU41" s="236"/>
      <c r="PV41" s="236"/>
      <c r="PW41" s="236"/>
      <c r="PX41" s="236"/>
      <c r="PY41" s="236"/>
      <c r="PZ41" s="236"/>
      <c r="QA41" s="236"/>
      <c r="QB41" s="236"/>
      <c r="QC41" s="236"/>
      <c r="QD41" s="236"/>
      <c r="QE41" s="236"/>
      <c r="QF41" s="236"/>
      <c r="QG41" s="236"/>
      <c r="QH41" s="236"/>
      <c r="QI41" s="236"/>
      <c r="QJ41" s="236"/>
      <c r="QK41" s="236"/>
      <c r="QL41" s="236"/>
      <c r="QM41" s="236"/>
      <c r="QN41" s="236"/>
      <c r="QO41" s="236"/>
      <c r="QP41" s="236"/>
      <c r="QQ41" s="236"/>
      <c r="QR41" s="236"/>
      <c r="QS41" s="236"/>
      <c r="QT41" s="236"/>
      <c r="QU41" s="236"/>
      <c r="QV41" s="236"/>
      <c r="QW41" s="236"/>
      <c r="QX41" s="236"/>
      <c r="QY41" s="236"/>
      <c r="QZ41" s="236"/>
      <c r="RA41" s="236"/>
      <c r="RB41" s="236"/>
      <c r="RC41" s="236"/>
      <c r="RD41" s="236"/>
      <c r="RE41" s="236"/>
      <c r="RF41" s="236"/>
      <c r="RG41" s="236"/>
      <c r="RH41" s="236"/>
      <c r="RI41" s="236"/>
      <c r="RJ41" s="236"/>
      <c r="RK41" s="236"/>
      <c r="RL41" s="236"/>
      <c r="RM41" s="236"/>
      <c r="RN41" s="236"/>
      <c r="RO41" s="236"/>
      <c r="RP41" s="236"/>
      <c r="RQ41" s="236"/>
      <c r="RR41" s="236"/>
      <c r="RS41" s="236"/>
      <c r="RT41" s="236"/>
      <c r="RU41" s="236"/>
      <c r="RV41" s="236"/>
      <c r="RW41" s="236"/>
      <c r="RX41" s="236"/>
      <c r="RY41" s="236"/>
      <c r="RZ41" s="236"/>
      <c r="SA41" s="236"/>
      <c r="SB41" s="236"/>
      <c r="SC41" s="236"/>
      <c r="SD41" s="236"/>
      <c r="SE41" s="236"/>
      <c r="SF41" s="236"/>
      <c r="SG41" s="236"/>
      <c r="SH41" s="236"/>
      <c r="SI41" s="236"/>
      <c r="SJ41" s="236"/>
      <c r="SK41" s="236"/>
      <c r="SL41" s="236"/>
      <c r="SM41" s="236"/>
      <c r="SN41" s="236"/>
      <c r="SO41" s="236"/>
      <c r="SP41" s="236"/>
      <c r="SQ41" s="236"/>
      <c r="SR41" s="236"/>
      <c r="SS41" s="236"/>
      <c r="ST41" s="236"/>
      <c r="SU41" s="236"/>
      <c r="SV41" s="236"/>
      <c r="SW41" s="236"/>
      <c r="SX41" s="236"/>
      <c r="SY41" s="236"/>
      <c r="SZ41" s="236"/>
      <c r="TA41" s="236"/>
      <c r="TB41" s="236"/>
      <c r="TC41" s="236"/>
      <c r="TD41" s="236"/>
      <c r="TE41" s="236"/>
      <c r="TF41" s="236"/>
      <c r="TG41" s="236"/>
      <c r="TH41" s="236"/>
      <c r="TI41" s="236"/>
      <c r="TJ41" s="236"/>
      <c r="TK41" s="236"/>
      <c r="TL41" s="236"/>
      <c r="TM41" s="236"/>
      <c r="TN41" s="236"/>
      <c r="TO41" s="236"/>
      <c r="TP41" s="236"/>
      <c r="TQ41" s="236"/>
      <c r="TR41" s="236"/>
      <c r="TS41" s="236"/>
      <c r="TT41" s="236"/>
      <c r="TU41" s="236"/>
      <c r="TV41" s="236"/>
      <c r="TW41" s="236"/>
      <c r="TX41" s="236"/>
      <c r="TY41" s="236"/>
      <c r="TZ41" s="236"/>
      <c r="UA41" s="236"/>
      <c r="UB41" s="236"/>
      <c r="UC41" s="236"/>
      <c r="UD41" s="236"/>
      <c r="UE41" s="236"/>
      <c r="UF41" s="236"/>
      <c r="UG41" s="236"/>
      <c r="UH41" s="236"/>
      <c r="UI41" s="236"/>
      <c r="UJ41" s="236"/>
      <c r="UK41" s="236"/>
      <c r="UL41" s="236"/>
      <c r="UM41" s="236"/>
      <c r="UN41" s="236"/>
      <c r="UO41" s="236"/>
      <c r="UP41" s="236"/>
      <c r="UQ41" s="236"/>
      <c r="UR41" s="236"/>
      <c r="US41" s="236"/>
      <c r="UT41" s="236"/>
      <c r="UU41" s="236"/>
      <c r="UV41" s="236"/>
      <c r="UW41" s="236"/>
      <c r="UX41" s="236"/>
      <c r="UY41" s="236"/>
      <c r="UZ41" s="236"/>
      <c r="VA41" s="236"/>
      <c r="VB41" s="236"/>
      <c r="VC41" s="236"/>
      <c r="VD41" s="236"/>
      <c r="VE41" s="236"/>
      <c r="VF41" s="236"/>
      <c r="VG41" s="236"/>
      <c r="VH41" s="236"/>
      <c r="VI41" s="236"/>
      <c r="VJ41" s="236"/>
      <c r="VK41" s="236"/>
      <c r="VL41" s="236"/>
      <c r="VM41" s="236"/>
      <c r="VN41" s="236"/>
      <c r="VO41" s="236"/>
      <c r="VP41" s="236"/>
      <c r="VQ41" s="236"/>
      <c r="VR41" s="236"/>
      <c r="VS41" s="236"/>
      <c r="VT41" s="236"/>
      <c r="VU41" s="236"/>
      <c r="VV41" s="236"/>
      <c r="VW41" s="236"/>
      <c r="VX41" s="236"/>
      <c r="VY41" s="236"/>
      <c r="VZ41" s="236"/>
      <c r="WA41" s="236"/>
      <c r="WB41" s="236"/>
      <c r="WC41" s="236"/>
      <c r="WD41" s="236"/>
      <c r="WE41" s="236"/>
      <c r="WF41" s="236"/>
      <c r="WG41" s="236"/>
      <c r="WH41" s="236"/>
      <c r="WI41" s="236"/>
      <c r="WJ41" s="236"/>
      <c r="WK41" s="236"/>
      <c r="WL41" s="236"/>
      <c r="WM41" s="236"/>
      <c r="WN41" s="236"/>
      <c r="WO41" s="236"/>
      <c r="WP41" s="236"/>
      <c r="WQ41" s="236"/>
      <c r="WR41" s="236"/>
      <c r="WS41" s="236"/>
      <c r="WT41" s="236"/>
      <c r="WU41" s="236"/>
      <c r="WV41" s="236"/>
      <c r="WW41" s="236"/>
      <c r="WX41" s="236"/>
      <c r="WY41" s="236"/>
      <c r="WZ41" s="236"/>
      <c r="XA41" s="236"/>
      <c r="XB41" s="236"/>
      <c r="XC41" s="236"/>
      <c r="XD41" s="236"/>
      <c r="XE41" s="236"/>
      <c r="XF41" s="236"/>
      <c r="XG41" s="236"/>
      <c r="XH41" s="236"/>
      <c r="XI41" s="236"/>
      <c r="XJ41" s="236"/>
      <c r="XK41" s="236"/>
      <c r="XL41" s="236"/>
      <c r="XM41" s="236"/>
      <c r="XN41" s="236"/>
      <c r="XO41" s="236"/>
      <c r="XP41" s="236"/>
      <c r="XQ41" s="236"/>
      <c r="XR41" s="236"/>
      <c r="XS41" s="236"/>
      <c r="XT41" s="236"/>
      <c r="XU41" s="236"/>
      <c r="XV41" s="236"/>
      <c r="XW41" s="236"/>
      <c r="XX41" s="236"/>
      <c r="XY41" s="236"/>
      <c r="XZ41" s="236"/>
      <c r="YA41" s="236"/>
      <c r="YB41" s="236"/>
      <c r="YC41" s="236"/>
      <c r="YD41" s="236"/>
      <c r="YE41" s="236"/>
      <c r="YF41" s="236"/>
      <c r="YG41" s="236"/>
      <c r="YH41" s="236"/>
      <c r="YI41" s="236"/>
      <c r="YJ41" s="236"/>
      <c r="YK41" s="236"/>
      <c r="YL41" s="236"/>
      <c r="YM41" s="236"/>
      <c r="YN41" s="236"/>
      <c r="YO41" s="236"/>
      <c r="YP41" s="236"/>
      <c r="YQ41" s="236"/>
      <c r="YR41" s="236"/>
      <c r="YS41" s="236"/>
      <c r="YT41" s="236"/>
      <c r="YU41" s="236"/>
      <c r="YV41" s="236"/>
      <c r="YW41" s="236"/>
      <c r="YX41" s="236"/>
      <c r="YY41" s="236"/>
      <c r="YZ41" s="236"/>
      <c r="ZA41" s="236"/>
      <c r="ZB41" s="236"/>
      <c r="ZC41" s="236"/>
      <c r="ZD41" s="236"/>
      <c r="ZE41" s="236"/>
      <c r="ZF41" s="236"/>
      <c r="ZG41" s="236"/>
      <c r="ZH41" s="236"/>
      <c r="ZI41" s="236"/>
      <c r="ZJ41" s="236"/>
      <c r="ZK41" s="236"/>
      <c r="ZL41" s="236"/>
      <c r="ZM41" s="236"/>
      <c r="ZN41" s="236"/>
      <c r="ZO41" s="236"/>
      <c r="ZP41" s="236"/>
      <c r="ZQ41" s="236"/>
      <c r="ZR41" s="236"/>
      <c r="ZS41" s="236"/>
      <c r="ZT41" s="236"/>
      <c r="ZU41" s="236"/>
      <c r="ZV41" s="236"/>
      <c r="ZW41" s="236"/>
      <c r="ZX41" s="236"/>
      <c r="ZY41" s="236"/>
      <c r="ZZ41" s="236"/>
      <c r="AAA41" s="236"/>
      <c r="AAB41" s="236"/>
      <c r="AAC41" s="236"/>
      <c r="AAD41" s="236"/>
      <c r="AAE41" s="236"/>
      <c r="AAF41" s="236"/>
      <c r="AAG41" s="236"/>
      <c r="AAH41" s="236"/>
      <c r="AAI41" s="236"/>
      <c r="AAJ41" s="236"/>
      <c r="AAK41" s="236"/>
      <c r="AAL41" s="236"/>
      <c r="AAM41" s="236"/>
      <c r="AAN41" s="236"/>
      <c r="AAO41" s="236"/>
      <c r="AAP41" s="236"/>
      <c r="AAQ41" s="236"/>
      <c r="AAR41" s="236"/>
      <c r="AAS41" s="236"/>
      <c r="AAT41" s="236"/>
      <c r="AAU41" s="236"/>
      <c r="AAV41" s="236"/>
      <c r="AAW41" s="236"/>
      <c r="AAX41" s="236"/>
      <c r="AAY41" s="236"/>
      <c r="AAZ41" s="236"/>
      <c r="ABA41" s="236"/>
      <c r="ABB41" s="236"/>
      <c r="ABC41" s="236"/>
      <c r="ABD41" s="236"/>
      <c r="ABE41" s="236"/>
      <c r="ABF41" s="236"/>
      <c r="ABG41" s="236"/>
      <c r="ABH41" s="236"/>
      <c r="ABI41" s="236"/>
      <c r="ABJ41" s="236"/>
      <c r="ABK41" s="236"/>
      <c r="ABL41" s="236"/>
      <c r="ABM41" s="236"/>
      <c r="ABN41" s="236"/>
      <c r="ABO41" s="236"/>
      <c r="ABP41" s="236"/>
      <c r="ABQ41" s="236"/>
      <c r="ABR41" s="236"/>
      <c r="ABS41" s="236"/>
      <c r="ABT41" s="236"/>
      <c r="ABU41" s="236"/>
      <c r="ABV41" s="236"/>
      <c r="ABW41" s="236"/>
      <c r="ABX41" s="236"/>
      <c r="ABY41" s="236"/>
      <c r="ABZ41" s="236"/>
      <c r="ACA41" s="236"/>
      <c r="ACB41" s="236"/>
      <c r="ACC41" s="236"/>
      <c r="ACD41" s="236"/>
      <c r="ACE41" s="236"/>
      <c r="ACF41" s="236"/>
      <c r="ACG41" s="236"/>
      <c r="ACH41" s="236"/>
      <c r="ACI41" s="236"/>
      <c r="ACJ41" s="236"/>
      <c r="ACK41" s="236"/>
      <c r="ACL41" s="236"/>
      <c r="ACM41" s="236"/>
      <c r="ACN41" s="236"/>
      <c r="ACO41" s="236"/>
      <c r="ACP41" s="236"/>
      <c r="ACQ41" s="236"/>
      <c r="ACR41" s="236"/>
      <c r="ACS41" s="236"/>
      <c r="ACT41" s="236"/>
      <c r="ACU41" s="236"/>
      <c r="ACV41" s="236"/>
      <c r="ACW41" s="236"/>
      <c r="ACX41" s="236"/>
      <c r="ACY41" s="236"/>
      <c r="ACZ41" s="236"/>
      <c r="ADA41" s="236"/>
      <c r="ADB41" s="236"/>
      <c r="ADC41" s="236"/>
      <c r="ADD41" s="236"/>
      <c r="ADE41" s="236"/>
      <c r="ADF41" s="236"/>
      <c r="ADG41" s="236"/>
      <c r="ADH41" s="236"/>
      <c r="ADI41" s="236"/>
      <c r="ADJ41" s="236"/>
      <c r="ADK41" s="236"/>
      <c r="ADL41" s="236"/>
      <c r="ADM41" s="236"/>
      <c r="ADN41" s="236"/>
      <c r="ADO41" s="236"/>
      <c r="ADP41" s="236"/>
      <c r="ADQ41" s="236"/>
      <c r="ADR41" s="236"/>
      <c r="ADS41" s="236"/>
      <c r="ADT41" s="236"/>
      <c r="ADU41" s="236"/>
      <c r="ADV41" s="236"/>
      <c r="ADW41" s="236"/>
      <c r="ADX41" s="236"/>
      <c r="ADY41" s="236"/>
      <c r="ADZ41" s="236"/>
      <c r="AEA41" s="236"/>
      <c r="AEB41" s="236"/>
      <c r="AEC41" s="236"/>
      <c r="AED41" s="236"/>
      <c r="AEE41" s="236"/>
      <c r="AEF41" s="236"/>
      <c r="AEG41" s="236"/>
      <c r="AEH41" s="236"/>
      <c r="AEI41" s="236"/>
      <c r="AEJ41" s="236"/>
      <c r="AEK41" s="236"/>
      <c r="AEL41" s="236"/>
      <c r="AEM41" s="236"/>
      <c r="AEN41" s="236"/>
      <c r="AEO41" s="236"/>
      <c r="AEP41" s="236"/>
      <c r="AEQ41" s="236"/>
      <c r="AER41" s="236"/>
      <c r="AES41" s="236"/>
      <c r="AET41" s="236"/>
      <c r="AEU41" s="236"/>
      <c r="AEV41" s="236"/>
      <c r="AEW41" s="236"/>
      <c r="AEX41" s="236"/>
      <c r="AEY41" s="236"/>
      <c r="AEZ41" s="236"/>
      <c r="AFA41" s="236"/>
      <c r="AFB41" s="236"/>
      <c r="AFC41" s="236"/>
      <c r="AFD41" s="236"/>
      <c r="AFE41" s="236"/>
      <c r="AFF41" s="236"/>
      <c r="AFG41" s="236"/>
      <c r="AFH41" s="236"/>
      <c r="AFI41" s="236"/>
      <c r="AFJ41" s="236"/>
      <c r="AFK41" s="236"/>
      <c r="AFL41" s="236"/>
      <c r="AFM41" s="236"/>
      <c r="AFN41" s="236"/>
      <c r="AFO41" s="236"/>
      <c r="AFP41" s="236"/>
      <c r="AFQ41" s="236"/>
      <c r="AFR41" s="236"/>
      <c r="AFS41" s="236"/>
      <c r="AFT41" s="236"/>
      <c r="AFU41" s="236"/>
      <c r="AFV41" s="236"/>
      <c r="AFW41" s="236"/>
      <c r="AFX41" s="236"/>
      <c r="AFY41" s="236"/>
      <c r="AFZ41" s="236"/>
      <c r="AGA41" s="236"/>
      <c r="AGB41" s="236"/>
      <c r="AGC41" s="236"/>
      <c r="AGD41" s="236"/>
      <c r="AGE41" s="236"/>
      <c r="AGF41" s="236"/>
      <c r="AGG41" s="236"/>
      <c r="AGH41" s="236"/>
      <c r="AGI41" s="236"/>
      <c r="AGJ41" s="236"/>
      <c r="AGK41" s="236"/>
      <c r="AGL41" s="236"/>
      <c r="AGM41" s="236"/>
      <c r="AGN41" s="236"/>
      <c r="AGO41" s="236"/>
      <c r="AGP41" s="236"/>
      <c r="AGQ41" s="236"/>
      <c r="AGR41" s="236"/>
      <c r="AGS41" s="236"/>
      <c r="AGT41" s="236"/>
      <c r="AGU41" s="236"/>
      <c r="AGV41" s="236"/>
      <c r="AGW41" s="236"/>
      <c r="AGX41" s="236"/>
      <c r="AGY41" s="236"/>
      <c r="AGZ41" s="236"/>
      <c r="AHA41" s="236"/>
      <c r="AHB41" s="236"/>
      <c r="AHC41" s="236"/>
      <c r="AHD41" s="236"/>
      <c r="AHE41" s="236"/>
      <c r="AHF41" s="236"/>
      <c r="AHG41" s="236"/>
      <c r="AHH41" s="236"/>
      <c r="AHI41" s="236"/>
      <c r="AHJ41" s="236"/>
      <c r="AHK41" s="236"/>
      <c r="AHL41" s="236"/>
      <c r="AHM41" s="236"/>
      <c r="AHN41" s="236"/>
      <c r="AHO41" s="236"/>
      <c r="AHP41" s="236"/>
      <c r="AHQ41" s="236"/>
      <c r="AHR41" s="236"/>
      <c r="AHS41" s="236"/>
      <c r="AHT41" s="236"/>
      <c r="AHU41" s="236"/>
      <c r="AHV41" s="236"/>
      <c r="AHW41" s="236"/>
      <c r="AHX41" s="236"/>
      <c r="AHY41" s="236"/>
      <c r="AHZ41" s="236"/>
      <c r="AIA41" s="236"/>
      <c r="AIB41" s="236"/>
      <c r="AIC41" s="236"/>
      <c r="AID41" s="236"/>
      <c r="AIE41" s="236"/>
      <c r="AIF41" s="236"/>
      <c r="AIG41" s="236"/>
      <c r="AIH41" s="236"/>
      <c r="AII41" s="236"/>
      <c r="AIJ41" s="236"/>
      <c r="AIK41" s="236"/>
      <c r="AIL41" s="236"/>
      <c r="AIM41" s="236"/>
      <c r="AIN41" s="236"/>
      <c r="AIO41" s="236"/>
      <c r="AIP41" s="236"/>
      <c r="AIQ41" s="236"/>
      <c r="AIR41" s="236"/>
      <c r="AIS41" s="236"/>
      <c r="AIT41" s="236"/>
      <c r="AIU41" s="236"/>
      <c r="AIV41" s="236"/>
      <c r="AIW41" s="236"/>
      <c r="AIX41" s="236"/>
      <c r="AIY41" s="236"/>
      <c r="AIZ41" s="236"/>
      <c r="AJA41" s="236"/>
      <c r="AJB41" s="236"/>
      <c r="AJC41" s="236"/>
      <c r="AJD41" s="236"/>
      <c r="AJE41" s="236"/>
      <c r="AJF41" s="236"/>
      <c r="AJG41" s="236"/>
      <c r="AJH41" s="236"/>
      <c r="AJI41" s="236"/>
      <c r="AJJ41" s="236"/>
      <c r="AJK41" s="236"/>
      <c r="AJL41" s="236"/>
      <c r="AJM41" s="236"/>
      <c r="AJN41" s="236"/>
      <c r="AJO41" s="236"/>
      <c r="AJP41" s="236"/>
      <c r="AJQ41" s="236"/>
      <c r="AJR41" s="236"/>
      <c r="AJS41" s="236"/>
      <c r="AJT41" s="236"/>
      <c r="AJU41" s="236"/>
      <c r="AJV41" s="236"/>
      <c r="AJW41" s="236"/>
      <c r="AJX41" s="236"/>
      <c r="AJY41" s="236"/>
      <c r="AJZ41" s="236"/>
      <c r="AKA41" s="236"/>
      <c r="AKB41" s="236"/>
      <c r="AKC41" s="236"/>
      <c r="AKD41" s="236"/>
      <c r="AKE41" s="236"/>
      <c r="AKF41" s="236"/>
      <c r="AKG41" s="236"/>
      <c r="AKH41" s="236"/>
      <c r="AKI41" s="236"/>
      <c r="AKJ41" s="236"/>
      <c r="AKK41" s="236"/>
      <c r="AKL41" s="236"/>
      <c r="AKM41" s="236"/>
      <c r="AKN41" s="236"/>
      <c r="AKO41" s="236"/>
      <c r="AKP41" s="236"/>
      <c r="AKQ41" s="236"/>
      <c r="AKR41" s="236"/>
      <c r="AKS41" s="236"/>
      <c r="AKT41" s="236"/>
      <c r="AKU41" s="236"/>
      <c r="AKV41" s="236"/>
      <c r="AKW41" s="236"/>
      <c r="AKX41" s="236"/>
      <c r="AKY41" s="236"/>
      <c r="AKZ41" s="236"/>
      <c r="ALA41" s="236"/>
      <c r="ALB41" s="236"/>
      <c r="ALC41" s="236"/>
      <c r="ALD41" s="236"/>
      <c r="ALE41" s="236"/>
      <c r="ALF41" s="236"/>
      <c r="ALG41" s="236"/>
      <c r="ALH41" s="236"/>
      <c r="ALI41" s="236"/>
      <c r="ALJ41" s="236"/>
      <c r="ALK41" s="236"/>
      <c r="ALL41" s="236"/>
      <c r="ALM41" s="236"/>
      <c r="ALN41" s="236"/>
      <c r="ALO41" s="236"/>
      <c r="ALP41" s="236"/>
      <c r="ALQ41" s="236"/>
      <c r="ALR41" s="236"/>
      <c r="ALS41" s="236"/>
      <c r="ALT41" s="236"/>
      <c r="ALU41" s="236"/>
      <c r="ALV41" s="236"/>
      <c r="ALW41" s="236"/>
      <c r="ALX41" s="236"/>
      <c r="ALY41" s="236"/>
      <c r="ALZ41" s="236"/>
      <c r="AMA41" s="236"/>
      <c r="AMB41" s="236"/>
      <c r="AMC41" s="236"/>
      <c r="AMD41" s="236"/>
      <c r="AME41" s="236"/>
      <c r="AMF41" s="236"/>
      <c r="AMG41" s="236"/>
      <c r="AMH41" s="236"/>
      <c r="AMI41" s="236"/>
      <c r="AMJ41" s="236"/>
      <c r="AMK41" s="236"/>
      <c r="AML41" s="236"/>
      <c r="AMM41" s="236"/>
      <c r="AMN41" s="236"/>
      <c r="AMO41" s="236"/>
      <c r="AMP41" s="236"/>
      <c r="AMQ41" s="236"/>
      <c r="AMR41" s="236"/>
      <c r="AMS41" s="236"/>
      <c r="AMT41" s="236"/>
      <c r="AMU41" s="236"/>
      <c r="AMV41" s="236"/>
      <c r="AMW41" s="236"/>
      <c r="AMX41" s="236"/>
      <c r="AMY41" s="236"/>
      <c r="AMZ41" s="236"/>
      <c r="ANA41" s="236"/>
      <c r="ANB41" s="236"/>
      <c r="ANC41" s="236"/>
      <c r="AND41" s="236"/>
      <c r="ANE41" s="236"/>
      <c r="ANF41" s="236"/>
      <c r="ANG41" s="236"/>
      <c r="ANH41" s="236"/>
      <c r="ANI41" s="236"/>
      <c r="ANJ41" s="236"/>
      <c r="ANK41" s="236"/>
      <c r="ANL41" s="236"/>
      <c r="ANM41" s="236"/>
      <c r="ANN41" s="236"/>
      <c r="ANO41" s="236"/>
      <c r="ANP41" s="236"/>
      <c r="ANQ41" s="236"/>
      <c r="ANR41" s="236"/>
      <c r="ANS41" s="236"/>
      <c r="ANT41" s="236"/>
      <c r="ANU41" s="236"/>
      <c r="ANV41" s="236"/>
      <c r="ANW41" s="236"/>
      <c r="ANX41" s="236"/>
      <c r="ANY41" s="236"/>
      <c r="ANZ41" s="236"/>
      <c r="AOA41" s="236"/>
      <c r="AOB41" s="236"/>
      <c r="AOC41" s="236"/>
      <c r="AOD41" s="236"/>
      <c r="AOE41" s="236"/>
      <c r="AOF41" s="236"/>
      <c r="AOG41" s="236"/>
      <c r="AOH41" s="236"/>
      <c r="AOI41" s="236"/>
      <c r="AOJ41" s="236"/>
      <c r="AOK41" s="236"/>
      <c r="AOL41" s="236"/>
      <c r="AOM41" s="236"/>
      <c r="AON41" s="236"/>
      <c r="AOO41" s="236"/>
      <c r="AOP41" s="236"/>
      <c r="AOQ41" s="236"/>
      <c r="AOR41" s="236"/>
      <c r="AOS41" s="236"/>
      <c r="AOT41" s="236"/>
      <c r="AOU41" s="236"/>
      <c r="AOV41" s="236"/>
      <c r="AOW41" s="236"/>
      <c r="AOX41" s="236"/>
      <c r="AOY41" s="236"/>
      <c r="AOZ41" s="236"/>
      <c r="APA41" s="236"/>
      <c r="APB41" s="236"/>
      <c r="APC41" s="236"/>
      <c r="APD41" s="236"/>
      <c r="APE41" s="236"/>
      <c r="APF41" s="236"/>
      <c r="APG41" s="236"/>
      <c r="APH41" s="236"/>
      <c r="API41" s="236"/>
      <c r="APJ41" s="236"/>
      <c r="APK41" s="236"/>
      <c r="APL41" s="236"/>
      <c r="APM41" s="236"/>
      <c r="APN41" s="236"/>
      <c r="APO41" s="236"/>
      <c r="APP41" s="236"/>
      <c r="APQ41" s="236"/>
      <c r="APR41" s="236"/>
      <c r="APS41" s="236"/>
      <c r="APT41" s="236"/>
      <c r="APU41" s="236"/>
      <c r="APV41" s="236"/>
      <c r="APW41" s="236"/>
      <c r="APX41" s="236"/>
      <c r="APY41" s="236"/>
      <c r="APZ41" s="236"/>
      <c r="AQA41" s="236"/>
      <c r="AQB41" s="236"/>
      <c r="AQC41" s="236"/>
      <c r="AQD41" s="236"/>
      <c r="AQE41" s="236"/>
      <c r="AQF41" s="236"/>
      <c r="AQG41" s="236"/>
      <c r="AQH41" s="236"/>
      <c r="AQI41" s="236"/>
      <c r="AQJ41" s="236"/>
      <c r="AQK41" s="236"/>
      <c r="AQL41" s="236"/>
      <c r="AQM41" s="236"/>
      <c r="AQN41" s="236"/>
      <c r="AQO41" s="236"/>
      <c r="AQP41" s="236"/>
      <c r="AQQ41" s="236"/>
      <c r="AQR41" s="236"/>
      <c r="AQS41" s="236"/>
      <c r="AQT41" s="236"/>
      <c r="AQU41" s="236"/>
      <c r="AQV41" s="236"/>
      <c r="AQW41" s="236"/>
      <c r="AQX41" s="236"/>
      <c r="AQY41" s="236"/>
      <c r="AQZ41" s="236"/>
      <c r="ARA41" s="236"/>
      <c r="ARB41" s="236"/>
      <c r="ARC41" s="236"/>
      <c r="ARD41" s="236"/>
      <c r="ARE41" s="236"/>
      <c r="ARF41" s="236"/>
      <c r="ARG41" s="236"/>
      <c r="ARH41" s="236"/>
      <c r="ARI41" s="236"/>
      <c r="ARJ41" s="236"/>
      <c r="ARK41" s="236"/>
      <c r="ARL41" s="236"/>
      <c r="ARM41" s="236"/>
      <c r="ARN41" s="236"/>
      <c r="ARO41" s="236"/>
      <c r="ARP41" s="236"/>
      <c r="ARQ41" s="236"/>
      <c r="ARR41" s="236"/>
      <c r="ARS41" s="236"/>
      <c r="ART41" s="236"/>
      <c r="ARU41" s="236"/>
      <c r="ARV41" s="236"/>
      <c r="ARW41" s="236"/>
      <c r="ARX41" s="236"/>
      <c r="ARY41" s="236"/>
      <c r="ARZ41" s="236"/>
      <c r="ASA41" s="236"/>
      <c r="ASB41" s="236"/>
      <c r="ASC41" s="236"/>
      <c r="ASD41" s="236"/>
      <c r="ASE41" s="236"/>
      <c r="ASF41" s="236"/>
      <c r="ASG41" s="236"/>
      <c r="ASH41" s="236"/>
      <c r="ASI41" s="236"/>
      <c r="ASJ41" s="236"/>
      <c r="ASK41" s="236"/>
      <c r="ASL41" s="236"/>
      <c r="ASM41" s="236"/>
      <c r="ASN41" s="236"/>
      <c r="ASO41" s="236"/>
      <c r="ASP41" s="236"/>
      <c r="ASQ41" s="236"/>
      <c r="ASR41" s="236"/>
      <c r="ASS41" s="236"/>
      <c r="AST41" s="236"/>
      <c r="ASU41" s="236"/>
      <c r="ASV41" s="236"/>
      <c r="ASW41" s="236"/>
      <c r="ASX41" s="236"/>
      <c r="ASY41" s="236"/>
      <c r="ASZ41" s="236"/>
      <c r="ATA41" s="236"/>
      <c r="ATB41" s="236"/>
      <c r="ATC41" s="236"/>
      <c r="ATD41" s="236"/>
      <c r="ATE41" s="236"/>
      <c r="ATF41" s="236"/>
      <c r="ATG41" s="236"/>
      <c r="ATH41" s="236"/>
      <c r="ATI41" s="236"/>
      <c r="ATJ41" s="236"/>
      <c r="ATK41" s="236"/>
      <c r="ATL41" s="236"/>
      <c r="ATM41" s="236"/>
      <c r="ATN41" s="236"/>
      <c r="ATO41" s="236"/>
      <c r="ATP41" s="236"/>
      <c r="ATQ41" s="236"/>
      <c r="ATR41" s="236"/>
      <c r="ATS41" s="236"/>
      <c r="ATT41" s="236"/>
      <c r="ATU41" s="236"/>
      <c r="ATV41" s="236"/>
      <c r="ATW41" s="236"/>
      <c r="ATX41" s="236"/>
      <c r="ATY41" s="236"/>
      <c r="ATZ41" s="236"/>
      <c r="AUA41" s="236"/>
      <c r="AUB41" s="236"/>
      <c r="AUC41" s="236"/>
      <c r="AUD41" s="236"/>
      <c r="AUE41" s="236"/>
      <c r="AUF41" s="236"/>
      <c r="AUG41" s="236"/>
      <c r="AUH41" s="236"/>
      <c r="AUI41" s="236"/>
      <c r="AUJ41" s="236"/>
      <c r="AUK41" s="236"/>
      <c r="AUL41" s="236"/>
      <c r="AUM41" s="236"/>
      <c r="AUN41" s="236"/>
      <c r="AUO41" s="236"/>
      <c r="AUP41" s="236"/>
      <c r="AUQ41" s="236"/>
      <c r="AUR41" s="236"/>
      <c r="AUS41" s="236"/>
      <c r="AUT41" s="236"/>
      <c r="AUU41" s="236"/>
      <c r="AUV41" s="236"/>
      <c r="AUW41" s="236"/>
      <c r="AUX41" s="236"/>
      <c r="AUY41" s="236"/>
      <c r="AUZ41" s="236"/>
      <c r="AVA41" s="236"/>
      <c r="AVB41" s="236"/>
      <c r="AVC41" s="236"/>
      <c r="AVD41" s="236"/>
      <c r="AVE41" s="236"/>
      <c r="AVF41" s="236"/>
      <c r="AVG41" s="236"/>
      <c r="AVH41" s="236"/>
      <c r="AVI41" s="236"/>
      <c r="AVJ41" s="236"/>
      <c r="AVK41" s="236"/>
      <c r="AVL41" s="236"/>
      <c r="AVM41" s="236"/>
      <c r="AVN41" s="236"/>
      <c r="AVO41" s="236"/>
      <c r="AVP41" s="236"/>
      <c r="AVQ41" s="236"/>
      <c r="AVR41" s="236"/>
      <c r="AVS41" s="236"/>
      <c r="AVT41" s="236"/>
      <c r="AVU41" s="236"/>
      <c r="AVV41" s="236"/>
      <c r="AVW41" s="236"/>
      <c r="AVX41" s="236"/>
      <c r="AVY41" s="236"/>
      <c r="AVZ41" s="236"/>
      <c r="AWA41" s="236"/>
      <c r="AWB41" s="236"/>
      <c r="AWC41" s="236"/>
      <c r="AWD41" s="236"/>
      <c r="AWE41" s="236"/>
      <c r="AWF41" s="236"/>
      <c r="AWG41" s="236"/>
      <c r="AWH41" s="236"/>
      <c r="AWI41" s="236"/>
      <c r="AWJ41" s="236"/>
      <c r="AWK41" s="236"/>
      <c r="AWL41" s="236"/>
      <c r="AWM41" s="236"/>
      <c r="AWN41" s="236"/>
      <c r="AWO41" s="236"/>
      <c r="AWP41" s="236"/>
      <c r="AWQ41" s="236"/>
      <c r="AWR41" s="236"/>
      <c r="AWS41" s="236"/>
      <c r="AWT41" s="236"/>
      <c r="AWU41" s="236"/>
      <c r="AWV41" s="236"/>
      <c r="AWW41" s="236"/>
      <c r="AWX41" s="236"/>
      <c r="AWY41" s="236"/>
      <c r="AWZ41" s="236"/>
      <c r="AXA41" s="236"/>
      <c r="AXB41" s="236"/>
      <c r="AXC41" s="236"/>
      <c r="AXD41" s="236"/>
      <c r="AXE41" s="236"/>
      <c r="AXF41" s="236"/>
      <c r="AXG41" s="236"/>
      <c r="AXH41" s="236"/>
      <c r="AXI41" s="236"/>
      <c r="AXJ41" s="236"/>
      <c r="AXK41" s="236"/>
      <c r="AXL41" s="236"/>
      <c r="AXM41" s="236"/>
      <c r="AXN41" s="236"/>
      <c r="AXO41" s="236"/>
      <c r="AXP41" s="236"/>
      <c r="AXQ41" s="236"/>
      <c r="AXR41" s="236"/>
      <c r="AXS41" s="236"/>
      <c r="AXT41" s="236"/>
      <c r="AXU41" s="236"/>
      <c r="AXV41" s="236"/>
      <c r="AXW41" s="236"/>
      <c r="AXX41" s="236"/>
      <c r="AXY41" s="236"/>
      <c r="AXZ41" s="236"/>
      <c r="AYA41" s="236"/>
      <c r="AYB41" s="236"/>
      <c r="AYC41" s="236"/>
      <c r="AYD41" s="236"/>
      <c r="AYE41" s="236"/>
      <c r="AYF41" s="236"/>
      <c r="AYG41" s="236"/>
      <c r="AYH41" s="236"/>
      <c r="AYI41" s="236"/>
      <c r="AYJ41" s="236"/>
      <c r="AYK41" s="236"/>
      <c r="AYL41" s="236"/>
      <c r="AYM41" s="236"/>
      <c r="AYN41" s="236"/>
      <c r="AYO41" s="236"/>
      <c r="AYP41" s="236"/>
      <c r="AYQ41" s="236"/>
      <c r="AYR41" s="236"/>
      <c r="AYS41" s="236"/>
      <c r="AYT41" s="236"/>
      <c r="AYU41" s="236"/>
      <c r="AYV41" s="236"/>
      <c r="AYW41" s="236"/>
      <c r="AYX41" s="236"/>
      <c r="AYY41" s="236"/>
      <c r="AYZ41" s="236"/>
      <c r="AZA41" s="236"/>
      <c r="AZB41" s="236"/>
      <c r="AZC41" s="236"/>
      <c r="AZD41" s="236"/>
      <c r="AZE41" s="236"/>
      <c r="AZF41" s="236"/>
      <c r="AZG41" s="236"/>
      <c r="AZH41" s="236"/>
      <c r="AZI41" s="236"/>
      <c r="AZJ41" s="236"/>
      <c r="AZK41" s="236"/>
      <c r="AZL41" s="236"/>
      <c r="AZM41" s="236"/>
      <c r="AZN41" s="236"/>
      <c r="AZO41" s="236"/>
      <c r="AZP41" s="236"/>
      <c r="AZQ41" s="236"/>
      <c r="AZR41" s="236"/>
      <c r="AZS41" s="236"/>
      <c r="AZT41" s="236"/>
      <c r="AZU41" s="236"/>
      <c r="AZV41" s="236"/>
      <c r="AZW41" s="236"/>
      <c r="AZX41" s="236"/>
      <c r="AZY41" s="236"/>
      <c r="AZZ41" s="236"/>
      <c r="BAA41" s="236"/>
      <c r="BAB41" s="236"/>
      <c r="BAC41" s="236"/>
      <c r="BAD41" s="236"/>
      <c r="BAE41" s="236"/>
      <c r="BAF41" s="236"/>
      <c r="BAG41" s="236"/>
      <c r="BAH41" s="236"/>
      <c r="BAI41" s="236"/>
      <c r="BAJ41" s="236"/>
      <c r="BAK41" s="236"/>
      <c r="BAL41" s="236"/>
      <c r="BAM41" s="236"/>
      <c r="BAN41" s="236"/>
      <c r="BAO41" s="236"/>
      <c r="BAP41" s="236"/>
      <c r="BAQ41" s="236"/>
      <c r="BAR41" s="236"/>
      <c r="BAS41" s="236"/>
      <c r="BAT41" s="236"/>
      <c r="BAU41" s="236"/>
      <c r="BAV41" s="236"/>
      <c r="BAW41" s="236"/>
      <c r="BAX41" s="236"/>
      <c r="BAY41" s="236"/>
      <c r="BAZ41" s="236"/>
      <c r="BBA41" s="236"/>
      <c r="BBB41" s="236"/>
      <c r="BBC41" s="236"/>
      <c r="BBD41" s="236"/>
      <c r="BBE41" s="236"/>
      <c r="BBF41" s="236"/>
      <c r="BBG41" s="236"/>
      <c r="BBH41" s="236"/>
      <c r="BBI41" s="236"/>
      <c r="BBJ41" s="236"/>
      <c r="BBK41" s="236"/>
      <c r="BBL41" s="236"/>
      <c r="BBM41" s="236"/>
      <c r="BBN41" s="236"/>
      <c r="BBO41" s="236"/>
      <c r="BBP41" s="236"/>
      <c r="BBQ41" s="236"/>
      <c r="BBR41" s="236"/>
      <c r="BBS41" s="236"/>
      <c r="BBT41" s="236"/>
      <c r="BBU41" s="236"/>
      <c r="BBV41" s="236"/>
      <c r="BBW41" s="236"/>
      <c r="BBX41" s="236"/>
      <c r="BBY41" s="236"/>
      <c r="BBZ41" s="236"/>
      <c r="BCA41" s="236"/>
      <c r="BCB41" s="236"/>
      <c r="BCC41" s="236"/>
      <c r="BCD41" s="236"/>
      <c r="BCE41" s="236"/>
      <c r="BCF41" s="236"/>
      <c r="BCG41" s="236"/>
      <c r="BCH41" s="236"/>
      <c r="BCI41" s="236"/>
      <c r="BCJ41" s="236"/>
      <c r="BCK41" s="236"/>
      <c r="BCL41" s="236"/>
      <c r="BCM41" s="236"/>
      <c r="BCN41" s="236"/>
      <c r="BCO41" s="236"/>
      <c r="BCP41" s="236"/>
      <c r="BCQ41" s="236"/>
      <c r="BCR41" s="236"/>
      <c r="BCS41" s="236"/>
      <c r="BCT41" s="236"/>
      <c r="BCU41" s="236"/>
      <c r="BCV41" s="236"/>
      <c r="BCW41" s="236"/>
      <c r="BCX41" s="236"/>
      <c r="BCY41" s="236"/>
      <c r="BCZ41" s="236"/>
      <c r="BDA41" s="236"/>
      <c r="BDB41" s="236"/>
      <c r="BDC41" s="236"/>
      <c r="BDD41" s="236"/>
      <c r="BDE41" s="236"/>
      <c r="BDF41" s="236"/>
      <c r="BDG41" s="236"/>
      <c r="BDH41" s="236"/>
      <c r="BDI41" s="236"/>
      <c r="BDJ41" s="236"/>
      <c r="BDK41" s="236"/>
      <c r="BDL41" s="236"/>
      <c r="BDM41" s="236"/>
      <c r="BDN41" s="236"/>
      <c r="BDO41" s="236"/>
      <c r="BDP41" s="236"/>
      <c r="BDQ41" s="236"/>
      <c r="BDR41" s="236"/>
      <c r="BDS41" s="236"/>
      <c r="BDT41" s="236"/>
      <c r="BDU41" s="236"/>
      <c r="BDV41" s="236"/>
      <c r="BDW41" s="236"/>
      <c r="BDX41" s="236"/>
      <c r="BDY41" s="236"/>
      <c r="BDZ41" s="236"/>
      <c r="BEA41" s="236"/>
      <c r="BEB41" s="236"/>
      <c r="BEC41" s="236"/>
      <c r="BED41" s="236"/>
      <c r="BEE41" s="236"/>
      <c r="BEF41" s="236"/>
      <c r="BEG41" s="236"/>
      <c r="BEH41" s="236"/>
      <c r="BEI41" s="236"/>
      <c r="BEJ41" s="236"/>
      <c r="BEK41" s="236"/>
      <c r="BEL41" s="236"/>
      <c r="BEM41" s="236"/>
      <c r="BEN41" s="236"/>
      <c r="BEO41" s="236"/>
      <c r="BEP41" s="236"/>
      <c r="BEQ41" s="236"/>
      <c r="BER41" s="236"/>
      <c r="BES41" s="236"/>
      <c r="BET41" s="236"/>
      <c r="BEU41" s="236"/>
      <c r="BEV41" s="236"/>
      <c r="BEW41" s="236"/>
      <c r="BEX41" s="236"/>
      <c r="BEY41" s="236"/>
      <c r="BEZ41" s="236"/>
      <c r="BFA41" s="236"/>
      <c r="BFB41" s="236"/>
      <c r="BFC41" s="236"/>
      <c r="BFD41" s="236"/>
      <c r="BFE41" s="236"/>
      <c r="BFF41" s="236"/>
      <c r="BFG41" s="236"/>
      <c r="BFH41" s="236"/>
      <c r="BFI41" s="236"/>
      <c r="BFJ41" s="236"/>
      <c r="BFK41" s="236"/>
      <c r="BFL41" s="236"/>
      <c r="BFM41" s="236"/>
      <c r="BFN41" s="236"/>
      <c r="BFO41" s="236"/>
      <c r="BFP41" s="236"/>
      <c r="BFQ41" s="236"/>
      <c r="BFR41" s="236"/>
      <c r="BFS41" s="236"/>
      <c r="BFT41" s="236"/>
      <c r="BFU41" s="236"/>
      <c r="BFV41" s="236"/>
      <c r="BFW41" s="236"/>
      <c r="BFX41" s="236"/>
      <c r="BFY41" s="236"/>
      <c r="BFZ41" s="236"/>
      <c r="BGA41" s="236"/>
      <c r="BGB41" s="236"/>
      <c r="BGC41" s="236"/>
      <c r="BGD41" s="236"/>
      <c r="BGE41" s="236"/>
      <c r="BGF41" s="236"/>
      <c r="BGG41" s="236"/>
      <c r="BGH41" s="236"/>
      <c r="BGI41" s="236"/>
      <c r="BGJ41" s="236"/>
      <c r="BGK41" s="236"/>
      <c r="BGL41" s="236"/>
      <c r="BGM41" s="236"/>
      <c r="BGN41" s="236"/>
      <c r="BGO41" s="236"/>
      <c r="BGP41" s="236"/>
      <c r="BGQ41" s="236"/>
      <c r="BGR41" s="236"/>
      <c r="BGS41" s="236"/>
      <c r="BGT41" s="236"/>
      <c r="BGU41" s="236"/>
      <c r="BGV41" s="236"/>
      <c r="BGW41" s="236"/>
      <c r="BGX41" s="236"/>
      <c r="BGY41" s="236"/>
      <c r="BGZ41" s="236"/>
      <c r="BHA41" s="236"/>
      <c r="BHB41" s="236"/>
      <c r="BHC41" s="236"/>
      <c r="BHD41" s="236"/>
      <c r="BHE41" s="236"/>
      <c r="BHF41" s="236"/>
      <c r="BHG41" s="236"/>
      <c r="BHH41" s="236"/>
      <c r="BHI41" s="236"/>
      <c r="BHJ41" s="236"/>
      <c r="BHK41" s="236"/>
      <c r="BHL41" s="236"/>
      <c r="BHM41" s="236"/>
      <c r="BHN41" s="236"/>
      <c r="BHO41" s="236"/>
      <c r="BHP41" s="236"/>
      <c r="BHQ41" s="236"/>
      <c r="BHR41" s="236"/>
      <c r="BHS41" s="236"/>
      <c r="BHT41" s="236"/>
      <c r="BHU41" s="236"/>
      <c r="BHV41" s="236"/>
      <c r="BHW41" s="236"/>
      <c r="BHX41" s="236"/>
      <c r="BHY41" s="236"/>
      <c r="BHZ41" s="236"/>
      <c r="BIA41" s="236"/>
      <c r="BIB41" s="236"/>
      <c r="BIC41" s="236"/>
      <c r="BID41" s="236"/>
      <c r="BIE41" s="236"/>
      <c r="BIF41" s="236"/>
      <c r="BIG41" s="236"/>
      <c r="BIH41" s="236"/>
      <c r="BII41" s="236"/>
      <c r="BIJ41" s="236"/>
      <c r="BIK41" s="236"/>
      <c r="BIL41" s="236"/>
      <c r="BIM41" s="236"/>
      <c r="BIN41" s="236"/>
      <c r="BIO41" s="236"/>
      <c r="BIP41" s="236"/>
      <c r="BIQ41" s="236"/>
      <c r="BIR41" s="236"/>
      <c r="BIS41" s="236"/>
      <c r="BIT41" s="236"/>
      <c r="BIU41" s="236"/>
      <c r="BIV41" s="236"/>
      <c r="BIW41" s="236"/>
      <c r="BIX41" s="236"/>
      <c r="BIY41" s="236"/>
      <c r="BIZ41" s="236"/>
      <c r="BJA41" s="236"/>
      <c r="BJB41" s="236"/>
      <c r="BJC41" s="236"/>
      <c r="BJD41" s="236"/>
      <c r="BJE41" s="236"/>
      <c r="BJF41" s="236"/>
      <c r="BJG41" s="236"/>
      <c r="BJH41" s="236"/>
      <c r="BJI41" s="236"/>
      <c r="BJJ41" s="236"/>
      <c r="BJK41" s="236"/>
      <c r="BJL41" s="236"/>
      <c r="BJM41" s="236"/>
      <c r="BJN41" s="236"/>
      <c r="BJO41" s="236"/>
      <c r="BJP41" s="236"/>
      <c r="BJQ41" s="236"/>
      <c r="BJR41" s="236"/>
      <c r="BJS41" s="236"/>
      <c r="BJT41" s="236"/>
      <c r="BJU41" s="236"/>
      <c r="BJV41" s="236"/>
      <c r="BJW41" s="236"/>
      <c r="BJX41" s="236"/>
      <c r="BJY41" s="236"/>
      <c r="BJZ41" s="236"/>
      <c r="BKA41" s="236"/>
      <c r="BKB41" s="236"/>
      <c r="BKC41" s="236"/>
      <c r="BKD41" s="236"/>
      <c r="BKE41" s="236"/>
      <c r="BKF41" s="236"/>
      <c r="BKG41" s="236"/>
      <c r="BKH41" s="236"/>
      <c r="BKI41" s="236"/>
      <c r="BKJ41" s="236"/>
      <c r="BKK41" s="236"/>
      <c r="BKL41" s="236"/>
      <c r="BKM41" s="236"/>
      <c r="BKN41" s="236"/>
      <c r="BKO41" s="236"/>
      <c r="BKP41" s="236"/>
      <c r="BKQ41" s="236"/>
      <c r="BKR41" s="236"/>
      <c r="BKS41" s="236"/>
      <c r="BKT41" s="236"/>
      <c r="BKU41" s="236"/>
      <c r="BKV41" s="236"/>
      <c r="BKW41" s="236"/>
      <c r="BKX41" s="236"/>
      <c r="BKY41" s="236"/>
      <c r="BKZ41" s="236"/>
      <c r="BLA41" s="236"/>
      <c r="BLB41" s="236"/>
      <c r="BLC41" s="236"/>
      <c r="BLD41" s="236"/>
      <c r="BLE41" s="236"/>
      <c r="BLF41" s="236"/>
      <c r="BLG41" s="236"/>
      <c r="BLH41" s="236"/>
      <c r="BLI41" s="236"/>
      <c r="BLJ41" s="236"/>
      <c r="BLK41" s="236"/>
      <c r="BLL41" s="236"/>
      <c r="BLM41" s="236"/>
      <c r="BLN41" s="236"/>
      <c r="BLO41" s="236"/>
      <c r="BLP41" s="236"/>
      <c r="BLQ41" s="236"/>
      <c r="BLR41" s="236"/>
      <c r="BLS41" s="236"/>
      <c r="BLT41" s="236"/>
      <c r="BLU41" s="236"/>
      <c r="BLV41" s="236"/>
      <c r="BLW41" s="236"/>
      <c r="BLX41" s="236"/>
      <c r="BLY41" s="236"/>
      <c r="BLZ41" s="236"/>
      <c r="BMA41" s="236"/>
      <c r="BMB41" s="236"/>
      <c r="BMC41" s="236"/>
      <c r="BMD41" s="236"/>
      <c r="BME41" s="236"/>
      <c r="BMF41" s="236"/>
      <c r="BMG41" s="236"/>
      <c r="BMH41" s="236"/>
      <c r="BMI41" s="236"/>
      <c r="BMJ41" s="236"/>
      <c r="BMK41" s="236"/>
      <c r="BML41" s="236"/>
      <c r="BMM41" s="236"/>
      <c r="BMN41" s="236"/>
      <c r="BMO41" s="236"/>
      <c r="BMP41" s="236"/>
      <c r="BMQ41" s="236"/>
      <c r="BMR41" s="236"/>
      <c r="BMS41" s="236"/>
      <c r="BMT41" s="236"/>
      <c r="BMU41" s="236"/>
      <c r="BMV41" s="236"/>
      <c r="BMW41" s="236"/>
      <c r="BMX41" s="236"/>
      <c r="BMY41" s="236"/>
      <c r="BMZ41" s="236"/>
      <c r="BNA41" s="236"/>
      <c r="BNB41" s="236"/>
      <c r="BNC41" s="236"/>
      <c r="BND41" s="236"/>
      <c r="BNE41" s="236"/>
      <c r="BNF41" s="236"/>
      <c r="BNG41" s="236"/>
      <c r="BNH41" s="236"/>
      <c r="BNI41" s="236"/>
      <c r="BNJ41" s="236"/>
      <c r="BNK41" s="236"/>
      <c r="BNL41" s="236"/>
      <c r="BNM41" s="236"/>
      <c r="BNN41" s="236"/>
      <c r="BNO41" s="236"/>
      <c r="BNP41" s="236"/>
      <c r="BNQ41" s="236"/>
      <c r="BNR41" s="236"/>
      <c r="BNS41" s="236"/>
      <c r="BNT41" s="236"/>
      <c r="BNU41" s="236"/>
      <c r="BNV41" s="236"/>
      <c r="BNW41" s="236"/>
      <c r="BNX41" s="236"/>
      <c r="BNY41" s="236"/>
      <c r="BNZ41" s="236"/>
      <c r="BOA41" s="236"/>
      <c r="BOB41" s="236"/>
      <c r="BOC41" s="236"/>
      <c r="BOD41" s="236"/>
      <c r="BOE41" s="236"/>
      <c r="BOF41" s="236"/>
      <c r="BOG41" s="236"/>
      <c r="BOH41" s="236"/>
      <c r="BOI41" s="236"/>
      <c r="BOJ41" s="236"/>
      <c r="BOK41" s="236"/>
      <c r="BOL41" s="236"/>
      <c r="BOM41" s="236"/>
      <c r="BON41" s="236"/>
      <c r="BOO41" s="236"/>
      <c r="BOP41" s="236"/>
      <c r="BOQ41" s="236"/>
      <c r="BOR41" s="236"/>
      <c r="BOS41" s="236"/>
      <c r="BOT41" s="236"/>
      <c r="BOU41" s="236"/>
      <c r="BOV41" s="236"/>
      <c r="BOW41" s="236"/>
      <c r="BOX41" s="236"/>
      <c r="BOY41" s="236"/>
      <c r="BOZ41" s="236"/>
      <c r="BPA41" s="236"/>
      <c r="BPB41" s="236"/>
      <c r="BPC41" s="236"/>
      <c r="BPD41" s="236"/>
      <c r="BPE41" s="236"/>
      <c r="BPF41" s="236"/>
      <c r="BPG41" s="236"/>
      <c r="BPH41" s="236"/>
      <c r="BPI41" s="236"/>
      <c r="BPJ41" s="236"/>
      <c r="BPK41" s="236"/>
      <c r="BPL41" s="236"/>
      <c r="BPM41" s="236"/>
      <c r="BPN41" s="236"/>
      <c r="BPO41" s="236"/>
      <c r="BPP41" s="236"/>
      <c r="BPQ41" s="236"/>
      <c r="BPR41" s="236"/>
      <c r="BPS41" s="236"/>
      <c r="BPT41" s="236"/>
      <c r="BPU41" s="236"/>
      <c r="BPV41" s="236"/>
      <c r="BPW41" s="236"/>
      <c r="BPX41" s="236"/>
      <c r="BPY41" s="236"/>
      <c r="BPZ41" s="236"/>
      <c r="BQA41" s="236"/>
      <c r="BQB41" s="236"/>
      <c r="BQC41" s="236"/>
      <c r="BQD41" s="236"/>
      <c r="BQE41" s="236"/>
      <c r="BQF41" s="236"/>
      <c r="BQG41" s="236"/>
      <c r="BQH41" s="236"/>
      <c r="BQI41" s="236"/>
      <c r="BQJ41" s="236"/>
      <c r="BQK41" s="236"/>
      <c r="BQL41" s="236"/>
      <c r="BQM41" s="236"/>
      <c r="BQN41" s="236"/>
      <c r="BQO41" s="236"/>
      <c r="BQP41" s="236"/>
      <c r="BQQ41" s="236"/>
      <c r="BQR41" s="236"/>
      <c r="BQS41" s="236"/>
      <c r="BQT41" s="236"/>
      <c r="BQU41" s="236"/>
      <c r="BQV41" s="236"/>
      <c r="BQW41" s="236"/>
      <c r="BQX41" s="236"/>
      <c r="BQY41" s="236"/>
      <c r="BQZ41" s="236"/>
      <c r="BRA41" s="236"/>
      <c r="BRB41" s="236"/>
      <c r="BRC41" s="236"/>
      <c r="BRD41" s="236"/>
      <c r="BRE41" s="236"/>
      <c r="BRF41" s="236"/>
      <c r="BRG41" s="236"/>
      <c r="BRH41" s="236"/>
      <c r="BRI41" s="236"/>
      <c r="BRJ41" s="236"/>
      <c r="BRK41" s="236"/>
      <c r="BRL41" s="236"/>
      <c r="BRM41" s="236"/>
      <c r="BRN41" s="236"/>
      <c r="BRO41" s="236"/>
      <c r="BRP41" s="236"/>
      <c r="BRQ41" s="236"/>
      <c r="BRR41" s="236"/>
      <c r="BRS41" s="236"/>
      <c r="BRT41" s="236"/>
      <c r="BRU41" s="236"/>
      <c r="BRV41" s="236"/>
      <c r="BRW41" s="236"/>
      <c r="BRX41" s="236"/>
      <c r="BRY41" s="236"/>
      <c r="BRZ41" s="236"/>
      <c r="BSA41" s="236"/>
      <c r="BSB41" s="236"/>
      <c r="BSC41" s="236"/>
      <c r="BSD41" s="236"/>
      <c r="BSE41" s="236"/>
      <c r="BSF41" s="236"/>
      <c r="BSG41" s="236"/>
      <c r="BSH41" s="236"/>
      <c r="BSI41" s="236"/>
      <c r="BSJ41" s="236"/>
      <c r="BSK41" s="236"/>
      <c r="BSL41" s="236"/>
      <c r="BSM41" s="236"/>
      <c r="BSN41" s="236"/>
      <c r="BSO41" s="236"/>
      <c r="BSP41" s="236"/>
      <c r="BSQ41" s="236"/>
      <c r="BSR41" s="236"/>
      <c r="BSS41" s="236"/>
      <c r="BST41" s="236"/>
      <c r="BSU41" s="236"/>
      <c r="BSV41" s="236"/>
      <c r="BSW41" s="236"/>
      <c r="BSX41" s="236"/>
      <c r="BSY41" s="236"/>
      <c r="BSZ41" s="236"/>
      <c r="BTA41" s="236"/>
      <c r="BTB41" s="236"/>
      <c r="BTC41" s="236"/>
      <c r="BTD41" s="236"/>
      <c r="BTE41" s="236"/>
      <c r="BTF41" s="236"/>
      <c r="BTG41" s="236"/>
      <c r="BTH41" s="236"/>
      <c r="BTI41" s="236"/>
      <c r="BTJ41" s="236"/>
      <c r="BTK41" s="236"/>
      <c r="BTL41" s="236"/>
      <c r="BTM41" s="236"/>
      <c r="BTN41" s="236"/>
      <c r="BTO41" s="236"/>
      <c r="BTP41" s="236"/>
      <c r="BTQ41" s="236"/>
      <c r="BTR41" s="236"/>
      <c r="BTS41" s="236"/>
      <c r="BTT41" s="236"/>
      <c r="BTU41" s="236"/>
      <c r="BTV41" s="236"/>
      <c r="BTW41" s="236"/>
      <c r="BTX41" s="236"/>
      <c r="BTY41" s="236"/>
      <c r="BTZ41" s="236"/>
      <c r="BUA41" s="236"/>
      <c r="BUB41" s="236"/>
      <c r="BUC41" s="236"/>
      <c r="BUD41" s="236"/>
      <c r="BUE41" s="236"/>
      <c r="BUF41" s="236"/>
      <c r="BUG41" s="236"/>
      <c r="BUH41" s="236"/>
      <c r="BUI41" s="236"/>
      <c r="BUJ41" s="236"/>
      <c r="BUK41" s="236"/>
      <c r="BUL41" s="236"/>
      <c r="BUM41" s="236"/>
      <c r="BUN41" s="236"/>
      <c r="BUO41" s="236"/>
      <c r="BUP41" s="236"/>
      <c r="BUQ41" s="236"/>
      <c r="BUR41" s="236"/>
      <c r="BUS41" s="236"/>
      <c r="BUT41" s="236"/>
      <c r="BUU41" s="236"/>
      <c r="BUV41" s="236"/>
      <c r="BUW41" s="236"/>
      <c r="BUX41" s="236"/>
      <c r="BUY41" s="236"/>
      <c r="BUZ41" s="236"/>
      <c r="BVA41" s="236"/>
      <c r="BVB41" s="236"/>
      <c r="BVC41" s="236"/>
      <c r="BVD41" s="236"/>
      <c r="BVE41" s="236"/>
      <c r="BVF41" s="236"/>
      <c r="BVG41" s="236"/>
      <c r="BVH41" s="236"/>
      <c r="BVI41" s="236"/>
      <c r="BVJ41" s="236"/>
      <c r="BVK41" s="236"/>
      <c r="BVL41" s="236"/>
      <c r="BVM41" s="236"/>
      <c r="BVN41" s="236"/>
      <c r="BVO41" s="236"/>
      <c r="BVP41" s="236"/>
      <c r="BVQ41" s="236"/>
      <c r="BVR41" s="236"/>
      <c r="BVS41" s="236"/>
      <c r="BVT41" s="236"/>
      <c r="BVU41" s="236"/>
      <c r="BVV41" s="236"/>
      <c r="BVW41" s="236"/>
      <c r="BVX41" s="236"/>
      <c r="BVY41" s="236"/>
      <c r="BVZ41" s="236"/>
      <c r="BWA41" s="236"/>
      <c r="BWB41" s="236"/>
      <c r="BWC41" s="236"/>
      <c r="BWD41" s="236"/>
      <c r="BWE41" s="236"/>
      <c r="BWF41" s="236"/>
      <c r="BWG41" s="236"/>
      <c r="BWH41" s="236"/>
      <c r="BWI41" s="236"/>
      <c r="BWJ41" s="236"/>
      <c r="BWK41" s="236"/>
      <c r="BWL41" s="236"/>
      <c r="BWM41" s="236"/>
      <c r="BWN41" s="236"/>
      <c r="BWO41" s="236"/>
      <c r="BWP41" s="236"/>
      <c r="BWQ41" s="236"/>
      <c r="BWR41" s="236"/>
      <c r="BWS41" s="236"/>
      <c r="BWT41" s="236"/>
      <c r="BWU41" s="236"/>
      <c r="BWV41" s="236"/>
      <c r="BWW41" s="236"/>
      <c r="BWX41" s="236"/>
      <c r="BWY41" s="236"/>
      <c r="BWZ41" s="236"/>
      <c r="BXA41" s="236"/>
      <c r="BXB41" s="236"/>
      <c r="BXC41" s="236"/>
      <c r="BXD41" s="236"/>
      <c r="BXE41" s="236"/>
      <c r="BXF41" s="236"/>
      <c r="BXG41" s="236"/>
      <c r="BXH41" s="236"/>
      <c r="BXI41" s="236"/>
      <c r="BXJ41" s="236"/>
      <c r="BXK41" s="236"/>
      <c r="BXL41" s="236"/>
      <c r="BXM41" s="236"/>
      <c r="BXN41" s="236"/>
      <c r="BXO41" s="236"/>
      <c r="BXP41" s="236"/>
      <c r="BXQ41" s="236"/>
      <c r="BXR41" s="236"/>
      <c r="BXS41" s="236"/>
      <c r="BXT41" s="236"/>
      <c r="BXU41" s="236"/>
      <c r="BXV41" s="236"/>
      <c r="BXW41" s="236"/>
      <c r="BXX41" s="236"/>
      <c r="BXY41" s="236"/>
      <c r="BXZ41" s="236"/>
      <c r="BYA41" s="236"/>
      <c r="BYB41" s="236"/>
      <c r="BYC41" s="236"/>
      <c r="BYD41" s="236"/>
      <c r="BYE41" s="236"/>
      <c r="BYF41" s="236"/>
      <c r="BYG41" s="236"/>
      <c r="BYH41" s="236"/>
      <c r="BYI41" s="236"/>
      <c r="BYJ41" s="236"/>
      <c r="BYK41" s="236"/>
      <c r="BYL41" s="236"/>
      <c r="BYM41" s="236"/>
      <c r="BYN41" s="236"/>
      <c r="BYO41" s="236"/>
      <c r="BYP41" s="236"/>
      <c r="BYQ41" s="236"/>
      <c r="BYR41" s="236"/>
      <c r="BYS41" s="236"/>
      <c r="BYT41" s="236"/>
      <c r="BYU41" s="236"/>
      <c r="BYV41" s="236"/>
      <c r="BYW41" s="236"/>
      <c r="BYX41" s="236"/>
      <c r="BYY41" s="236"/>
      <c r="BYZ41" s="236"/>
      <c r="BZA41" s="236"/>
      <c r="BZB41" s="236"/>
      <c r="BZC41" s="236"/>
      <c r="BZD41" s="236"/>
      <c r="BZE41" s="236"/>
      <c r="BZF41" s="236"/>
      <c r="BZG41" s="236"/>
      <c r="BZH41" s="236"/>
      <c r="BZI41" s="236"/>
      <c r="BZJ41" s="236"/>
      <c r="BZK41" s="236"/>
      <c r="BZL41" s="236"/>
      <c r="BZM41" s="236"/>
      <c r="BZN41" s="236"/>
      <c r="BZO41" s="236"/>
      <c r="BZP41" s="236"/>
      <c r="BZQ41" s="236"/>
      <c r="BZR41" s="236"/>
      <c r="BZS41" s="236"/>
      <c r="BZT41" s="236"/>
      <c r="BZU41" s="236"/>
      <c r="BZV41" s="236"/>
      <c r="BZW41" s="236"/>
      <c r="BZX41" s="236"/>
      <c r="BZY41" s="236"/>
      <c r="BZZ41" s="236"/>
      <c r="CAA41" s="236"/>
      <c r="CAB41" s="236"/>
      <c r="CAC41" s="236"/>
      <c r="CAD41" s="236"/>
      <c r="CAE41" s="236"/>
      <c r="CAF41" s="236"/>
      <c r="CAG41" s="236"/>
      <c r="CAH41" s="236"/>
      <c r="CAI41" s="236"/>
      <c r="CAJ41" s="236"/>
      <c r="CAK41" s="236"/>
      <c r="CAL41" s="236"/>
      <c r="CAM41" s="236"/>
      <c r="CAN41" s="236"/>
      <c r="CAO41" s="236"/>
      <c r="CAP41" s="236"/>
      <c r="CAQ41" s="236"/>
      <c r="CAR41" s="236"/>
      <c r="CAS41" s="236"/>
      <c r="CAT41" s="236"/>
      <c r="CAU41" s="236"/>
      <c r="CAV41" s="236"/>
      <c r="CAW41" s="236"/>
      <c r="CAX41" s="236"/>
      <c r="CAY41" s="236"/>
      <c r="CAZ41" s="236"/>
      <c r="CBA41" s="236"/>
      <c r="CBB41" s="236"/>
      <c r="CBC41" s="236"/>
      <c r="CBD41" s="236"/>
      <c r="CBE41" s="236"/>
      <c r="CBF41" s="236"/>
      <c r="CBG41" s="236"/>
      <c r="CBH41" s="236"/>
      <c r="CBI41" s="236"/>
      <c r="CBJ41" s="236"/>
      <c r="CBK41" s="236"/>
      <c r="CBL41" s="236"/>
      <c r="CBM41" s="236"/>
      <c r="CBN41" s="236"/>
      <c r="CBO41" s="236"/>
      <c r="CBP41" s="236"/>
      <c r="CBQ41" s="236"/>
      <c r="CBR41" s="236"/>
      <c r="CBS41" s="236"/>
      <c r="CBT41" s="236"/>
      <c r="CBU41" s="236"/>
      <c r="CBV41" s="236"/>
      <c r="CBW41" s="236"/>
      <c r="CBX41" s="236"/>
      <c r="CBY41" s="236"/>
      <c r="CBZ41" s="236"/>
      <c r="CCA41" s="236"/>
      <c r="CCB41" s="236"/>
      <c r="CCC41" s="236"/>
      <c r="CCD41" s="236"/>
      <c r="CCE41" s="236"/>
      <c r="CCF41" s="236"/>
      <c r="CCG41" s="236"/>
      <c r="CCH41" s="236"/>
      <c r="CCI41" s="236"/>
      <c r="CCJ41" s="236"/>
      <c r="CCK41" s="236"/>
      <c r="CCL41" s="236"/>
      <c r="CCM41" s="236"/>
      <c r="CCN41" s="236"/>
      <c r="CCO41" s="236"/>
      <c r="CCP41" s="236"/>
      <c r="CCQ41" s="236"/>
      <c r="CCR41" s="236"/>
      <c r="CCS41" s="236"/>
      <c r="CCT41" s="236"/>
      <c r="CCU41" s="236"/>
      <c r="CCV41" s="236"/>
      <c r="CCW41" s="236"/>
      <c r="CCX41" s="236"/>
      <c r="CCY41" s="236"/>
      <c r="CCZ41" s="236"/>
      <c r="CDA41" s="236"/>
      <c r="CDB41" s="236"/>
      <c r="CDC41" s="236"/>
      <c r="CDD41" s="236"/>
      <c r="CDE41" s="236"/>
      <c r="CDF41" s="236"/>
      <c r="CDG41" s="236"/>
      <c r="CDH41" s="236"/>
      <c r="CDI41" s="236"/>
      <c r="CDJ41" s="236"/>
      <c r="CDK41" s="236"/>
      <c r="CDL41" s="236"/>
      <c r="CDM41" s="236"/>
      <c r="CDN41" s="236"/>
      <c r="CDO41" s="236"/>
      <c r="CDP41" s="236"/>
      <c r="CDQ41" s="236"/>
      <c r="CDR41" s="236"/>
      <c r="CDS41" s="236"/>
      <c r="CDT41" s="236"/>
      <c r="CDU41" s="236"/>
      <c r="CDV41" s="236"/>
      <c r="CDW41" s="236"/>
      <c r="CDX41" s="236"/>
      <c r="CDY41" s="236"/>
      <c r="CDZ41" s="236"/>
      <c r="CEA41" s="236"/>
      <c r="CEB41" s="236"/>
      <c r="CEC41" s="236"/>
      <c r="CED41" s="236"/>
      <c r="CEE41" s="236"/>
      <c r="CEF41" s="236"/>
      <c r="CEG41" s="236"/>
      <c r="CEH41" s="236"/>
      <c r="CEI41" s="236"/>
      <c r="CEJ41" s="236"/>
      <c r="CEK41" s="236"/>
      <c r="CEL41" s="236"/>
      <c r="CEM41" s="236"/>
      <c r="CEN41" s="236"/>
      <c r="CEO41" s="236"/>
      <c r="CEP41" s="236"/>
      <c r="CEQ41" s="236"/>
      <c r="CER41" s="236"/>
      <c r="CES41" s="236"/>
      <c r="CET41" s="236"/>
      <c r="CEU41" s="236"/>
      <c r="CEV41" s="236"/>
      <c r="CEW41" s="236"/>
      <c r="CEX41" s="236"/>
      <c r="CEY41" s="236"/>
      <c r="CEZ41" s="236"/>
      <c r="CFA41" s="236"/>
      <c r="CFB41" s="236"/>
      <c r="CFC41" s="236"/>
      <c r="CFD41" s="236"/>
      <c r="CFE41" s="236"/>
      <c r="CFF41" s="236"/>
      <c r="CFG41" s="236"/>
      <c r="CFH41" s="236"/>
      <c r="CFI41" s="236"/>
      <c r="CFJ41" s="236"/>
      <c r="CFK41" s="236"/>
      <c r="CFL41" s="236"/>
      <c r="CFM41" s="236"/>
      <c r="CFN41" s="236"/>
      <c r="CFO41" s="236"/>
      <c r="CFP41" s="236"/>
      <c r="CFQ41" s="236"/>
      <c r="CFR41" s="236"/>
      <c r="CFS41" s="236"/>
      <c r="CFT41" s="236"/>
      <c r="CFU41" s="236"/>
      <c r="CFV41" s="236"/>
      <c r="CFW41" s="236"/>
      <c r="CFX41" s="236"/>
      <c r="CFY41" s="236"/>
      <c r="CFZ41" s="236"/>
      <c r="CGA41" s="236"/>
      <c r="CGB41" s="236"/>
      <c r="CGC41" s="236"/>
      <c r="CGD41" s="236"/>
      <c r="CGE41" s="236"/>
      <c r="CGF41" s="236"/>
      <c r="CGG41" s="236"/>
      <c r="CGH41" s="236"/>
      <c r="CGI41" s="236"/>
      <c r="CGJ41" s="236"/>
      <c r="CGK41" s="236"/>
      <c r="CGL41" s="236"/>
      <c r="CGM41" s="236"/>
      <c r="CGN41" s="236"/>
      <c r="CGO41" s="236"/>
      <c r="CGP41" s="236"/>
      <c r="CGQ41" s="236"/>
      <c r="CGR41" s="236"/>
      <c r="CGS41" s="236"/>
      <c r="CGT41" s="236"/>
      <c r="CGU41" s="236"/>
      <c r="CGV41" s="236"/>
      <c r="CGW41" s="236"/>
      <c r="CGX41" s="236"/>
      <c r="CGY41" s="236"/>
      <c r="CGZ41" s="236"/>
      <c r="CHA41" s="236"/>
      <c r="CHB41" s="236"/>
      <c r="CHC41" s="236"/>
      <c r="CHD41" s="236"/>
      <c r="CHE41" s="236"/>
      <c r="CHF41" s="236"/>
      <c r="CHG41" s="236"/>
      <c r="CHH41" s="236"/>
      <c r="CHI41" s="236"/>
      <c r="CHJ41" s="236"/>
      <c r="CHK41" s="236"/>
      <c r="CHL41" s="236"/>
      <c r="CHM41" s="236"/>
      <c r="CHN41" s="236"/>
      <c r="CHO41" s="236"/>
      <c r="CHP41" s="236"/>
      <c r="CHQ41" s="236"/>
      <c r="CHR41" s="236"/>
      <c r="CHS41" s="236"/>
      <c r="CHT41" s="236"/>
      <c r="CHU41" s="236"/>
      <c r="CHV41" s="236"/>
      <c r="CHW41" s="236"/>
      <c r="CHX41" s="236"/>
      <c r="CHY41" s="236"/>
      <c r="CHZ41" s="236"/>
      <c r="CIA41" s="236"/>
      <c r="CIB41" s="236"/>
      <c r="CIC41" s="236"/>
      <c r="CID41" s="236"/>
      <c r="CIE41" s="236"/>
      <c r="CIF41" s="236"/>
      <c r="CIG41" s="236"/>
      <c r="CIH41" s="236"/>
      <c r="CII41" s="236"/>
      <c r="CIJ41" s="236"/>
      <c r="CIK41" s="236"/>
      <c r="CIL41" s="236"/>
      <c r="CIM41" s="236"/>
      <c r="CIN41" s="236"/>
      <c r="CIO41" s="236"/>
      <c r="CIP41" s="236"/>
      <c r="CIQ41" s="236"/>
      <c r="CIR41" s="236"/>
      <c r="CIS41" s="236"/>
      <c r="CIT41" s="236"/>
      <c r="CIU41" s="236"/>
      <c r="CIV41" s="236"/>
      <c r="CIW41" s="236"/>
      <c r="CIX41" s="236"/>
      <c r="CIY41" s="236"/>
      <c r="CIZ41" s="236"/>
      <c r="CJA41" s="236"/>
      <c r="CJB41" s="236"/>
      <c r="CJC41" s="236"/>
      <c r="CJD41" s="236"/>
      <c r="CJE41" s="236"/>
      <c r="CJF41" s="236"/>
      <c r="CJG41" s="236"/>
      <c r="CJH41" s="236"/>
      <c r="CJI41" s="236"/>
      <c r="CJJ41" s="236"/>
      <c r="CJK41" s="236"/>
      <c r="CJL41" s="236"/>
      <c r="CJM41" s="236"/>
      <c r="CJN41" s="236"/>
      <c r="CJO41" s="236"/>
      <c r="CJP41" s="236"/>
      <c r="CJQ41" s="236"/>
      <c r="CJR41" s="236"/>
      <c r="CJS41" s="236"/>
      <c r="CJT41" s="236"/>
      <c r="CJU41" s="236"/>
      <c r="CJV41" s="236"/>
      <c r="CJW41" s="236"/>
      <c r="CJX41" s="236"/>
      <c r="CJY41" s="236"/>
      <c r="CJZ41" s="236"/>
      <c r="CKA41" s="236"/>
      <c r="CKB41" s="236"/>
      <c r="CKC41" s="236"/>
      <c r="CKD41" s="236"/>
      <c r="CKE41" s="236"/>
      <c r="CKF41" s="236"/>
      <c r="CKG41" s="236"/>
      <c r="CKH41" s="236"/>
      <c r="CKI41" s="236"/>
      <c r="CKJ41" s="236"/>
      <c r="CKK41" s="236"/>
      <c r="CKL41" s="236"/>
      <c r="CKM41" s="236"/>
      <c r="CKN41" s="236"/>
      <c r="CKO41" s="236"/>
      <c r="CKP41" s="236"/>
      <c r="CKQ41" s="236"/>
      <c r="CKR41" s="236"/>
      <c r="CKS41" s="236"/>
      <c r="CKT41" s="236"/>
      <c r="CKU41" s="236"/>
      <c r="CKV41" s="236"/>
      <c r="CKW41" s="236"/>
      <c r="CKX41" s="236"/>
      <c r="CKY41" s="236"/>
      <c r="CKZ41" s="236"/>
      <c r="CLA41" s="236"/>
      <c r="CLB41" s="236"/>
      <c r="CLC41" s="236"/>
      <c r="CLD41" s="236"/>
      <c r="CLE41" s="236"/>
      <c r="CLF41" s="236"/>
      <c r="CLG41" s="236"/>
      <c r="CLH41" s="236"/>
      <c r="CLI41" s="236"/>
      <c r="CLJ41" s="236"/>
      <c r="CLK41" s="236"/>
      <c r="CLL41" s="236"/>
      <c r="CLM41" s="236"/>
      <c r="CLN41" s="236"/>
      <c r="CLO41" s="236"/>
      <c r="CLP41" s="236"/>
      <c r="CLQ41" s="236"/>
      <c r="CLR41" s="236"/>
      <c r="CLS41" s="236"/>
      <c r="CLT41" s="236"/>
      <c r="CLU41" s="236"/>
      <c r="CLV41" s="236"/>
      <c r="CLW41" s="236"/>
      <c r="CLX41" s="236"/>
      <c r="CLY41" s="236"/>
      <c r="CLZ41" s="236"/>
      <c r="CMA41" s="236"/>
      <c r="CMB41" s="236"/>
      <c r="CMC41" s="236"/>
      <c r="CMD41" s="236"/>
      <c r="CME41" s="236"/>
      <c r="CMF41" s="236"/>
      <c r="CMG41" s="236"/>
      <c r="CMH41" s="236"/>
      <c r="CMI41" s="236"/>
      <c r="CMJ41" s="236"/>
      <c r="CMK41" s="236"/>
      <c r="CML41" s="236"/>
      <c r="CMM41" s="236"/>
      <c r="CMN41" s="236"/>
      <c r="CMO41" s="236"/>
      <c r="CMP41" s="236"/>
      <c r="CMQ41" s="236"/>
      <c r="CMR41" s="236"/>
      <c r="CMS41" s="236"/>
      <c r="CMT41" s="236"/>
      <c r="CMU41" s="236"/>
      <c r="CMV41" s="236"/>
      <c r="CMW41" s="236"/>
      <c r="CMX41" s="236"/>
      <c r="CMY41" s="236"/>
      <c r="CMZ41" s="236"/>
      <c r="CNA41" s="236"/>
      <c r="CNB41" s="236"/>
      <c r="CNC41" s="236"/>
      <c r="CND41" s="236"/>
      <c r="CNE41" s="236"/>
      <c r="CNF41" s="236"/>
      <c r="CNG41" s="236"/>
      <c r="CNH41" s="236"/>
      <c r="CNI41" s="236"/>
      <c r="CNJ41" s="236"/>
      <c r="CNK41" s="236"/>
      <c r="CNL41" s="236"/>
      <c r="CNM41" s="236"/>
      <c r="CNN41" s="236"/>
      <c r="CNO41" s="236"/>
      <c r="CNP41" s="236"/>
      <c r="CNQ41" s="236"/>
      <c r="CNR41" s="236"/>
      <c r="CNS41" s="236"/>
      <c r="CNT41" s="236"/>
      <c r="CNU41" s="236"/>
      <c r="CNV41" s="236"/>
      <c r="CNW41" s="236"/>
      <c r="CNX41" s="236"/>
      <c r="CNY41" s="236"/>
      <c r="CNZ41" s="236"/>
      <c r="COA41" s="236"/>
      <c r="COB41" s="236"/>
      <c r="COC41" s="236"/>
      <c r="COD41" s="236"/>
      <c r="COE41" s="236"/>
      <c r="COF41" s="236"/>
      <c r="COG41" s="236"/>
      <c r="COH41" s="236"/>
      <c r="COI41" s="236"/>
      <c r="COJ41" s="236"/>
      <c r="COK41" s="236"/>
      <c r="COL41" s="236"/>
      <c r="COM41" s="236"/>
      <c r="CON41" s="236"/>
      <c r="COO41" s="236"/>
      <c r="COP41" s="236"/>
      <c r="COQ41" s="236"/>
      <c r="COR41" s="236"/>
      <c r="COS41" s="236"/>
      <c r="COT41" s="236"/>
      <c r="COU41" s="236"/>
      <c r="COV41" s="236"/>
      <c r="COW41" s="236"/>
      <c r="COX41" s="236"/>
      <c r="COY41" s="236"/>
      <c r="COZ41" s="236"/>
      <c r="CPA41" s="236"/>
      <c r="CPB41" s="236"/>
      <c r="CPC41" s="236"/>
      <c r="CPD41" s="236"/>
      <c r="CPE41" s="236"/>
      <c r="CPF41" s="236"/>
      <c r="CPG41" s="236"/>
      <c r="CPH41" s="236"/>
      <c r="CPI41" s="236"/>
      <c r="CPJ41" s="236"/>
      <c r="CPK41" s="236"/>
      <c r="CPL41" s="236"/>
      <c r="CPM41" s="236"/>
      <c r="CPN41" s="236"/>
      <c r="CPO41" s="236"/>
      <c r="CPP41" s="236"/>
      <c r="CPQ41" s="236"/>
      <c r="CPR41" s="236"/>
      <c r="CPS41" s="236"/>
      <c r="CPT41" s="236"/>
      <c r="CPU41" s="236"/>
      <c r="CPV41" s="236"/>
      <c r="CPW41" s="236"/>
      <c r="CPX41" s="236"/>
      <c r="CPY41" s="236"/>
      <c r="CPZ41" s="236"/>
      <c r="CQA41" s="236"/>
      <c r="CQB41" s="236"/>
      <c r="CQC41" s="236"/>
      <c r="CQD41" s="236"/>
      <c r="CQE41" s="236"/>
      <c r="CQF41" s="236"/>
      <c r="CQG41" s="236"/>
      <c r="CQH41" s="236"/>
      <c r="CQI41" s="236"/>
      <c r="CQJ41" s="236"/>
      <c r="CQK41" s="236"/>
      <c r="CQL41" s="236"/>
      <c r="CQM41" s="236"/>
      <c r="CQN41" s="236"/>
      <c r="CQO41" s="236"/>
      <c r="CQP41" s="236"/>
      <c r="CQQ41" s="236"/>
      <c r="CQR41" s="236"/>
      <c r="CQS41" s="236"/>
      <c r="CQT41" s="236"/>
      <c r="CQU41" s="236"/>
      <c r="CQV41" s="236"/>
      <c r="CQW41" s="236"/>
      <c r="CQX41" s="236"/>
      <c r="CQY41" s="236"/>
      <c r="CQZ41" s="236"/>
      <c r="CRA41" s="236"/>
      <c r="CRB41" s="236"/>
      <c r="CRC41" s="236"/>
      <c r="CRD41" s="236"/>
      <c r="CRE41" s="236"/>
      <c r="CRF41" s="236"/>
      <c r="CRG41" s="236"/>
      <c r="CRH41" s="236"/>
      <c r="CRI41" s="236"/>
      <c r="CRJ41" s="236"/>
      <c r="CRK41" s="236"/>
      <c r="CRL41" s="236"/>
      <c r="CRM41" s="236"/>
      <c r="CRN41" s="236"/>
      <c r="CRO41" s="236"/>
      <c r="CRP41" s="236"/>
      <c r="CRQ41" s="236"/>
      <c r="CRR41" s="236"/>
      <c r="CRS41" s="236"/>
      <c r="CRT41" s="236"/>
      <c r="CRU41" s="236"/>
      <c r="CRV41" s="236"/>
      <c r="CRW41" s="236"/>
      <c r="CRX41" s="236"/>
      <c r="CRY41" s="236"/>
      <c r="CRZ41" s="236"/>
      <c r="CSA41" s="236"/>
      <c r="CSB41" s="236"/>
      <c r="CSC41" s="236"/>
      <c r="CSD41" s="236"/>
      <c r="CSE41" s="236"/>
      <c r="CSF41" s="236"/>
      <c r="CSG41" s="236"/>
      <c r="CSH41" s="236"/>
      <c r="CSI41" s="236"/>
      <c r="CSJ41" s="236"/>
      <c r="CSK41" s="236"/>
      <c r="CSL41" s="236"/>
      <c r="CSM41" s="236"/>
      <c r="CSN41" s="236"/>
      <c r="CSO41" s="236"/>
      <c r="CSP41" s="236"/>
      <c r="CSQ41" s="236"/>
      <c r="CSR41" s="236"/>
      <c r="CSS41" s="236"/>
      <c r="CST41" s="236"/>
      <c r="CSU41" s="236"/>
      <c r="CSV41" s="236"/>
      <c r="CSW41" s="236"/>
      <c r="CSX41" s="236"/>
      <c r="CSY41" s="236"/>
      <c r="CSZ41" s="236"/>
      <c r="CTA41" s="236"/>
      <c r="CTB41" s="236"/>
      <c r="CTC41" s="236"/>
      <c r="CTD41" s="236"/>
      <c r="CTE41" s="236"/>
      <c r="CTF41" s="236"/>
      <c r="CTG41" s="236"/>
      <c r="CTH41" s="236"/>
      <c r="CTI41" s="236"/>
      <c r="CTJ41" s="236"/>
      <c r="CTK41" s="236"/>
      <c r="CTL41" s="236"/>
      <c r="CTM41" s="236"/>
      <c r="CTN41" s="236"/>
      <c r="CTO41" s="236"/>
      <c r="CTP41" s="236"/>
      <c r="CTQ41" s="236"/>
      <c r="CTR41" s="236"/>
      <c r="CTS41" s="236"/>
      <c r="CTT41" s="236"/>
      <c r="CTU41" s="236"/>
      <c r="CTV41" s="236"/>
      <c r="CTW41" s="236"/>
      <c r="CTX41" s="236"/>
      <c r="CTY41" s="236"/>
      <c r="CTZ41" s="236"/>
      <c r="CUA41" s="236"/>
      <c r="CUB41" s="236"/>
      <c r="CUC41" s="236"/>
      <c r="CUD41" s="236"/>
      <c r="CUE41" s="236"/>
      <c r="CUF41" s="236"/>
      <c r="CUG41" s="236"/>
      <c r="CUH41" s="236"/>
      <c r="CUI41" s="236"/>
      <c r="CUJ41" s="236"/>
      <c r="CUK41" s="236"/>
      <c r="CUL41" s="236"/>
      <c r="CUM41" s="236"/>
      <c r="CUN41" s="236"/>
      <c r="CUO41" s="236"/>
      <c r="CUP41" s="236"/>
      <c r="CUQ41" s="236"/>
      <c r="CUR41" s="236"/>
      <c r="CUS41" s="236"/>
      <c r="CUT41" s="236"/>
      <c r="CUU41" s="236"/>
      <c r="CUV41" s="236"/>
      <c r="CUW41" s="236"/>
      <c r="CUX41" s="236"/>
      <c r="CUY41" s="236"/>
      <c r="CUZ41" s="236"/>
      <c r="CVA41" s="236"/>
      <c r="CVB41" s="236"/>
      <c r="CVC41" s="236"/>
      <c r="CVD41" s="236"/>
      <c r="CVE41" s="236"/>
      <c r="CVF41" s="236"/>
      <c r="CVG41" s="236"/>
      <c r="CVH41" s="236"/>
      <c r="CVI41" s="236"/>
      <c r="CVJ41" s="236"/>
      <c r="CVK41" s="236"/>
      <c r="CVL41" s="236"/>
      <c r="CVM41" s="236"/>
      <c r="CVN41" s="236"/>
      <c r="CVO41" s="236"/>
      <c r="CVP41" s="236"/>
      <c r="CVQ41" s="236"/>
      <c r="CVR41" s="236"/>
      <c r="CVS41" s="236"/>
      <c r="CVT41" s="236"/>
      <c r="CVU41" s="236"/>
      <c r="CVV41" s="236"/>
      <c r="CVW41" s="236"/>
      <c r="CVX41" s="236"/>
      <c r="CVY41" s="236"/>
      <c r="CVZ41" s="236"/>
      <c r="CWA41" s="236"/>
      <c r="CWB41" s="236"/>
      <c r="CWC41" s="236"/>
      <c r="CWD41" s="236"/>
      <c r="CWE41" s="236"/>
      <c r="CWF41" s="236"/>
      <c r="CWG41" s="236"/>
      <c r="CWH41" s="236"/>
      <c r="CWI41" s="236"/>
      <c r="CWJ41" s="236"/>
      <c r="CWK41" s="236"/>
      <c r="CWL41" s="236"/>
      <c r="CWM41" s="236"/>
      <c r="CWN41" s="236"/>
      <c r="CWO41" s="236"/>
      <c r="CWP41" s="236"/>
      <c r="CWQ41" s="236"/>
      <c r="CWR41" s="236"/>
      <c r="CWS41" s="236"/>
      <c r="CWT41" s="236"/>
      <c r="CWU41" s="236"/>
      <c r="CWV41" s="236"/>
      <c r="CWW41" s="236"/>
      <c r="CWX41" s="236"/>
      <c r="CWY41" s="236"/>
      <c r="CWZ41" s="236"/>
      <c r="CXA41" s="236"/>
      <c r="CXB41" s="236"/>
      <c r="CXC41" s="236"/>
      <c r="CXD41" s="236"/>
      <c r="CXE41" s="236"/>
      <c r="CXF41" s="236"/>
      <c r="CXG41" s="236"/>
      <c r="CXH41" s="236"/>
      <c r="CXI41" s="236"/>
      <c r="CXJ41" s="236"/>
      <c r="CXK41" s="236"/>
      <c r="CXL41" s="236"/>
      <c r="CXM41" s="236"/>
      <c r="CXN41" s="236"/>
      <c r="CXO41" s="236"/>
      <c r="CXP41" s="236"/>
      <c r="CXQ41" s="236"/>
      <c r="CXR41" s="236"/>
      <c r="CXS41" s="236"/>
      <c r="CXT41" s="236"/>
      <c r="CXU41" s="236"/>
      <c r="CXV41" s="236"/>
      <c r="CXW41" s="236"/>
      <c r="CXX41" s="236"/>
      <c r="CXY41" s="236"/>
      <c r="CXZ41" s="236"/>
      <c r="CYA41" s="236"/>
      <c r="CYB41" s="236"/>
      <c r="CYC41" s="236"/>
      <c r="CYD41" s="236"/>
      <c r="CYE41" s="236"/>
      <c r="CYF41" s="236"/>
      <c r="CYG41" s="236"/>
      <c r="CYH41" s="236"/>
      <c r="CYI41" s="236"/>
      <c r="CYJ41" s="236"/>
      <c r="CYK41" s="236"/>
      <c r="CYL41" s="236"/>
      <c r="CYM41" s="236"/>
      <c r="CYN41" s="236"/>
      <c r="CYO41" s="236"/>
      <c r="CYP41" s="236"/>
      <c r="CYQ41" s="236"/>
      <c r="CYR41" s="236"/>
      <c r="CYS41" s="236"/>
      <c r="CYT41" s="236"/>
      <c r="CYU41" s="236"/>
      <c r="CYV41" s="236"/>
      <c r="CYW41" s="236"/>
      <c r="CYX41" s="236"/>
      <c r="CYY41" s="236"/>
      <c r="CYZ41" s="236"/>
      <c r="CZA41" s="236"/>
      <c r="CZB41" s="236"/>
      <c r="CZC41" s="236"/>
      <c r="CZD41" s="236"/>
      <c r="CZE41" s="236"/>
      <c r="CZF41" s="236"/>
      <c r="CZG41" s="236"/>
      <c r="CZH41" s="236"/>
      <c r="CZI41" s="236"/>
      <c r="CZJ41" s="236"/>
      <c r="CZK41" s="236"/>
      <c r="CZL41" s="236"/>
      <c r="CZM41" s="236"/>
      <c r="CZN41" s="236"/>
      <c r="CZO41" s="236"/>
      <c r="CZP41" s="236"/>
      <c r="CZQ41" s="236"/>
      <c r="CZR41" s="236"/>
      <c r="CZS41" s="236"/>
      <c r="CZT41" s="236"/>
      <c r="CZU41" s="236"/>
      <c r="CZV41" s="236"/>
      <c r="CZW41" s="236"/>
      <c r="CZX41" s="236"/>
      <c r="CZY41" s="236"/>
      <c r="CZZ41" s="236"/>
      <c r="DAA41" s="236"/>
      <c r="DAB41" s="236"/>
      <c r="DAC41" s="236"/>
      <c r="DAD41" s="236"/>
      <c r="DAE41" s="236"/>
      <c r="DAF41" s="236"/>
      <c r="DAG41" s="236"/>
      <c r="DAH41" s="236"/>
      <c r="DAI41" s="236"/>
      <c r="DAJ41" s="236"/>
      <c r="DAK41" s="236"/>
      <c r="DAL41" s="236"/>
      <c r="DAM41" s="236"/>
      <c r="DAN41" s="236"/>
      <c r="DAO41" s="236"/>
      <c r="DAP41" s="236"/>
      <c r="DAQ41" s="236"/>
      <c r="DAR41" s="236"/>
      <c r="DAS41" s="236"/>
      <c r="DAT41" s="236"/>
      <c r="DAU41" s="236"/>
      <c r="DAV41" s="236"/>
      <c r="DAW41" s="236"/>
      <c r="DAX41" s="236"/>
      <c r="DAY41" s="236"/>
      <c r="DAZ41" s="236"/>
      <c r="DBA41" s="236"/>
      <c r="DBB41" s="236"/>
      <c r="DBC41" s="236"/>
      <c r="DBD41" s="236"/>
      <c r="DBE41" s="236"/>
      <c r="DBF41" s="236"/>
      <c r="DBG41" s="236"/>
      <c r="DBH41" s="236"/>
      <c r="DBI41" s="236"/>
      <c r="DBJ41" s="236"/>
      <c r="DBK41" s="236"/>
      <c r="DBL41" s="236"/>
      <c r="DBM41" s="236"/>
      <c r="DBN41" s="236"/>
      <c r="DBO41" s="236"/>
      <c r="DBP41" s="236"/>
      <c r="DBQ41" s="236"/>
      <c r="DBR41" s="236"/>
      <c r="DBS41" s="236"/>
      <c r="DBT41" s="236"/>
      <c r="DBU41" s="236"/>
      <c r="DBV41" s="236"/>
      <c r="DBW41" s="236"/>
      <c r="DBX41" s="236"/>
      <c r="DBY41" s="236"/>
      <c r="DBZ41" s="236"/>
      <c r="DCA41" s="236"/>
      <c r="DCB41" s="236"/>
      <c r="DCC41" s="236"/>
      <c r="DCD41" s="236"/>
      <c r="DCE41" s="236"/>
      <c r="DCF41" s="236"/>
      <c r="DCG41" s="236"/>
      <c r="DCH41" s="236"/>
      <c r="DCI41" s="236"/>
      <c r="DCJ41" s="236"/>
      <c r="DCK41" s="236"/>
      <c r="DCL41" s="236"/>
      <c r="DCM41" s="236"/>
      <c r="DCN41" s="236"/>
      <c r="DCO41" s="236"/>
      <c r="DCP41" s="236"/>
      <c r="DCQ41" s="236"/>
      <c r="DCR41" s="236"/>
      <c r="DCS41" s="236"/>
      <c r="DCT41" s="236"/>
      <c r="DCU41" s="236"/>
      <c r="DCV41" s="236"/>
      <c r="DCW41" s="236"/>
      <c r="DCX41" s="236"/>
      <c r="DCY41" s="236"/>
      <c r="DCZ41" s="236"/>
      <c r="DDA41" s="236"/>
      <c r="DDB41" s="236"/>
      <c r="DDC41" s="236"/>
      <c r="DDD41" s="236"/>
      <c r="DDE41" s="236"/>
      <c r="DDF41" s="236"/>
      <c r="DDG41" s="236"/>
      <c r="DDH41" s="236"/>
      <c r="DDI41" s="236"/>
      <c r="DDJ41" s="236"/>
      <c r="DDK41" s="236"/>
      <c r="DDL41" s="236"/>
      <c r="DDM41" s="236"/>
      <c r="DDN41" s="236"/>
      <c r="DDO41" s="236"/>
      <c r="DDP41" s="236"/>
      <c r="DDQ41" s="236"/>
      <c r="DDR41" s="236"/>
      <c r="DDS41" s="236"/>
      <c r="DDT41" s="236"/>
      <c r="DDU41" s="236"/>
      <c r="DDV41" s="236"/>
      <c r="DDW41" s="236"/>
      <c r="DDX41" s="236"/>
      <c r="DDY41" s="236"/>
      <c r="DDZ41" s="236"/>
      <c r="DEA41" s="236"/>
      <c r="DEB41" s="236"/>
      <c r="DEC41" s="236"/>
      <c r="DED41" s="236"/>
      <c r="DEE41" s="236"/>
      <c r="DEF41" s="236"/>
      <c r="DEG41" s="236"/>
      <c r="DEH41" s="236"/>
      <c r="DEI41" s="236"/>
      <c r="DEJ41" s="236"/>
      <c r="DEK41" s="236"/>
      <c r="DEL41" s="236"/>
      <c r="DEM41" s="236"/>
      <c r="DEN41" s="236"/>
      <c r="DEO41" s="236"/>
      <c r="DEP41" s="236"/>
      <c r="DEQ41" s="236"/>
      <c r="DER41" s="236"/>
      <c r="DES41" s="236"/>
      <c r="DET41" s="236"/>
      <c r="DEU41" s="236"/>
      <c r="DEV41" s="236"/>
      <c r="DEW41" s="236"/>
      <c r="DEX41" s="236"/>
      <c r="DEY41" s="236"/>
      <c r="DEZ41" s="236"/>
      <c r="DFA41" s="236"/>
      <c r="DFB41" s="236"/>
      <c r="DFC41" s="236"/>
      <c r="DFD41" s="236"/>
      <c r="DFE41" s="236"/>
      <c r="DFF41" s="236"/>
      <c r="DFG41" s="236"/>
      <c r="DFH41" s="236"/>
      <c r="DFI41" s="236"/>
      <c r="DFJ41" s="236"/>
      <c r="DFK41" s="236"/>
      <c r="DFL41" s="236"/>
      <c r="DFM41" s="236"/>
      <c r="DFN41" s="236"/>
      <c r="DFO41" s="236"/>
      <c r="DFP41" s="236"/>
      <c r="DFQ41" s="236"/>
      <c r="DFR41" s="236"/>
      <c r="DFS41" s="236"/>
      <c r="DFT41" s="236"/>
      <c r="DFU41" s="236"/>
      <c r="DFV41" s="236"/>
      <c r="DFW41" s="236"/>
      <c r="DFX41" s="236"/>
      <c r="DFY41" s="236"/>
      <c r="DFZ41" s="236"/>
      <c r="DGA41" s="236"/>
      <c r="DGB41" s="236"/>
      <c r="DGC41" s="236"/>
      <c r="DGD41" s="236"/>
      <c r="DGE41" s="236"/>
      <c r="DGF41" s="236"/>
      <c r="DGG41" s="236"/>
      <c r="DGH41" s="236"/>
      <c r="DGI41" s="236"/>
      <c r="DGJ41" s="236"/>
      <c r="DGK41" s="236"/>
      <c r="DGL41" s="236"/>
      <c r="DGM41" s="236"/>
      <c r="DGN41" s="236"/>
      <c r="DGO41" s="236"/>
      <c r="DGP41" s="236"/>
      <c r="DGQ41" s="236"/>
      <c r="DGR41" s="236"/>
      <c r="DGS41" s="236"/>
      <c r="DGT41" s="236"/>
      <c r="DGU41" s="236"/>
      <c r="DGV41" s="236"/>
      <c r="DGW41" s="236"/>
      <c r="DGX41" s="236"/>
      <c r="DGY41" s="236"/>
      <c r="DGZ41" s="236"/>
      <c r="DHA41" s="236"/>
      <c r="DHB41" s="236"/>
      <c r="DHC41" s="236"/>
      <c r="DHD41" s="236"/>
      <c r="DHE41" s="236"/>
      <c r="DHF41" s="236"/>
      <c r="DHG41" s="236"/>
      <c r="DHH41" s="236"/>
      <c r="DHI41" s="236"/>
      <c r="DHJ41" s="236"/>
      <c r="DHK41" s="236"/>
      <c r="DHL41" s="236"/>
      <c r="DHM41" s="236"/>
      <c r="DHN41" s="236"/>
      <c r="DHO41" s="236"/>
      <c r="DHP41" s="236"/>
      <c r="DHQ41" s="236"/>
      <c r="DHR41" s="236"/>
      <c r="DHS41" s="236"/>
      <c r="DHT41" s="236"/>
      <c r="DHU41" s="236"/>
      <c r="DHV41" s="236"/>
      <c r="DHW41" s="236"/>
      <c r="DHX41" s="236"/>
      <c r="DHY41" s="236"/>
      <c r="DHZ41" s="236"/>
      <c r="DIA41" s="236"/>
      <c r="DIB41" s="236"/>
      <c r="DIC41" s="236"/>
      <c r="DID41" s="236"/>
      <c r="DIE41" s="236"/>
      <c r="DIF41" s="236"/>
      <c r="DIG41" s="236"/>
      <c r="DIH41" s="236"/>
      <c r="DII41" s="236"/>
      <c r="DIJ41" s="236"/>
      <c r="DIK41" s="236"/>
      <c r="DIL41" s="236"/>
      <c r="DIM41" s="236"/>
      <c r="DIN41" s="236"/>
      <c r="DIO41" s="236"/>
      <c r="DIP41" s="236"/>
      <c r="DIQ41" s="236"/>
      <c r="DIR41" s="236"/>
      <c r="DIS41" s="236"/>
      <c r="DIT41" s="236"/>
      <c r="DIU41" s="236"/>
      <c r="DIV41" s="236"/>
      <c r="DIW41" s="236"/>
      <c r="DIX41" s="236"/>
      <c r="DIY41" s="236"/>
      <c r="DIZ41" s="236"/>
      <c r="DJA41" s="236"/>
      <c r="DJB41" s="236"/>
      <c r="DJC41" s="236"/>
      <c r="DJD41" s="236"/>
      <c r="DJE41" s="236"/>
      <c r="DJF41" s="236"/>
      <c r="DJG41" s="236"/>
      <c r="DJH41" s="236"/>
      <c r="DJI41" s="236"/>
      <c r="DJJ41" s="236"/>
      <c r="DJK41" s="236"/>
      <c r="DJL41" s="236"/>
      <c r="DJM41" s="236"/>
      <c r="DJN41" s="236"/>
      <c r="DJO41" s="236"/>
      <c r="DJP41" s="236"/>
      <c r="DJQ41" s="236"/>
      <c r="DJR41" s="236"/>
      <c r="DJS41" s="236"/>
      <c r="DJT41" s="236"/>
      <c r="DJU41" s="236"/>
      <c r="DJV41" s="236"/>
      <c r="DJW41" s="236"/>
      <c r="DJX41" s="236"/>
      <c r="DJY41" s="236"/>
      <c r="DJZ41" s="236"/>
      <c r="DKA41" s="236"/>
      <c r="DKB41" s="236"/>
      <c r="DKC41" s="236"/>
      <c r="DKD41" s="236"/>
      <c r="DKE41" s="236"/>
      <c r="DKF41" s="236"/>
      <c r="DKG41" s="236"/>
      <c r="DKH41" s="236"/>
      <c r="DKI41" s="236"/>
      <c r="DKJ41" s="236"/>
      <c r="DKK41" s="236"/>
      <c r="DKL41" s="236"/>
      <c r="DKM41" s="236"/>
      <c r="DKN41" s="236"/>
      <c r="DKO41" s="236"/>
      <c r="DKP41" s="236"/>
      <c r="DKQ41" s="236"/>
      <c r="DKR41" s="236"/>
      <c r="DKS41" s="236"/>
      <c r="DKT41" s="236"/>
      <c r="DKU41" s="236"/>
      <c r="DKV41" s="236"/>
      <c r="DKW41" s="236"/>
      <c r="DKX41" s="236"/>
      <c r="DKY41" s="236"/>
      <c r="DKZ41" s="236"/>
      <c r="DLA41" s="236"/>
      <c r="DLB41" s="236"/>
      <c r="DLC41" s="236"/>
      <c r="DLD41" s="236"/>
      <c r="DLE41" s="236"/>
      <c r="DLF41" s="236"/>
      <c r="DLG41" s="236"/>
      <c r="DLH41" s="236"/>
      <c r="DLI41" s="236"/>
      <c r="DLJ41" s="236"/>
      <c r="DLK41" s="236"/>
      <c r="DLL41" s="236"/>
      <c r="DLM41" s="236"/>
      <c r="DLN41" s="236"/>
      <c r="DLO41" s="236"/>
      <c r="DLP41" s="236"/>
      <c r="DLQ41" s="236"/>
      <c r="DLR41" s="236"/>
      <c r="DLS41" s="236"/>
      <c r="DLT41" s="236"/>
      <c r="DLU41" s="236"/>
      <c r="DLV41" s="236"/>
      <c r="DLW41" s="236"/>
      <c r="DLX41" s="236"/>
      <c r="DLY41" s="236"/>
      <c r="DLZ41" s="236"/>
      <c r="DMA41" s="236"/>
      <c r="DMB41" s="236"/>
      <c r="DMC41" s="236"/>
      <c r="DMD41" s="236"/>
      <c r="DME41" s="236"/>
      <c r="DMF41" s="236"/>
      <c r="DMG41" s="236"/>
      <c r="DMH41" s="236"/>
      <c r="DMI41" s="236"/>
      <c r="DMJ41" s="236"/>
      <c r="DMK41" s="236"/>
      <c r="DML41" s="236"/>
      <c r="DMM41" s="236"/>
      <c r="DMN41" s="236"/>
      <c r="DMO41" s="236"/>
      <c r="DMP41" s="236"/>
      <c r="DMQ41" s="236"/>
      <c r="DMR41" s="236"/>
      <c r="DMS41" s="236"/>
      <c r="DMT41" s="236"/>
      <c r="DMU41" s="236"/>
      <c r="DMV41" s="236"/>
      <c r="DMW41" s="236"/>
      <c r="DMX41" s="236"/>
      <c r="DMY41" s="236"/>
      <c r="DMZ41" s="236"/>
      <c r="DNA41" s="236"/>
      <c r="DNB41" s="236"/>
      <c r="DNC41" s="236"/>
      <c r="DND41" s="236"/>
      <c r="DNE41" s="236"/>
      <c r="DNF41" s="236"/>
      <c r="DNG41" s="236"/>
      <c r="DNH41" s="236"/>
      <c r="DNI41" s="236"/>
      <c r="DNJ41" s="236"/>
      <c r="DNK41" s="236"/>
      <c r="DNL41" s="236"/>
      <c r="DNM41" s="236"/>
      <c r="DNN41" s="236"/>
      <c r="DNO41" s="236"/>
      <c r="DNP41" s="236"/>
      <c r="DNQ41" s="236"/>
      <c r="DNR41" s="236"/>
      <c r="DNS41" s="236"/>
      <c r="DNT41" s="236"/>
      <c r="DNU41" s="236"/>
      <c r="DNV41" s="236"/>
      <c r="DNW41" s="236"/>
      <c r="DNX41" s="236"/>
      <c r="DNY41" s="236"/>
      <c r="DNZ41" s="236"/>
      <c r="DOA41" s="236"/>
      <c r="DOB41" s="236"/>
      <c r="DOC41" s="236"/>
      <c r="DOD41" s="236"/>
      <c r="DOE41" s="236"/>
      <c r="DOF41" s="236"/>
      <c r="DOG41" s="236"/>
      <c r="DOH41" s="236"/>
      <c r="DOI41" s="236"/>
      <c r="DOJ41" s="236"/>
      <c r="DOK41" s="236"/>
      <c r="DOL41" s="236"/>
      <c r="DOM41" s="236"/>
      <c r="DON41" s="236"/>
      <c r="DOO41" s="236"/>
      <c r="DOP41" s="236"/>
      <c r="DOQ41" s="236"/>
      <c r="DOR41" s="236"/>
      <c r="DOS41" s="236"/>
      <c r="DOT41" s="236"/>
      <c r="DOU41" s="236"/>
      <c r="DOV41" s="236"/>
      <c r="DOW41" s="236"/>
      <c r="DOX41" s="236"/>
      <c r="DOY41" s="236"/>
      <c r="DOZ41" s="236"/>
      <c r="DPA41" s="236"/>
      <c r="DPB41" s="236"/>
      <c r="DPC41" s="236"/>
      <c r="DPD41" s="236"/>
      <c r="DPE41" s="236"/>
      <c r="DPF41" s="236"/>
      <c r="DPG41" s="236"/>
      <c r="DPH41" s="236"/>
      <c r="DPI41" s="236"/>
      <c r="DPJ41" s="236"/>
      <c r="DPK41" s="236"/>
      <c r="DPL41" s="236"/>
      <c r="DPM41" s="236"/>
      <c r="DPN41" s="236"/>
      <c r="DPO41" s="236"/>
      <c r="DPP41" s="236"/>
      <c r="DPQ41" s="236"/>
      <c r="DPR41" s="236"/>
      <c r="DPS41" s="236"/>
      <c r="DPT41" s="236"/>
      <c r="DPU41" s="236"/>
      <c r="DPV41" s="236"/>
      <c r="DPW41" s="236"/>
      <c r="DPX41" s="236"/>
      <c r="DPY41" s="236"/>
      <c r="DPZ41" s="236"/>
      <c r="DQA41" s="236"/>
      <c r="DQB41" s="236"/>
      <c r="DQC41" s="236"/>
      <c r="DQD41" s="236"/>
      <c r="DQE41" s="236"/>
      <c r="DQF41" s="236"/>
      <c r="DQG41" s="236"/>
      <c r="DQH41" s="236"/>
      <c r="DQI41" s="236"/>
      <c r="DQJ41" s="236"/>
      <c r="DQK41" s="236"/>
      <c r="DQL41" s="236"/>
      <c r="DQM41" s="236"/>
      <c r="DQN41" s="236"/>
      <c r="DQO41" s="236"/>
      <c r="DQP41" s="236"/>
      <c r="DQQ41" s="236"/>
      <c r="DQR41" s="236"/>
      <c r="DQS41" s="236"/>
      <c r="DQT41" s="236"/>
      <c r="DQU41" s="236"/>
      <c r="DQV41" s="236"/>
      <c r="DQW41" s="236"/>
      <c r="DQX41" s="236"/>
      <c r="DQY41" s="236"/>
      <c r="DQZ41" s="236"/>
      <c r="DRA41" s="236"/>
      <c r="DRB41" s="236"/>
      <c r="DRC41" s="236"/>
      <c r="DRD41" s="236"/>
      <c r="DRE41" s="236"/>
      <c r="DRF41" s="236"/>
      <c r="DRG41" s="236"/>
      <c r="DRH41" s="236"/>
      <c r="DRI41" s="236"/>
      <c r="DRJ41" s="236"/>
      <c r="DRK41" s="236"/>
      <c r="DRL41" s="236"/>
      <c r="DRM41" s="236"/>
      <c r="DRN41" s="236"/>
      <c r="DRO41" s="236"/>
      <c r="DRP41" s="236"/>
      <c r="DRQ41" s="236"/>
      <c r="DRR41" s="236"/>
      <c r="DRS41" s="236"/>
      <c r="DRT41" s="236"/>
      <c r="DRU41" s="236"/>
      <c r="DRV41" s="236"/>
      <c r="DRW41" s="236"/>
      <c r="DRX41" s="236"/>
      <c r="DRY41" s="236"/>
      <c r="DRZ41" s="236"/>
      <c r="DSA41" s="236"/>
      <c r="DSB41" s="236"/>
      <c r="DSC41" s="236"/>
      <c r="DSD41" s="236"/>
      <c r="DSE41" s="236"/>
      <c r="DSF41" s="236"/>
      <c r="DSG41" s="236"/>
      <c r="DSH41" s="236"/>
      <c r="DSI41" s="236"/>
      <c r="DSJ41" s="236"/>
      <c r="DSK41" s="236"/>
      <c r="DSL41" s="236"/>
      <c r="DSM41" s="236"/>
      <c r="DSN41" s="236"/>
      <c r="DSO41" s="236"/>
      <c r="DSP41" s="236"/>
      <c r="DSQ41" s="236"/>
      <c r="DSR41" s="236"/>
      <c r="DSS41" s="236"/>
      <c r="DST41" s="236"/>
      <c r="DSU41" s="236"/>
      <c r="DSV41" s="236"/>
      <c r="DSW41" s="236"/>
      <c r="DSX41" s="236"/>
      <c r="DSY41" s="236"/>
      <c r="DSZ41" s="236"/>
      <c r="DTA41" s="236"/>
      <c r="DTB41" s="236"/>
      <c r="DTC41" s="236"/>
      <c r="DTD41" s="236"/>
      <c r="DTE41" s="236"/>
      <c r="DTF41" s="236"/>
      <c r="DTG41" s="236"/>
      <c r="DTH41" s="236"/>
      <c r="DTI41" s="236"/>
      <c r="DTJ41" s="236"/>
      <c r="DTK41" s="236"/>
      <c r="DTL41" s="236"/>
      <c r="DTM41" s="236"/>
      <c r="DTN41" s="236"/>
      <c r="DTO41" s="236"/>
      <c r="DTP41" s="236"/>
      <c r="DTQ41" s="236"/>
      <c r="DTR41" s="236"/>
      <c r="DTS41" s="236"/>
      <c r="DTT41" s="236"/>
      <c r="DTU41" s="236"/>
      <c r="DTV41" s="236"/>
      <c r="DTW41" s="236"/>
      <c r="DTX41" s="236"/>
      <c r="DTY41" s="236"/>
      <c r="DTZ41" s="236"/>
      <c r="DUA41" s="236"/>
      <c r="DUB41" s="236"/>
      <c r="DUC41" s="236"/>
      <c r="DUD41" s="236"/>
      <c r="DUE41" s="236"/>
      <c r="DUF41" s="236"/>
      <c r="DUG41" s="236"/>
      <c r="DUH41" s="236"/>
      <c r="DUI41" s="236"/>
      <c r="DUJ41" s="236"/>
      <c r="DUK41" s="236"/>
      <c r="DUL41" s="236"/>
      <c r="DUM41" s="236"/>
      <c r="DUN41" s="236"/>
      <c r="DUO41" s="236"/>
      <c r="DUP41" s="236"/>
      <c r="DUQ41" s="236"/>
      <c r="DUR41" s="236"/>
      <c r="DUS41" s="236"/>
      <c r="DUT41" s="236"/>
      <c r="DUU41" s="236"/>
      <c r="DUV41" s="236"/>
      <c r="DUW41" s="236"/>
      <c r="DUX41" s="236"/>
      <c r="DUY41" s="236"/>
      <c r="DUZ41" s="236"/>
      <c r="DVA41" s="236"/>
      <c r="DVB41" s="236"/>
      <c r="DVC41" s="236"/>
      <c r="DVD41" s="236"/>
      <c r="DVE41" s="236"/>
      <c r="DVF41" s="236"/>
      <c r="DVG41" s="236"/>
      <c r="DVH41" s="236"/>
      <c r="DVI41" s="236"/>
      <c r="DVJ41" s="236"/>
      <c r="DVK41" s="236"/>
      <c r="DVL41" s="236"/>
      <c r="DVM41" s="236"/>
      <c r="DVN41" s="236"/>
      <c r="DVO41" s="236"/>
      <c r="DVP41" s="236"/>
      <c r="DVQ41" s="236"/>
      <c r="DVR41" s="236"/>
      <c r="DVS41" s="236"/>
      <c r="DVT41" s="236"/>
      <c r="DVU41" s="236"/>
      <c r="DVV41" s="236"/>
      <c r="DVW41" s="236"/>
      <c r="DVX41" s="236"/>
      <c r="DVY41" s="236"/>
      <c r="DVZ41" s="236"/>
      <c r="DWA41" s="236"/>
      <c r="DWB41" s="236"/>
      <c r="DWC41" s="236"/>
      <c r="DWD41" s="236"/>
      <c r="DWE41" s="236"/>
      <c r="DWF41" s="236"/>
      <c r="DWG41" s="236"/>
      <c r="DWH41" s="236"/>
      <c r="DWI41" s="236"/>
      <c r="DWJ41" s="236"/>
      <c r="DWK41" s="236"/>
      <c r="DWL41" s="236"/>
      <c r="DWM41" s="236"/>
      <c r="DWN41" s="236"/>
      <c r="DWO41" s="236"/>
      <c r="DWP41" s="236"/>
      <c r="DWQ41" s="236"/>
      <c r="DWR41" s="236"/>
      <c r="DWS41" s="236"/>
      <c r="DWT41" s="236"/>
      <c r="DWU41" s="236"/>
      <c r="DWV41" s="236"/>
      <c r="DWW41" s="236"/>
      <c r="DWX41" s="236"/>
      <c r="DWY41" s="236"/>
      <c r="DWZ41" s="236"/>
      <c r="DXA41" s="236"/>
      <c r="DXB41" s="236"/>
      <c r="DXC41" s="236"/>
      <c r="DXD41" s="236"/>
      <c r="DXE41" s="236"/>
      <c r="DXF41" s="236"/>
      <c r="DXG41" s="236"/>
      <c r="DXH41" s="236"/>
      <c r="DXI41" s="236"/>
      <c r="DXJ41" s="236"/>
      <c r="DXK41" s="236"/>
      <c r="DXL41" s="236"/>
      <c r="DXM41" s="236"/>
      <c r="DXN41" s="236"/>
      <c r="DXO41" s="236"/>
      <c r="DXP41" s="236"/>
      <c r="DXQ41" s="236"/>
      <c r="DXR41" s="236"/>
      <c r="DXS41" s="236"/>
      <c r="DXT41" s="236"/>
      <c r="DXU41" s="236"/>
      <c r="DXV41" s="236"/>
      <c r="DXW41" s="236"/>
      <c r="DXX41" s="236"/>
      <c r="DXY41" s="236"/>
      <c r="DXZ41" s="236"/>
      <c r="DYA41" s="236"/>
      <c r="DYB41" s="236"/>
      <c r="DYC41" s="236"/>
      <c r="DYD41" s="236"/>
      <c r="DYE41" s="236"/>
      <c r="DYF41" s="236"/>
      <c r="DYG41" s="236"/>
      <c r="DYH41" s="236"/>
      <c r="DYI41" s="236"/>
      <c r="DYJ41" s="236"/>
      <c r="DYK41" s="236"/>
      <c r="DYL41" s="236"/>
      <c r="DYM41" s="236"/>
      <c r="DYN41" s="236"/>
      <c r="DYO41" s="236"/>
      <c r="DYP41" s="236"/>
      <c r="DYQ41" s="236"/>
      <c r="DYR41" s="236"/>
      <c r="DYS41" s="236"/>
      <c r="DYT41" s="236"/>
      <c r="DYU41" s="236"/>
      <c r="DYV41" s="236"/>
      <c r="DYW41" s="236"/>
      <c r="DYX41" s="236"/>
      <c r="DYY41" s="236"/>
      <c r="DYZ41" s="236"/>
      <c r="DZA41" s="236"/>
      <c r="DZB41" s="236"/>
      <c r="DZC41" s="236"/>
      <c r="DZD41" s="236"/>
      <c r="DZE41" s="236"/>
      <c r="DZF41" s="236"/>
      <c r="DZG41" s="236"/>
      <c r="DZH41" s="236"/>
      <c r="DZI41" s="236"/>
      <c r="DZJ41" s="236"/>
      <c r="DZK41" s="236"/>
      <c r="DZL41" s="236"/>
      <c r="DZM41" s="236"/>
      <c r="DZN41" s="236"/>
      <c r="DZO41" s="236"/>
      <c r="DZP41" s="236"/>
      <c r="DZQ41" s="236"/>
      <c r="DZR41" s="236"/>
      <c r="DZS41" s="236"/>
      <c r="DZT41" s="236"/>
      <c r="DZU41" s="236"/>
      <c r="DZV41" s="236"/>
      <c r="DZW41" s="236"/>
      <c r="DZX41" s="236"/>
      <c r="DZY41" s="236"/>
      <c r="DZZ41" s="236"/>
      <c r="EAA41" s="236"/>
      <c r="EAB41" s="236"/>
      <c r="EAC41" s="236"/>
      <c r="EAD41" s="236"/>
      <c r="EAE41" s="236"/>
      <c r="EAF41" s="236"/>
      <c r="EAG41" s="236"/>
      <c r="EAH41" s="236"/>
      <c r="EAI41" s="236"/>
      <c r="EAJ41" s="236"/>
      <c r="EAK41" s="236"/>
      <c r="EAL41" s="236"/>
      <c r="EAM41" s="236"/>
      <c r="EAN41" s="236"/>
      <c r="EAO41" s="236"/>
      <c r="EAP41" s="236"/>
      <c r="EAQ41" s="236"/>
      <c r="EAR41" s="236"/>
      <c r="EAS41" s="236"/>
      <c r="EAT41" s="236"/>
      <c r="EAU41" s="236"/>
      <c r="EAV41" s="236"/>
      <c r="EAW41" s="236"/>
      <c r="EAX41" s="236"/>
      <c r="EAY41" s="236"/>
      <c r="EAZ41" s="236"/>
      <c r="EBA41" s="236"/>
      <c r="EBB41" s="236"/>
      <c r="EBC41" s="236"/>
      <c r="EBD41" s="236"/>
      <c r="EBE41" s="236"/>
      <c r="EBF41" s="236"/>
      <c r="EBG41" s="236"/>
      <c r="EBH41" s="236"/>
      <c r="EBI41" s="236"/>
      <c r="EBJ41" s="236"/>
      <c r="EBK41" s="236"/>
      <c r="EBL41" s="236"/>
      <c r="EBM41" s="236"/>
      <c r="EBN41" s="236"/>
      <c r="EBO41" s="236"/>
      <c r="EBP41" s="236"/>
      <c r="EBQ41" s="236"/>
      <c r="EBR41" s="236"/>
      <c r="EBS41" s="236"/>
      <c r="EBT41" s="236"/>
      <c r="EBU41" s="236"/>
      <c r="EBV41" s="236"/>
      <c r="EBW41" s="236"/>
      <c r="EBX41" s="236"/>
      <c r="EBY41" s="236"/>
      <c r="EBZ41" s="236"/>
      <c r="ECA41" s="236"/>
      <c r="ECB41" s="236"/>
      <c r="ECC41" s="236"/>
      <c r="ECD41" s="236"/>
      <c r="ECE41" s="236"/>
      <c r="ECF41" s="236"/>
      <c r="ECG41" s="236"/>
      <c r="ECH41" s="236"/>
      <c r="ECI41" s="236"/>
      <c r="ECJ41" s="236"/>
      <c r="ECK41" s="236"/>
      <c r="ECL41" s="236"/>
      <c r="ECM41" s="236"/>
      <c r="ECN41" s="236"/>
      <c r="ECO41" s="236"/>
      <c r="ECP41" s="236"/>
      <c r="ECQ41" s="236"/>
      <c r="ECR41" s="236"/>
      <c r="ECS41" s="236"/>
      <c r="ECT41" s="236"/>
      <c r="ECU41" s="236"/>
      <c r="ECV41" s="236"/>
      <c r="ECW41" s="236"/>
      <c r="ECX41" s="236"/>
      <c r="ECY41" s="236"/>
      <c r="ECZ41" s="236"/>
      <c r="EDA41" s="236"/>
      <c r="EDB41" s="236"/>
      <c r="EDC41" s="236"/>
      <c r="EDD41" s="236"/>
      <c r="EDE41" s="236"/>
      <c r="EDF41" s="236"/>
      <c r="EDG41" s="236"/>
      <c r="EDH41" s="236"/>
      <c r="EDI41" s="236"/>
      <c r="EDJ41" s="236"/>
      <c r="EDK41" s="236"/>
      <c r="EDL41" s="236"/>
      <c r="EDM41" s="236"/>
      <c r="EDN41" s="236"/>
      <c r="EDO41" s="236"/>
      <c r="EDP41" s="236"/>
      <c r="EDQ41" s="236"/>
      <c r="EDR41" s="236"/>
      <c r="EDS41" s="236"/>
      <c r="EDT41" s="236"/>
      <c r="EDU41" s="236"/>
      <c r="EDV41" s="236"/>
      <c r="EDW41" s="236"/>
      <c r="EDX41" s="236"/>
      <c r="EDY41" s="236"/>
      <c r="EDZ41" s="236"/>
      <c r="EEA41" s="236"/>
      <c r="EEB41" s="236"/>
      <c r="EEC41" s="236"/>
      <c r="EED41" s="236"/>
      <c r="EEE41" s="236"/>
      <c r="EEF41" s="236"/>
      <c r="EEG41" s="236"/>
      <c r="EEH41" s="236"/>
      <c r="EEI41" s="236"/>
      <c r="EEJ41" s="236"/>
      <c r="EEK41" s="236"/>
      <c r="EEL41" s="236"/>
      <c r="EEM41" s="236"/>
      <c r="EEN41" s="236"/>
      <c r="EEO41" s="236"/>
      <c r="EEP41" s="236"/>
      <c r="EEQ41" s="236"/>
      <c r="EER41" s="236"/>
      <c r="EES41" s="236"/>
      <c r="EET41" s="236"/>
      <c r="EEU41" s="236"/>
      <c r="EEV41" s="236"/>
      <c r="EEW41" s="236"/>
      <c r="EEX41" s="236"/>
      <c r="EEY41" s="236"/>
      <c r="EEZ41" s="236"/>
      <c r="EFA41" s="236"/>
      <c r="EFB41" s="236"/>
      <c r="EFC41" s="236"/>
      <c r="EFD41" s="236"/>
      <c r="EFE41" s="236"/>
      <c r="EFF41" s="236"/>
      <c r="EFG41" s="236"/>
      <c r="EFH41" s="236"/>
      <c r="EFI41" s="236"/>
      <c r="EFJ41" s="236"/>
      <c r="EFK41" s="236"/>
      <c r="EFL41" s="236"/>
      <c r="EFM41" s="236"/>
      <c r="EFN41" s="236"/>
      <c r="EFO41" s="236"/>
      <c r="EFP41" s="236"/>
      <c r="EFQ41" s="236"/>
      <c r="EFR41" s="236"/>
      <c r="EFS41" s="236"/>
      <c r="EFT41" s="236"/>
      <c r="EFU41" s="236"/>
      <c r="EFV41" s="236"/>
      <c r="EFW41" s="236"/>
      <c r="EFX41" s="236"/>
      <c r="EFY41" s="236"/>
      <c r="EFZ41" s="236"/>
      <c r="EGA41" s="236"/>
      <c r="EGB41" s="236"/>
      <c r="EGC41" s="236"/>
      <c r="EGD41" s="236"/>
      <c r="EGE41" s="236"/>
      <c r="EGF41" s="236"/>
      <c r="EGG41" s="236"/>
      <c r="EGH41" s="236"/>
      <c r="EGI41" s="236"/>
      <c r="EGJ41" s="236"/>
      <c r="EGK41" s="236"/>
      <c r="EGL41" s="236"/>
      <c r="EGM41" s="236"/>
      <c r="EGN41" s="236"/>
      <c r="EGO41" s="236"/>
      <c r="EGP41" s="236"/>
      <c r="EGQ41" s="236"/>
      <c r="EGR41" s="236"/>
      <c r="EGS41" s="236"/>
      <c r="EGT41" s="236"/>
      <c r="EGU41" s="236"/>
      <c r="EGV41" s="236"/>
      <c r="EGW41" s="236"/>
      <c r="EGX41" s="236"/>
      <c r="EGY41" s="236"/>
      <c r="EGZ41" s="236"/>
      <c r="EHA41" s="236"/>
      <c r="EHB41" s="236"/>
      <c r="EHC41" s="236"/>
      <c r="EHD41" s="236"/>
      <c r="EHE41" s="236"/>
      <c r="EHF41" s="236"/>
      <c r="EHG41" s="236"/>
      <c r="EHH41" s="236"/>
      <c r="EHI41" s="236"/>
      <c r="EHJ41" s="236"/>
      <c r="EHK41" s="236"/>
      <c r="EHL41" s="236"/>
      <c r="EHM41" s="236"/>
      <c r="EHN41" s="236"/>
      <c r="EHO41" s="236"/>
      <c r="EHP41" s="236"/>
      <c r="EHQ41" s="236"/>
      <c r="EHR41" s="236"/>
      <c r="EHS41" s="236"/>
      <c r="EHT41" s="236"/>
      <c r="EHU41" s="236"/>
      <c r="EHV41" s="236"/>
      <c r="EHW41" s="236"/>
      <c r="EHX41" s="236"/>
      <c r="EHY41" s="236"/>
      <c r="EHZ41" s="236"/>
      <c r="EIA41" s="236"/>
      <c r="EIB41" s="236"/>
      <c r="EIC41" s="236"/>
      <c r="EID41" s="236"/>
      <c r="EIE41" s="236"/>
      <c r="EIF41" s="236"/>
      <c r="EIG41" s="236"/>
      <c r="EIH41" s="236"/>
      <c r="EII41" s="236"/>
      <c r="EIJ41" s="236"/>
      <c r="EIK41" s="236"/>
      <c r="EIL41" s="236"/>
      <c r="EIM41" s="236"/>
      <c r="EIN41" s="236"/>
      <c r="EIO41" s="236"/>
      <c r="EIP41" s="236"/>
      <c r="EIQ41" s="236"/>
      <c r="EIR41" s="236"/>
      <c r="EIS41" s="236"/>
      <c r="EIT41" s="236"/>
      <c r="EIU41" s="236"/>
      <c r="EIV41" s="236"/>
      <c r="EIW41" s="236"/>
      <c r="EIX41" s="236"/>
      <c r="EIY41" s="236"/>
      <c r="EIZ41" s="236"/>
      <c r="EJA41" s="236"/>
      <c r="EJB41" s="236"/>
      <c r="EJC41" s="236"/>
      <c r="EJD41" s="236"/>
      <c r="EJE41" s="236"/>
      <c r="EJF41" s="236"/>
      <c r="EJG41" s="236"/>
      <c r="EJH41" s="236"/>
      <c r="EJI41" s="236"/>
      <c r="EJJ41" s="236"/>
      <c r="EJK41" s="236"/>
      <c r="EJL41" s="236"/>
      <c r="EJM41" s="236"/>
      <c r="EJN41" s="236"/>
      <c r="EJO41" s="236"/>
      <c r="EJP41" s="236"/>
      <c r="EJQ41" s="236"/>
      <c r="EJR41" s="236"/>
      <c r="EJS41" s="236"/>
      <c r="EJT41" s="236"/>
      <c r="EJU41" s="236"/>
      <c r="EJV41" s="236"/>
      <c r="EJW41" s="236"/>
      <c r="EJX41" s="236"/>
      <c r="EJY41" s="236"/>
      <c r="EJZ41" s="236"/>
      <c r="EKA41" s="236"/>
      <c r="EKB41" s="236"/>
      <c r="EKC41" s="236"/>
      <c r="EKD41" s="236"/>
      <c r="EKE41" s="236"/>
      <c r="EKF41" s="236"/>
      <c r="EKG41" s="236"/>
      <c r="EKH41" s="236"/>
      <c r="EKI41" s="236"/>
      <c r="EKJ41" s="236"/>
      <c r="EKK41" s="236"/>
      <c r="EKL41" s="236"/>
      <c r="EKM41" s="236"/>
      <c r="EKN41" s="236"/>
      <c r="EKO41" s="236"/>
      <c r="EKP41" s="236"/>
      <c r="EKQ41" s="236"/>
      <c r="EKR41" s="236"/>
      <c r="EKS41" s="236"/>
      <c r="EKT41" s="236"/>
      <c r="EKU41" s="236"/>
      <c r="EKV41" s="236"/>
      <c r="EKW41" s="236"/>
      <c r="EKX41" s="236"/>
      <c r="EKY41" s="236"/>
      <c r="EKZ41" s="236"/>
      <c r="ELA41" s="236"/>
      <c r="ELB41" s="236"/>
      <c r="ELC41" s="236"/>
      <c r="ELD41" s="236"/>
      <c r="ELE41" s="236"/>
      <c r="ELF41" s="236"/>
      <c r="ELG41" s="236"/>
      <c r="ELH41" s="236"/>
      <c r="ELI41" s="236"/>
      <c r="ELJ41" s="236"/>
      <c r="ELK41" s="236"/>
      <c r="ELL41" s="236"/>
      <c r="ELM41" s="236"/>
      <c r="ELN41" s="236"/>
      <c r="ELO41" s="236"/>
      <c r="ELP41" s="236"/>
      <c r="ELQ41" s="236"/>
      <c r="ELR41" s="236"/>
      <c r="ELS41" s="236"/>
      <c r="ELT41" s="236"/>
      <c r="ELU41" s="236"/>
      <c r="ELV41" s="236"/>
      <c r="ELW41" s="236"/>
      <c r="ELX41" s="236"/>
      <c r="ELY41" s="236"/>
      <c r="ELZ41" s="236"/>
      <c r="EMA41" s="236"/>
      <c r="EMB41" s="236"/>
      <c r="EMC41" s="236"/>
      <c r="EMD41" s="236"/>
      <c r="EME41" s="236"/>
      <c r="EMF41" s="236"/>
      <c r="EMG41" s="236"/>
      <c r="EMH41" s="236"/>
      <c r="EMI41" s="236"/>
      <c r="EMJ41" s="236"/>
      <c r="EMK41" s="236"/>
      <c r="EML41" s="236"/>
      <c r="EMM41" s="236"/>
      <c r="EMN41" s="236"/>
      <c r="EMO41" s="236"/>
      <c r="EMP41" s="236"/>
      <c r="EMQ41" s="236"/>
      <c r="EMR41" s="236"/>
      <c r="EMS41" s="236"/>
      <c r="EMT41" s="236"/>
      <c r="EMU41" s="236"/>
      <c r="EMV41" s="236"/>
      <c r="EMW41" s="236"/>
      <c r="EMX41" s="236"/>
      <c r="EMY41" s="236"/>
      <c r="EMZ41" s="236"/>
      <c r="ENA41" s="236"/>
      <c r="ENB41" s="236"/>
      <c r="ENC41" s="236"/>
      <c r="END41" s="236"/>
      <c r="ENE41" s="236"/>
      <c r="ENF41" s="236"/>
      <c r="ENG41" s="236"/>
      <c r="ENH41" s="236"/>
      <c r="ENI41" s="236"/>
      <c r="ENJ41" s="236"/>
      <c r="ENK41" s="236"/>
      <c r="ENL41" s="236"/>
      <c r="ENM41" s="236"/>
      <c r="ENN41" s="236"/>
      <c r="ENO41" s="236"/>
      <c r="ENP41" s="236"/>
      <c r="ENQ41" s="236"/>
      <c r="ENR41" s="236"/>
      <c r="ENS41" s="236"/>
      <c r="ENT41" s="236"/>
      <c r="ENU41" s="236"/>
      <c r="ENV41" s="236"/>
      <c r="ENW41" s="236"/>
      <c r="ENX41" s="236"/>
      <c r="ENY41" s="236"/>
      <c r="ENZ41" s="236"/>
      <c r="EOA41" s="236"/>
      <c r="EOB41" s="236"/>
      <c r="EOC41" s="236"/>
      <c r="EOD41" s="236"/>
      <c r="EOE41" s="236"/>
      <c r="EOF41" s="236"/>
      <c r="EOG41" s="236"/>
      <c r="EOH41" s="236"/>
      <c r="EOI41" s="236"/>
      <c r="EOJ41" s="236"/>
      <c r="EOK41" s="236"/>
      <c r="EOL41" s="236"/>
      <c r="EOM41" s="236"/>
      <c r="EON41" s="236"/>
      <c r="EOO41" s="236"/>
      <c r="EOP41" s="236"/>
      <c r="EOQ41" s="236"/>
      <c r="EOR41" s="236"/>
      <c r="EOS41" s="236"/>
      <c r="EOT41" s="236"/>
      <c r="EOU41" s="236"/>
      <c r="EOV41" s="236"/>
      <c r="EOW41" s="236"/>
      <c r="EOX41" s="236"/>
      <c r="EOY41" s="236"/>
      <c r="EOZ41" s="236"/>
      <c r="EPA41" s="236"/>
      <c r="EPB41" s="236"/>
      <c r="EPC41" s="236"/>
      <c r="EPD41" s="236"/>
      <c r="EPE41" s="236"/>
      <c r="EPF41" s="236"/>
      <c r="EPG41" s="236"/>
      <c r="EPH41" s="236"/>
      <c r="EPI41" s="236"/>
      <c r="EPJ41" s="236"/>
      <c r="EPK41" s="236"/>
      <c r="EPL41" s="236"/>
      <c r="EPM41" s="236"/>
      <c r="EPN41" s="236"/>
      <c r="EPO41" s="236"/>
      <c r="EPP41" s="236"/>
      <c r="EPQ41" s="236"/>
      <c r="EPR41" s="236"/>
      <c r="EPS41" s="236"/>
      <c r="EPT41" s="236"/>
      <c r="EPU41" s="236"/>
      <c r="EPV41" s="236"/>
      <c r="EPW41" s="236"/>
      <c r="EPX41" s="236"/>
      <c r="EPY41" s="236"/>
      <c r="EPZ41" s="236"/>
      <c r="EQA41" s="236"/>
      <c r="EQB41" s="236"/>
      <c r="EQC41" s="236"/>
      <c r="EQD41" s="236"/>
      <c r="EQE41" s="236"/>
      <c r="EQF41" s="236"/>
      <c r="EQG41" s="236"/>
      <c r="EQH41" s="236"/>
      <c r="EQI41" s="236"/>
      <c r="EQJ41" s="236"/>
      <c r="EQK41" s="236"/>
      <c r="EQL41" s="236"/>
      <c r="EQM41" s="236"/>
      <c r="EQN41" s="236"/>
      <c r="EQO41" s="236"/>
      <c r="EQP41" s="236"/>
      <c r="EQQ41" s="236"/>
      <c r="EQR41" s="236"/>
      <c r="EQS41" s="236"/>
      <c r="EQT41" s="236"/>
      <c r="EQU41" s="236"/>
      <c r="EQV41" s="236"/>
      <c r="EQW41" s="236"/>
      <c r="EQX41" s="236"/>
      <c r="EQY41" s="236"/>
      <c r="EQZ41" s="236"/>
      <c r="ERA41" s="236"/>
      <c r="ERB41" s="236"/>
      <c r="ERC41" s="236"/>
      <c r="ERD41" s="236"/>
      <c r="ERE41" s="236"/>
      <c r="ERF41" s="236"/>
      <c r="ERG41" s="236"/>
      <c r="ERH41" s="236"/>
      <c r="ERI41" s="236"/>
      <c r="ERJ41" s="236"/>
      <c r="ERK41" s="236"/>
      <c r="ERL41" s="236"/>
      <c r="ERM41" s="236"/>
      <c r="ERN41" s="236"/>
      <c r="ERO41" s="236"/>
      <c r="ERP41" s="236"/>
      <c r="ERQ41" s="236"/>
      <c r="ERR41" s="236"/>
      <c r="ERS41" s="236"/>
      <c r="ERT41" s="236"/>
      <c r="ERU41" s="236"/>
      <c r="ERV41" s="236"/>
      <c r="ERW41" s="236"/>
      <c r="ERX41" s="236"/>
      <c r="ERY41" s="236"/>
      <c r="ERZ41" s="236"/>
      <c r="ESA41" s="236"/>
      <c r="ESB41" s="236"/>
      <c r="ESC41" s="236"/>
      <c r="ESD41" s="236"/>
      <c r="ESE41" s="236"/>
      <c r="ESF41" s="236"/>
      <c r="ESG41" s="236"/>
      <c r="ESH41" s="236"/>
      <c r="ESI41" s="236"/>
      <c r="ESJ41" s="236"/>
      <c r="ESK41" s="236"/>
      <c r="ESL41" s="236"/>
      <c r="ESM41" s="236"/>
      <c r="ESN41" s="236"/>
      <c r="ESO41" s="236"/>
      <c r="ESP41" s="236"/>
      <c r="ESQ41" s="236"/>
      <c r="ESR41" s="236"/>
      <c r="ESS41" s="236"/>
      <c r="EST41" s="236"/>
      <c r="ESU41" s="236"/>
      <c r="ESV41" s="236"/>
      <c r="ESW41" s="236"/>
      <c r="ESX41" s="236"/>
      <c r="ESY41" s="236"/>
      <c r="ESZ41" s="236"/>
      <c r="ETA41" s="236"/>
      <c r="ETB41" s="236"/>
      <c r="ETC41" s="236"/>
      <c r="ETD41" s="236"/>
      <c r="ETE41" s="236"/>
      <c r="ETF41" s="236"/>
      <c r="ETG41" s="236"/>
      <c r="ETH41" s="236"/>
      <c r="ETI41" s="236"/>
      <c r="ETJ41" s="236"/>
      <c r="ETK41" s="236"/>
      <c r="ETL41" s="236"/>
      <c r="ETM41" s="236"/>
      <c r="ETN41" s="236"/>
      <c r="ETO41" s="236"/>
      <c r="ETP41" s="236"/>
      <c r="ETQ41" s="236"/>
      <c r="ETR41" s="236"/>
      <c r="ETS41" s="236"/>
      <c r="ETT41" s="236"/>
      <c r="ETU41" s="236"/>
      <c r="ETV41" s="236"/>
      <c r="ETW41" s="236"/>
      <c r="ETX41" s="236"/>
      <c r="ETY41" s="236"/>
      <c r="ETZ41" s="236"/>
      <c r="EUA41" s="236"/>
      <c r="EUB41" s="236"/>
      <c r="EUC41" s="236"/>
      <c r="EUD41" s="236"/>
      <c r="EUE41" s="236"/>
      <c r="EUF41" s="236"/>
      <c r="EUG41" s="236"/>
      <c r="EUH41" s="236"/>
      <c r="EUI41" s="236"/>
      <c r="EUJ41" s="236"/>
      <c r="EUK41" s="236"/>
      <c r="EUL41" s="236"/>
      <c r="EUM41" s="236"/>
      <c r="EUN41" s="236"/>
      <c r="EUO41" s="236"/>
      <c r="EUP41" s="236"/>
      <c r="EUQ41" s="236"/>
      <c r="EUR41" s="236"/>
      <c r="EUS41" s="236"/>
      <c r="EUT41" s="236"/>
      <c r="EUU41" s="236"/>
      <c r="EUV41" s="236"/>
      <c r="EUW41" s="236"/>
      <c r="EUX41" s="236"/>
      <c r="EUY41" s="236"/>
      <c r="EUZ41" s="236"/>
      <c r="EVA41" s="236"/>
      <c r="EVB41" s="236"/>
      <c r="EVC41" s="236"/>
      <c r="EVD41" s="236"/>
      <c r="EVE41" s="236"/>
      <c r="EVF41" s="236"/>
      <c r="EVG41" s="236"/>
      <c r="EVH41" s="236"/>
      <c r="EVI41" s="236"/>
      <c r="EVJ41" s="236"/>
      <c r="EVK41" s="236"/>
      <c r="EVL41" s="236"/>
      <c r="EVM41" s="236"/>
      <c r="EVN41" s="236"/>
      <c r="EVO41" s="236"/>
      <c r="EVP41" s="236"/>
      <c r="EVQ41" s="236"/>
      <c r="EVR41" s="236"/>
      <c r="EVS41" s="236"/>
      <c r="EVT41" s="236"/>
      <c r="EVU41" s="236"/>
      <c r="EVV41" s="236"/>
      <c r="EVW41" s="236"/>
      <c r="EVX41" s="236"/>
      <c r="EVY41" s="236"/>
      <c r="EVZ41" s="236"/>
      <c r="EWA41" s="236"/>
      <c r="EWB41" s="236"/>
      <c r="EWC41" s="236"/>
      <c r="EWD41" s="236"/>
      <c r="EWE41" s="236"/>
      <c r="EWF41" s="236"/>
      <c r="EWG41" s="236"/>
      <c r="EWH41" s="236"/>
      <c r="EWI41" s="236"/>
      <c r="EWJ41" s="236"/>
      <c r="EWK41" s="236"/>
      <c r="EWL41" s="236"/>
      <c r="EWM41" s="236"/>
      <c r="EWN41" s="236"/>
      <c r="EWO41" s="236"/>
      <c r="EWP41" s="236"/>
      <c r="EWQ41" s="236"/>
      <c r="EWR41" s="236"/>
      <c r="EWS41" s="236"/>
      <c r="EWT41" s="236"/>
      <c r="EWU41" s="236"/>
      <c r="EWV41" s="236"/>
      <c r="EWW41" s="236"/>
      <c r="EWX41" s="236"/>
      <c r="EWY41" s="236"/>
      <c r="EWZ41" s="236"/>
      <c r="EXA41" s="236"/>
      <c r="EXB41" s="236"/>
      <c r="EXC41" s="236"/>
      <c r="EXD41" s="236"/>
      <c r="EXE41" s="236"/>
      <c r="EXF41" s="236"/>
      <c r="EXG41" s="236"/>
      <c r="EXH41" s="236"/>
      <c r="EXI41" s="236"/>
      <c r="EXJ41" s="236"/>
      <c r="EXK41" s="236"/>
      <c r="EXL41" s="236"/>
      <c r="EXM41" s="236"/>
      <c r="EXN41" s="236"/>
      <c r="EXO41" s="236"/>
      <c r="EXP41" s="236"/>
      <c r="EXQ41" s="236"/>
      <c r="EXR41" s="236"/>
      <c r="EXS41" s="236"/>
      <c r="EXT41" s="236"/>
      <c r="EXU41" s="236"/>
      <c r="EXV41" s="236"/>
      <c r="EXW41" s="236"/>
      <c r="EXX41" s="236"/>
      <c r="EXY41" s="236"/>
      <c r="EXZ41" s="236"/>
      <c r="EYA41" s="236"/>
      <c r="EYB41" s="236"/>
      <c r="EYC41" s="236"/>
      <c r="EYD41" s="236"/>
      <c r="EYE41" s="236"/>
      <c r="EYF41" s="236"/>
      <c r="EYG41" s="236"/>
      <c r="EYH41" s="236"/>
      <c r="EYI41" s="236"/>
      <c r="EYJ41" s="236"/>
      <c r="EYK41" s="236"/>
      <c r="EYL41" s="236"/>
      <c r="EYM41" s="236"/>
      <c r="EYN41" s="236"/>
      <c r="EYO41" s="236"/>
      <c r="EYP41" s="236"/>
      <c r="EYQ41" s="236"/>
      <c r="EYR41" s="236"/>
      <c r="EYS41" s="236"/>
      <c r="EYT41" s="236"/>
      <c r="EYU41" s="236"/>
      <c r="EYV41" s="236"/>
      <c r="EYW41" s="236"/>
      <c r="EYX41" s="236"/>
      <c r="EYY41" s="236"/>
      <c r="EYZ41" s="236"/>
      <c r="EZA41" s="236"/>
      <c r="EZB41" s="236"/>
      <c r="EZC41" s="236"/>
      <c r="EZD41" s="236"/>
      <c r="EZE41" s="236"/>
      <c r="EZF41" s="236"/>
      <c r="EZG41" s="236"/>
      <c r="EZH41" s="236"/>
      <c r="EZI41" s="236"/>
      <c r="EZJ41" s="236"/>
      <c r="EZK41" s="236"/>
      <c r="EZL41" s="236"/>
      <c r="EZM41" s="236"/>
      <c r="EZN41" s="236"/>
      <c r="EZO41" s="236"/>
      <c r="EZP41" s="236"/>
      <c r="EZQ41" s="236"/>
      <c r="EZR41" s="236"/>
      <c r="EZS41" s="236"/>
      <c r="EZT41" s="236"/>
      <c r="EZU41" s="236"/>
      <c r="EZV41" s="236"/>
      <c r="EZW41" s="236"/>
      <c r="EZX41" s="236"/>
      <c r="EZY41" s="236"/>
      <c r="EZZ41" s="236"/>
      <c r="FAA41" s="236"/>
      <c r="FAB41" s="236"/>
      <c r="FAC41" s="236"/>
      <c r="FAD41" s="236"/>
      <c r="FAE41" s="236"/>
      <c r="FAF41" s="236"/>
      <c r="FAG41" s="236"/>
      <c r="FAH41" s="236"/>
      <c r="FAI41" s="236"/>
      <c r="FAJ41" s="236"/>
      <c r="FAK41" s="236"/>
      <c r="FAL41" s="236"/>
      <c r="FAM41" s="236"/>
      <c r="FAN41" s="236"/>
      <c r="FAO41" s="236"/>
      <c r="FAP41" s="236"/>
      <c r="FAQ41" s="236"/>
      <c r="FAR41" s="236"/>
      <c r="FAS41" s="236"/>
      <c r="FAT41" s="236"/>
      <c r="FAU41" s="236"/>
      <c r="FAV41" s="236"/>
      <c r="FAW41" s="236"/>
      <c r="FAX41" s="236"/>
      <c r="FAY41" s="236"/>
      <c r="FAZ41" s="236"/>
      <c r="FBA41" s="236"/>
      <c r="FBB41" s="236"/>
      <c r="FBC41" s="236"/>
      <c r="FBD41" s="236"/>
      <c r="FBE41" s="236"/>
      <c r="FBF41" s="236"/>
      <c r="FBG41" s="236"/>
      <c r="FBH41" s="236"/>
      <c r="FBI41" s="236"/>
      <c r="FBJ41" s="236"/>
      <c r="FBK41" s="236"/>
      <c r="FBL41" s="236"/>
      <c r="FBM41" s="236"/>
      <c r="FBN41" s="236"/>
      <c r="FBO41" s="236"/>
      <c r="FBP41" s="236"/>
      <c r="FBQ41" s="236"/>
      <c r="FBR41" s="236"/>
      <c r="FBS41" s="236"/>
      <c r="FBT41" s="236"/>
      <c r="FBU41" s="236"/>
      <c r="FBV41" s="236"/>
      <c r="FBW41" s="236"/>
      <c r="FBX41" s="236"/>
      <c r="FBY41" s="236"/>
      <c r="FBZ41" s="236"/>
      <c r="FCA41" s="236"/>
      <c r="FCB41" s="236"/>
      <c r="FCC41" s="236"/>
      <c r="FCD41" s="236"/>
      <c r="FCE41" s="236"/>
      <c r="FCF41" s="236"/>
      <c r="FCG41" s="236"/>
      <c r="FCH41" s="236"/>
      <c r="FCI41" s="236"/>
      <c r="FCJ41" s="236"/>
      <c r="FCK41" s="236"/>
      <c r="FCL41" s="236"/>
      <c r="FCM41" s="236"/>
      <c r="FCN41" s="236"/>
      <c r="FCO41" s="236"/>
      <c r="FCP41" s="236"/>
      <c r="FCQ41" s="236"/>
      <c r="FCR41" s="236"/>
      <c r="FCS41" s="236"/>
      <c r="FCT41" s="236"/>
      <c r="FCU41" s="236"/>
      <c r="FCV41" s="236"/>
      <c r="FCW41" s="236"/>
      <c r="FCX41" s="236"/>
      <c r="FCY41" s="236"/>
      <c r="FCZ41" s="236"/>
      <c r="FDA41" s="236"/>
      <c r="FDB41" s="236"/>
      <c r="FDC41" s="236"/>
      <c r="FDD41" s="236"/>
      <c r="FDE41" s="236"/>
      <c r="FDF41" s="236"/>
      <c r="FDG41" s="236"/>
      <c r="FDH41" s="236"/>
      <c r="FDI41" s="236"/>
      <c r="FDJ41" s="236"/>
      <c r="FDK41" s="236"/>
      <c r="FDL41" s="236"/>
      <c r="FDM41" s="236"/>
      <c r="FDN41" s="236"/>
      <c r="FDO41" s="236"/>
      <c r="FDP41" s="236"/>
      <c r="FDQ41" s="236"/>
      <c r="FDR41" s="236"/>
      <c r="FDS41" s="236"/>
      <c r="FDT41" s="236"/>
      <c r="FDU41" s="236"/>
      <c r="FDV41" s="236"/>
      <c r="FDW41" s="236"/>
      <c r="FDX41" s="236"/>
      <c r="FDY41" s="236"/>
      <c r="FDZ41" s="236"/>
      <c r="FEA41" s="236"/>
      <c r="FEB41" s="236"/>
      <c r="FEC41" s="236"/>
      <c r="FED41" s="236"/>
      <c r="FEE41" s="236"/>
      <c r="FEF41" s="236"/>
      <c r="FEG41" s="236"/>
      <c r="FEH41" s="236"/>
      <c r="FEI41" s="236"/>
      <c r="FEJ41" s="236"/>
      <c r="FEK41" s="236"/>
      <c r="FEL41" s="236"/>
      <c r="FEM41" s="236"/>
      <c r="FEN41" s="236"/>
      <c r="FEO41" s="236"/>
      <c r="FEP41" s="236"/>
      <c r="FEQ41" s="236"/>
      <c r="FER41" s="236"/>
      <c r="FES41" s="236"/>
      <c r="FET41" s="236"/>
      <c r="FEU41" s="236"/>
      <c r="FEV41" s="236"/>
      <c r="FEW41" s="236"/>
      <c r="FEX41" s="236"/>
      <c r="FEY41" s="236"/>
      <c r="FEZ41" s="236"/>
      <c r="FFA41" s="236"/>
      <c r="FFB41" s="236"/>
      <c r="FFC41" s="236"/>
      <c r="FFD41" s="236"/>
      <c r="FFE41" s="236"/>
      <c r="FFF41" s="236"/>
      <c r="FFG41" s="236"/>
      <c r="FFH41" s="236"/>
      <c r="FFI41" s="236"/>
      <c r="FFJ41" s="236"/>
      <c r="FFK41" s="236"/>
      <c r="FFL41" s="236"/>
      <c r="FFM41" s="236"/>
      <c r="FFN41" s="236"/>
      <c r="FFO41" s="236"/>
      <c r="FFP41" s="236"/>
      <c r="FFQ41" s="236"/>
      <c r="FFR41" s="236"/>
      <c r="FFS41" s="236"/>
      <c r="FFT41" s="236"/>
      <c r="FFU41" s="236"/>
      <c r="FFV41" s="236"/>
      <c r="FFW41" s="236"/>
      <c r="FFX41" s="236"/>
      <c r="FFY41" s="236"/>
      <c r="FFZ41" s="236"/>
      <c r="FGA41" s="236"/>
      <c r="FGB41" s="236"/>
      <c r="FGC41" s="236"/>
      <c r="FGD41" s="236"/>
      <c r="FGE41" s="236"/>
      <c r="FGF41" s="236"/>
      <c r="FGG41" s="236"/>
      <c r="FGH41" s="236"/>
      <c r="FGI41" s="236"/>
      <c r="FGJ41" s="236"/>
      <c r="FGK41" s="236"/>
      <c r="FGL41" s="236"/>
      <c r="FGM41" s="236"/>
      <c r="FGN41" s="236"/>
      <c r="FGO41" s="236"/>
      <c r="FGP41" s="236"/>
      <c r="FGQ41" s="236"/>
      <c r="FGR41" s="236"/>
      <c r="FGS41" s="236"/>
      <c r="FGT41" s="236"/>
      <c r="FGU41" s="236"/>
      <c r="FGV41" s="236"/>
      <c r="FGW41" s="236"/>
      <c r="FGX41" s="236"/>
      <c r="FGY41" s="236"/>
      <c r="FGZ41" s="236"/>
      <c r="FHA41" s="236"/>
      <c r="FHB41" s="236"/>
      <c r="FHC41" s="236"/>
      <c r="FHD41" s="236"/>
      <c r="FHE41" s="236"/>
      <c r="FHF41" s="236"/>
      <c r="FHG41" s="236"/>
      <c r="FHH41" s="236"/>
      <c r="FHI41" s="236"/>
      <c r="FHJ41" s="236"/>
      <c r="FHK41" s="236"/>
      <c r="FHL41" s="236"/>
      <c r="FHM41" s="236"/>
      <c r="FHN41" s="236"/>
      <c r="FHO41" s="236"/>
      <c r="FHP41" s="236"/>
      <c r="FHQ41" s="236"/>
      <c r="FHR41" s="236"/>
      <c r="FHS41" s="236"/>
      <c r="FHT41" s="236"/>
      <c r="FHU41" s="236"/>
      <c r="FHV41" s="236"/>
      <c r="FHW41" s="236"/>
      <c r="FHX41" s="236"/>
      <c r="FHY41" s="236"/>
      <c r="FHZ41" s="236"/>
      <c r="FIA41" s="236"/>
      <c r="FIB41" s="236"/>
      <c r="FIC41" s="236"/>
      <c r="FID41" s="236"/>
      <c r="FIE41" s="236"/>
      <c r="FIF41" s="236"/>
      <c r="FIG41" s="236"/>
      <c r="FIH41" s="236"/>
      <c r="FII41" s="236"/>
      <c r="FIJ41" s="236"/>
      <c r="FIK41" s="236"/>
      <c r="FIL41" s="236"/>
      <c r="FIM41" s="236"/>
      <c r="FIN41" s="236"/>
      <c r="FIO41" s="236"/>
      <c r="FIP41" s="236"/>
      <c r="FIQ41" s="236"/>
      <c r="FIR41" s="236"/>
      <c r="FIS41" s="236"/>
      <c r="FIT41" s="236"/>
      <c r="FIU41" s="236"/>
      <c r="FIV41" s="236"/>
      <c r="FIW41" s="236"/>
      <c r="FIX41" s="236"/>
      <c r="FIY41" s="236"/>
      <c r="FIZ41" s="236"/>
      <c r="FJA41" s="236"/>
      <c r="FJB41" s="236"/>
      <c r="FJC41" s="236"/>
      <c r="FJD41" s="236"/>
      <c r="FJE41" s="236"/>
      <c r="FJF41" s="236"/>
      <c r="FJG41" s="236"/>
      <c r="FJH41" s="236"/>
      <c r="FJI41" s="236"/>
      <c r="FJJ41" s="236"/>
      <c r="FJK41" s="236"/>
      <c r="FJL41" s="236"/>
      <c r="FJM41" s="236"/>
      <c r="FJN41" s="236"/>
      <c r="FJO41" s="236"/>
      <c r="FJP41" s="236"/>
      <c r="FJQ41" s="236"/>
      <c r="FJR41" s="236"/>
      <c r="FJS41" s="236"/>
      <c r="FJT41" s="236"/>
      <c r="FJU41" s="236"/>
      <c r="FJV41" s="236"/>
      <c r="FJW41" s="236"/>
      <c r="FJX41" s="236"/>
      <c r="FJY41" s="236"/>
      <c r="FJZ41" s="236"/>
      <c r="FKA41" s="236"/>
      <c r="FKB41" s="236"/>
      <c r="FKC41" s="236"/>
      <c r="FKD41" s="236"/>
      <c r="FKE41" s="236"/>
      <c r="FKF41" s="236"/>
      <c r="FKG41" s="236"/>
      <c r="FKH41" s="236"/>
      <c r="FKI41" s="236"/>
      <c r="FKJ41" s="236"/>
      <c r="FKK41" s="236"/>
      <c r="FKL41" s="236"/>
      <c r="FKM41" s="236"/>
      <c r="FKN41" s="236"/>
      <c r="FKO41" s="236"/>
      <c r="FKP41" s="236"/>
      <c r="FKQ41" s="236"/>
      <c r="FKR41" s="236"/>
      <c r="FKS41" s="236"/>
      <c r="FKT41" s="236"/>
      <c r="FKU41" s="236"/>
      <c r="FKV41" s="236"/>
      <c r="FKW41" s="236"/>
      <c r="FKX41" s="236"/>
      <c r="FKY41" s="236"/>
      <c r="FKZ41" s="236"/>
      <c r="FLA41" s="236"/>
      <c r="FLB41" s="236"/>
      <c r="FLC41" s="236"/>
      <c r="FLD41" s="236"/>
      <c r="FLE41" s="236"/>
      <c r="FLF41" s="236"/>
      <c r="FLG41" s="236"/>
      <c r="FLH41" s="236"/>
      <c r="FLI41" s="236"/>
      <c r="FLJ41" s="236"/>
      <c r="FLK41" s="236"/>
      <c r="FLL41" s="236"/>
      <c r="FLM41" s="236"/>
      <c r="FLN41" s="236"/>
      <c r="FLO41" s="236"/>
      <c r="FLP41" s="236"/>
      <c r="FLQ41" s="236"/>
      <c r="FLR41" s="236"/>
      <c r="FLS41" s="236"/>
      <c r="FLT41" s="236"/>
      <c r="FLU41" s="236"/>
      <c r="FLV41" s="236"/>
      <c r="FLW41" s="236"/>
      <c r="FLX41" s="236"/>
      <c r="FLY41" s="236"/>
      <c r="FLZ41" s="236"/>
      <c r="FMA41" s="236"/>
      <c r="FMB41" s="236"/>
      <c r="FMC41" s="236"/>
      <c r="FMD41" s="236"/>
      <c r="FME41" s="236"/>
      <c r="FMF41" s="236"/>
      <c r="FMG41" s="236"/>
      <c r="FMH41" s="236"/>
      <c r="FMI41" s="236"/>
      <c r="FMJ41" s="236"/>
      <c r="FMK41" s="236"/>
      <c r="FML41" s="236"/>
      <c r="FMM41" s="236"/>
      <c r="FMN41" s="236"/>
      <c r="FMO41" s="236"/>
      <c r="FMP41" s="236"/>
      <c r="FMQ41" s="236"/>
      <c r="FMR41" s="236"/>
      <c r="FMS41" s="236"/>
      <c r="FMT41" s="236"/>
      <c r="FMU41" s="236"/>
      <c r="FMV41" s="236"/>
      <c r="FMW41" s="236"/>
      <c r="FMX41" s="236"/>
      <c r="FMY41" s="236"/>
      <c r="FMZ41" s="236"/>
      <c r="FNA41" s="236"/>
      <c r="FNB41" s="236"/>
      <c r="FNC41" s="236"/>
      <c r="FND41" s="236"/>
      <c r="FNE41" s="236"/>
      <c r="FNF41" s="236"/>
      <c r="FNG41" s="236"/>
      <c r="FNH41" s="236"/>
      <c r="FNI41" s="236"/>
      <c r="FNJ41" s="236"/>
      <c r="FNK41" s="236"/>
      <c r="FNL41" s="236"/>
      <c r="FNM41" s="236"/>
      <c r="FNN41" s="236"/>
      <c r="FNO41" s="236"/>
      <c r="FNP41" s="236"/>
      <c r="FNQ41" s="236"/>
      <c r="FNR41" s="236"/>
      <c r="FNS41" s="236"/>
      <c r="FNT41" s="236"/>
      <c r="FNU41" s="236"/>
      <c r="FNV41" s="236"/>
      <c r="FNW41" s="236"/>
      <c r="FNX41" s="236"/>
      <c r="FNY41" s="236"/>
      <c r="FNZ41" s="236"/>
      <c r="FOA41" s="236"/>
      <c r="FOB41" s="236"/>
      <c r="FOC41" s="236"/>
      <c r="FOD41" s="236"/>
      <c r="FOE41" s="236"/>
      <c r="FOF41" s="236"/>
      <c r="FOG41" s="236"/>
      <c r="FOH41" s="236"/>
      <c r="FOI41" s="236"/>
      <c r="FOJ41" s="236"/>
      <c r="FOK41" s="236"/>
      <c r="FOL41" s="236"/>
      <c r="FOM41" s="236"/>
      <c r="FON41" s="236"/>
      <c r="FOO41" s="236"/>
      <c r="FOP41" s="236"/>
      <c r="FOQ41" s="236"/>
      <c r="FOR41" s="236"/>
      <c r="FOS41" s="236"/>
      <c r="FOT41" s="236"/>
      <c r="FOU41" s="236"/>
      <c r="FOV41" s="236"/>
      <c r="FOW41" s="236"/>
      <c r="FOX41" s="236"/>
      <c r="FOY41" s="236"/>
      <c r="FOZ41" s="236"/>
      <c r="FPA41" s="236"/>
      <c r="FPB41" s="236"/>
      <c r="FPC41" s="236"/>
      <c r="FPD41" s="236"/>
      <c r="FPE41" s="236"/>
      <c r="FPF41" s="236"/>
      <c r="FPG41" s="236"/>
      <c r="FPH41" s="236"/>
      <c r="FPI41" s="236"/>
      <c r="FPJ41" s="236"/>
      <c r="FPK41" s="236"/>
      <c r="FPL41" s="236"/>
      <c r="FPM41" s="236"/>
      <c r="FPN41" s="236"/>
      <c r="FPO41" s="236"/>
      <c r="FPP41" s="236"/>
      <c r="FPQ41" s="236"/>
      <c r="FPR41" s="236"/>
      <c r="FPS41" s="236"/>
      <c r="FPT41" s="236"/>
      <c r="FPU41" s="236"/>
      <c r="FPV41" s="236"/>
      <c r="FPW41" s="236"/>
      <c r="FPX41" s="236"/>
      <c r="FPY41" s="236"/>
      <c r="FPZ41" s="236"/>
      <c r="FQA41" s="236"/>
      <c r="FQB41" s="236"/>
      <c r="FQC41" s="236"/>
      <c r="FQD41" s="236"/>
      <c r="FQE41" s="236"/>
      <c r="FQF41" s="236"/>
      <c r="FQG41" s="236"/>
      <c r="FQH41" s="236"/>
      <c r="FQI41" s="236"/>
      <c r="FQJ41" s="236"/>
      <c r="FQK41" s="236"/>
      <c r="FQL41" s="236"/>
      <c r="FQM41" s="236"/>
      <c r="FQN41" s="236"/>
      <c r="FQO41" s="236"/>
      <c r="FQP41" s="236"/>
      <c r="FQQ41" s="236"/>
      <c r="FQR41" s="236"/>
      <c r="FQS41" s="236"/>
      <c r="FQT41" s="236"/>
      <c r="FQU41" s="236"/>
      <c r="FQV41" s="236"/>
      <c r="FQW41" s="236"/>
      <c r="FQX41" s="236"/>
      <c r="FQY41" s="236"/>
      <c r="FQZ41" s="236"/>
      <c r="FRA41" s="236"/>
      <c r="FRB41" s="236"/>
      <c r="FRC41" s="236"/>
      <c r="FRD41" s="236"/>
      <c r="FRE41" s="236"/>
      <c r="FRF41" s="236"/>
      <c r="FRG41" s="236"/>
      <c r="FRH41" s="236"/>
      <c r="FRI41" s="236"/>
      <c r="FRJ41" s="236"/>
      <c r="FRK41" s="236"/>
      <c r="FRL41" s="236"/>
      <c r="FRM41" s="236"/>
      <c r="FRN41" s="236"/>
      <c r="FRO41" s="236"/>
      <c r="FRP41" s="236"/>
      <c r="FRQ41" s="236"/>
      <c r="FRR41" s="236"/>
      <c r="FRS41" s="236"/>
      <c r="FRT41" s="236"/>
      <c r="FRU41" s="236"/>
      <c r="FRV41" s="236"/>
      <c r="FRW41" s="236"/>
      <c r="FRX41" s="236"/>
      <c r="FRY41" s="236"/>
      <c r="FRZ41" s="236"/>
      <c r="FSA41" s="236"/>
      <c r="FSB41" s="236"/>
      <c r="FSC41" s="236"/>
      <c r="FSD41" s="236"/>
      <c r="FSE41" s="236"/>
      <c r="FSF41" s="236"/>
      <c r="FSG41" s="236"/>
      <c r="FSH41" s="236"/>
      <c r="FSI41" s="236"/>
      <c r="FSJ41" s="236"/>
      <c r="FSK41" s="236"/>
      <c r="FSL41" s="236"/>
      <c r="FSM41" s="236"/>
      <c r="FSN41" s="236"/>
      <c r="FSO41" s="236"/>
      <c r="FSP41" s="236"/>
      <c r="FSQ41" s="236"/>
      <c r="FSR41" s="236"/>
      <c r="FSS41" s="236"/>
      <c r="FST41" s="236"/>
      <c r="FSU41" s="236"/>
      <c r="FSV41" s="236"/>
      <c r="FSW41" s="236"/>
      <c r="FSX41" s="236"/>
      <c r="FSY41" s="236"/>
      <c r="FSZ41" s="236"/>
      <c r="FTA41" s="236"/>
      <c r="FTB41" s="236"/>
      <c r="FTC41" s="236"/>
      <c r="FTD41" s="236"/>
      <c r="FTE41" s="236"/>
      <c r="FTF41" s="236"/>
      <c r="FTG41" s="236"/>
      <c r="FTH41" s="236"/>
      <c r="FTI41" s="236"/>
      <c r="FTJ41" s="236"/>
      <c r="FTK41" s="236"/>
      <c r="FTL41" s="236"/>
      <c r="FTM41" s="236"/>
      <c r="FTN41" s="236"/>
      <c r="FTO41" s="236"/>
      <c r="FTP41" s="236"/>
      <c r="FTQ41" s="236"/>
      <c r="FTR41" s="236"/>
      <c r="FTS41" s="236"/>
      <c r="FTT41" s="236"/>
      <c r="FTU41" s="236"/>
      <c r="FTV41" s="236"/>
      <c r="FTW41" s="236"/>
      <c r="FTX41" s="236"/>
      <c r="FTY41" s="236"/>
      <c r="FTZ41" s="236"/>
      <c r="FUA41" s="236"/>
      <c r="FUB41" s="236"/>
      <c r="FUC41" s="236"/>
      <c r="FUD41" s="236"/>
      <c r="FUE41" s="236"/>
      <c r="FUF41" s="236"/>
      <c r="FUG41" s="236"/>
      <c r="FUH41" s="236"/>
      <c r="FUI41" s="236"/>
      <c r="FUJ41" s="236"/>
      <c r="FUK41" s="236"/>
      <c r="FUL41" s="236"/>
      <c r="FUM41" s="236"/>
      <c r="FUN41" s="236"/>
      <c r="FUO41" s="236"/>
      <c r="FUP41" s="236"/>
      <c r="FUQ41" s="236"/>
      <c r="FUR41" s="236"/>
      <c r="FUS41" s="236"/>
      <c r="FUT41" s="236"/>
      <c r="FUU41" s="236"/>
      <c r="FUV41" s="236"/>
      <c r="FUW41" s="236"/>
      <c r="FUX41" s="236"/>
      <c r="FUY41" s="236"/>
      <c r="FUZ41" s="236"/>
      <c r="FVA41" s="236"/>
      <c r="FVB41" s="236"/>
      <c r="FVC41" s="236"/>
      <c r="FVD41" s="236"/>
      <c r="FVE41" s="236"/>
      <c r="FVF41" s="236"/>
      <c r="FVG41" s="236"/>
      <c r="FVH41" s="236"/>
      <c r="FVI41" s="236"/>
      <c r="FVJ41" s="236"/>
      <c r="FVK41" s="236"/>
      <c r="FVL41" s="236"/>
      <c r="FVM41" s="236"/>
      <c r="FVN41" s="236"/>
      <c r="FVO41" s="236"/>
      <c r="FVP41" s="236"/>
      <c r="FVQ41" s="236"/>
      <c r="FVR41" s="236"/>
      <c r="FVS41" s="236"/>
      <c r="FVT41" s="236"/>
      <c r="FVU41" s="236"/>
      <c r="FVV41" s="236"/>
      <c r="FVW41" s="236"/>
      <c r="FVX41" s="236"/>
      <c r="FVY41" s="236"/>
      <c r="FVZ41" s="236"/>
      <c r="FWA41" s="236"/>
      <c r="FWB41" s="236"/>
      <c r="FWC41" s="236"/>
      <c r="FWD41" s="236"/>
      <c r="FWE41" s="236"/>
      <c r="FWF41" s="236"/>
      <c r="FWG41" s="236"/>
      <c r="FWH41" s="236"/>
      <c r="FWI41" s="236"/>
      <c r="FWJ41" s="236"/>
      <c r="FWK41" s="236"/>
      <c r="FWL41" s="236"/>
      <c r="FWM41" s="236"/>
      <c r="FWN41" s="236"/>
      <c r="FWO41" s="236"/>
      <c r="FWP41" s="236"/>
      <c r="FWQ41" s="236"/>
      <c r="FWR41" s="236"/>
      <c r="FWS41" s="236"/>
      <c r="FWT41" s="236"/>
      <c r="FWU41" s="236"/>
      <c r="FWV41" s="236"/>
      <c r="FWW41" s="236"/>
      <c r="FWX41" s="236"/>
      <c r="FWY41" s="236"/>
      <c r="FWZ41" s="236"/>
      <c r="FXA41" s="236"/>
      <c r="FXB41" s="236"/>
      <c r="FXC41" s="236"/>
      <c r="FXD41" s="236"/>
      <c r="FXE41" s="236"/>
      <c r="FXF41" s="236"/>
      <c r="FXG41" s="236"/>
      <c r="FXH41" s="236"/>
      <c r="FXI41" s="236"/>
      <c r="FXJ41" s="236"/>
      <c r="FXK41" s="236"/>
      <c r="FXL41" s="236"/>
      <c r="FXM41" s="236"/>
      <c r="FXN41" s="236"/>
      <c r="FXO41" s="236"/>
      <c r="FXP41" s="236"/>
      <c r="FXQ41" s="236"/>
      <c r="FXR41" s="236"/>
      <c r="FXS41" s="236"/>
      <c r="FXT41" s="236"/>
      <c r="FXU41" s="236"/>
      <c r="FXV41" s="236"/>
      <c r="FXW41" s="236"/>
      <c r="FXX41" s="236"/>
      <c r="FXY41" s="236"/>
      <c r="FXZ41" s="236"/>
      <c r="FYA41" s="236"/>
      <c r="FYB41" s="236"/>
      <c r="FYC41" s="236"/>
      <c r="FYD41" s="236"/>
      <c r="FYE41" s="236"/>
      <c r="FYF41" s="236"/>
      <c r="FYG41" s="236"/>
      <c r="FYH41" s="236"/>
      <c r="FYI41" s="236"/>
      <c r="FYJ41" s="236"/>
      <c r="FYK41" s="236"/>
      <c r="FYL41" s="236"/>
      <c r="FYM41" s="236"/>
      <c r="FYN41" s="236"/>
      <c r="FYO41" s="236"/>
      <c r="FYP41" s="236"/>
      <c r="FYQ41" s="236"/>
      <c r="FYR41" s="236"/>
      <c r="FYS41" s="236"/>
      <c r="FYT41" s="236"/>
      <c r="FYU41" s="236"/>
      <c r="FYV41" s="236"/>
      <c r="FYW41" s="236"/>
      <c r="FYX41" s="236"/>
      <c r="FYY41" s="236"/>
      <c r="FYZ41" s="236"/>
      <c r="FZA41" s="236"/>
      <c r="FZB41" s="236"/>
      <c r="FZC41" s="236"/>
      <c r="FZD41" s="236"/>
      <c r="FZE41" s="236"/>
      <c r="FZF41" s="236"/>
      <c r="FZG41" s="236"/>
      <c r="FZH41" s="236"/>
      <c r="FZI41" s="236"/>
      <c r="FZJ41" s="236"/>
      <c r="FZK41" s="236"/>
      <c r="FZL41" s="236"/>
      <c r="FZM41" s="236"/>
      <c r="FZN41" s="236"/>
      <c r="FZO41" s="236"/>
      <c r="FZP41" s="236"/>
      <c r="FZQ41" s="236"/>
      <c r="FZR41" s="236"/>
      <c r="FZS41" s="236"/>
      <c r="FZT41" s="236"/>
      <c r="FZU41" s="236"/>
      <c r="FZV41" s="236"/>
      <c r="FZW41" s="236"/>
      <c r="FZX41" s="236"/>
      <c r="FZY41" s="236"/>
      <c r="FZZ41" s="236"/>
      <c r="GAA41" s="236"/>
      <c r="GAB41" s="236"/>
      <c r="GAC41" s="236"/>
      <c r="GAD41" s="236"/>
      <c r="GAE41" s="236"/>
      <c r="GAF41" s="236"/>
      <c r="GAG41" s="236"/>
      <c r="GAH41" s="236"/>
      <c r="GAI41" s="236"/>
      <c r="GAJ41" s="236"/>
      <c r="GAK41" s="236"/>
      <c r="GAL41" s="236"/>
      <c r="GAM41" s="236"/>
      <c r="GAN41" s="236"/>
      <c r="GAO41" s="236"/>
      <c r="GAP41" s="236"/>
      <c r="GAQ41" s="236"/>
      <c r="GAR41" s="236"/>
      <c r="GAS41" s="236"/>
      <c r="GAT41" s="236"/>
      <c r="GAU41" s="236"/>
      <c r="GAV41" s="236"/>
      <c r="GAW41" s="236"/>
      <c r="GAX41" s="236"/>
      <c r="GAY41" s="236"/>
      <c r="GAZ41" s="236"/>
      <c r="GBA41" s="236"/>
      <c r="GBB41" s="236"/>
      <c r="GBC41" s="236"/>
      <c r="GBD41" s="236"/>
      <c r="GBE41" s="236"/>
      <c r="GBF41" s="236"/>
      <c r="GBG41" s="236"/>
      <c r="GBH41" s="236"/>
      <c r="GBI41" s="236"/>
      <c r="GBJ41" s="236"/>
      <c r="GBK41" s="236"/>
      <c r="GBL41" s="236"/>
      <c r="GBM41" s="236"/>
      <c r="GBN41" s="236"/>
      <c r="GBO41" s="236"/>
      <c r="GBP41" s="236"/>
      <c r="GBQ41" s="236"/>
      <c r="GBR41" s="236"/>
      <c r="GBS41" s="236"/>
      <c r="GBT41" s="236"/>
      <c r="GBU41" s="236"/>
      <c r="GBV41" s="236"/>
      <c r="GBW41" s="236"/>
      <c r="GBX41" s="236"/>
      <c r="GBY41" s="236"/>
      <c r="GBZ41" s="236"/>
      <c r="GCA41" s="236"/>
      <c r="GCB41" s="236"/>
      <c r="GCC41" s="236"/>
      <c r="GCD41" s="236"/>
      <c r="GCE41" s="236"/>
      <c r="GCF41" s="236"/>
      <c r="GCG41" s="236"/>
      <c r="GCH41" s="236"/>
      <c r="GCI41" s="236"/>
      <c r="GCJ41" s="236"/>
      <c r="GCK41" s="236"/>
      <c r="GCL41" s="236"/>
      <c r="GCM41" s="236"/>
      <c r="GCN41" s="236"/>
      <c r="GCO41" s="236"/>
      <c r="GCP41" s="236"/>
      <c r="GCQ41" s="236"/>
      <c r="GCR41" s="236"/>
      <c r="GCS41" s="236"/>
      <c r="GCT41" s="236"/>
      <c r="GCU41" s="236"/>
      <c r="GCV41" s="236"/>
      <c r="GCW41" s="236"/>
      <c r="GCX41" s="236"/>
      <c r="GCY41" s="236"/>
      <c r="GCZ41" s="236"/>
      <c r="GDA41" s="236"/>
      <c r="GDB41" s="236"/>
      <c r="GDC41" s="236"/>
      <c r="GDD41" s="236"/>
      <c r="GDE41" s="236"/>
      <c r="GDF41" s="236"/>
      <c r="GDG41" s="236"/>
      <c r="GDH41" s="236"/>
      <c r="GDI41" s="236"/>
      <c r="GDJ41" s="236"/>
      <c r="GDK41" s="236"/>
      <c r="GDL41" s="236"/>
      <c r="GDM41" s="236"/>
      <c r="GDN41" s="236"/>
      <c r="GDO41" s="236"/>
      <c r="GDP41" s="236"/>
      <c r="GDQ41" s="236"/>
      <c r="GDR41" s="236"/>
      <c r="GDS41" s="236"/>
      <c r="GDT41" s="236"/>
      <c r="GDU41" s="236"/>
      <c r="GDV41" s="236"/>
      <c r="GDW41" s="236"/>
      <c r="GDX41" s="236"/>
      <c r="GDY41" s="236"/>
      <c r="GDZ41" s="236"/>
      <c r="GEA41" s="236"/>
      <c r="GEB41" s="236"/>
      <c r="GEC41" s="236"/>
      <c r="GED41" s="236"/>
      <c r="GEE41" s="236"/>
      <c r="GEF41" s="236"/>
      <c r="GEG41" s="236"/>
      <c r="GEH41" s="236"/>
      <c r="GEI41" s="236"/>
      <c r="GEJ41" s="236"/>
      <c r="GEK41" s="236"/>
      <c r="GEL41" s="236"/>
      <c r="GEM41" s="236"/>
      <c r="GEN41" s="236"/>
      <c r="GEO41" s="236"/>
      <c r="GEP41" s="236"/>
      <c r="GEQ41" s="236"/>
      <c r="GER41" s="236"/>
      <c r="GES41" s="236"/>
      <c r="GET41" s="236"/>
      <c r="GEU41" s="236"/>
      <c r="GEV41" s="236"/>
      <c r="GEW41" s="236"/>
      <c r="GEX41" s="236"/>
      <c r="GEY41" s="236"/>
      <c r="GEZ41" s="236"/>
      <c r="GFA41" s="236"/>
      <c r="GFB41" s="236"/>
      <c r="GFC41" s="236"/>
      <c r="GFD41" s="236"/>
      <c r="GFE41" s="236"/>
      <c r="GFF41" s="236"/>
      <c r="GFG41" s="236"/>
      <c r="GFH41" s="236"/>
      <c r="GFI41" s="236"/>
      <c r="GFJ41" s="236"/>
      <c r="GFK41" s="236"/>
      <c r="GFL41" s="236"/>
      <c r="GFM41" s="236"/>
      <c r="GFN41" s="236"/>
      <c r="GFO41" s="236"/>
      <c r="GFP41" s="236"/>
      <c r="GFQ41" s="236"/>
      <c r="GFR41" s="236"/>
      <c r="GFS41" s="236"/>
      <c r="GFT41" s="236"/>
      <c r="GFU41" s="236"/>
      <c r="GFV41" s="236"/>
      <c r="GFW41" s="236"/>
      <c r="GFX41" s="236"/>
      <c r="GFY41" s="236"/>
      <c r="GFZ41" s="236"/>
      <c r="GGA41" s="236"/>
      <c r="GGB41" s="236"/>
      <c r="GGC41" s="236"/>
      <c r="GGD41" s="236"/>
      <c r="GGE41" s="236"/>
      <c r="GGF41" s="236"/>
      <c r="GGG41" s="236"/>
      <c r="GGH41" s="236"/>
      <c r="GGI41" s="236"/>
      <c r="GGJ41" s="236"/>
      <c r="GGK41" s="236"/>
      <c r="GGL41" s="236"/>
      <c r="GGM41" s="236"/>
      <c r="GGN41" s="236"/>
      <c r="GGO41" s="236"/>
      <c r="GGP41" s="236"/>
      <c r="GGQ41" s="236"/>
      <c r="GGR41" s="236"/>
      <c r="GGS41" s="236"/>
      <c r="GGT41" s="236"/>
      <c r="GGU41" s="236"/>
      <c r="GGV41" s="236"/>
      <c r="GGW41" s="236"/>
      <c r="GGX41" s="236"/>
      <c r="GGY41" s="236"/>
      <c r="GGZ41" s="236"/>
      <c r="GHA41" s="236"/>
      <c r="GHB41" s="236"/>
      <c r="GHC41" s="236"/>
      <c r="GHD41" s="236"/>
      <c r="GHE41" s="236"/>
      <c r="GHF41" s="236"/>
      <c r="GHG41" s="236"/>
      <c r="GHH41" s="236"/>
      <c r="GHI41" s="236"/>
      <c r="GHJ41" s="236"/>
      <c r="GHK41" s="236"/>
      <c r="GHL41" s="236"/>
      <c r="GHM41" s="236"/>
      <c r="GHN41" s="236"/>
      <c r="GHO41" s="236"/>
      <c r="GHP41" s="236"/>
      <c r="GHQ41" s="236"/>
      <c r="GHR41" s="236"/>
      <c r="GHS41" s="236"/>
      <c r="GHT41" s="236"/>
      <c r="GHU41" s="236"/>
      <c r="GHV41" s="236"/>
      <c r="GHW41" s="236"/>
      <c r="GHX41" s="236"/>
      <c r="GHY41" s="236"/>
      <c r="GHZ41" s="236"/>
      <c r="GIA41" s="236"/>
      <c r="GIB41" s="236"/>
      <c r="GIC41" s="236"/>
      <c r="GID41" s="236"/>
      <c r="GIE41" s="236"/>
      <c r="GIF41" s="236"/>
      <c r="GIG41" s="236"/>
      <c r="GIH41" s="236"/>
      <c r="GII41" s="236"/>
      <c r="GIJ41" s="236"/>
      <c r="GIK41" s="236"/>
      <c r="GIL41" s="236"/>
      <c r="GIM41" s="236"/>
      <c r="GIN41" s="236"/>
      <c r="GIO41" s="236"/>
      <c r="GIP41" s="236"/>
      <c r="GIQ41" s="236"/>
      <c r="GIR41" s="236"/>
      <c r="GIS41" s="236"/>
      <c r="GIT41" s="236"/>
      <c r="GIU41" s="236"/>
      <c r="GIV41" s="236"/>
      <c r="GIW41" s="236"/>
      <c r="GIX41" s="236"/>
      <c r="GIY41" s="236"/>
      <c r="GIZ41" s="236"/>
      <c r="GJA41" s="236"/>
      <c r="GJB41" s="236"/>
      <c r="GJC41" s="236"/>
      <c r="GJD41" s="236"/>
      <c r="GJE41" s="236"/>
      <c r="GJF41" s="236"/>
      <c r="GJG41" s="236"/>
      <c r="GJH41" s="236"/>
      <c r="GJI41" s="236"/>
      <c r="GJJ41" s="236"/>
      <c r="GJK41" s="236"/>
      <c r="GJL41" s="236"/>
      <c r="GJM41" s="236"/>
      <c r="GJN41" s="236"/>
      <c r="GJO41" s="236"/>
      <c r="GJP41" s="236"/>
      <c r="GJQ41" s="236"/>
      <c r="GJR41" s="236"/>
      <c r="GJS41" s="236"/>
      <c r="GJT41" s="236"/>
      <c r="GJU41" s="236"/>
      <c r="GJV41" s="236"/>
      <c r="GJW41" s="236"/>
      <c r="GJX41" s="236"/>
      <c r="GJY41" s="236"/>
      <c r="GJZ41" s="236"/>
      <c r="GKA41" s="236"/>
      <c r="GKB41" s="236"/>
      <c r="GKC41" s="236"/>
      <c r="GKD41" s="236"/>
      <c r="GKE41" s="236"/>
      <c r="GKF41" s="236"/>
      <c r="GKG41" s="236"/>
      <c r="GKH41" s="236"/>
      <c r="GKI41" s="236"/>
      <c r="GKJ41" s="236"/>
      <c r="GKK41" s="236"/>
      <c r="GKL41" s="236"/>
      <c r="GKM41" s="236"/>
      <c r="GKN41" s="236"/>
      <c r="GKO41" s="236"/>
      <c r="GKP41" s="236"/>
      <c r="GKQ41" s="236"/>
      <c r="GKR41" s="236"/>
      <c r="GKS41" s="236"/>
      <c r="GKT41" s="236"/>
      <c r="GKU41" s="236"/>
      <c r="GKV41" s="236"/>
      <c r="GKW41" s="236"/>
      <c r="GKX41" s="236"/>
      <c r="GKY41" s="236"/>
      <c r="GKZ41" s="236"/>
      <c r="GLA41" s="236"/>
      <c r="GLB41" s="236"/>
      <c r="GLC41" s="236"/>
      <c r="GLD41" s="236"/>
      <c r="GLE41" s="236"/>
      <c r="GLF41" s="236"/>
      <c r="GLG41" s="236"/>
      <c r="GLH41" s="236"/>
      <c r="GLI41" s="236"/>
      <c r="GLJ41" s="236"/>
      <c r="GLK41" s="236"/>
      <c r="GLL41" s="236"/>
      <c r="GLM41" s="236"/>
      <c r="GLN41" s="236"/>
      <c r="GLO41" s="236"/>
      <c r="GLP41" s="236"/>
      <c r="GLQ41" s="236"/>
      <c r="GLR41" s="236"/>
      <c r="GLS41" s="236"/>
      <c r="GLT41" s="236"/>
      <c r="GLU41" s="236"/>
      <c r="GLV41" s="236"/>
      <c r="GLW41" s="236"/>
      <c r="GLX41" s="236"/>
      <c r="GLY41" s="236"/>
      <c r="GLZ41" s="236"/>
      <c r="GMA41" s="236"/>
      <c r="GMB41" s="236"/>
      <c r="GMC41" s="236"/>
      <c r="GMD41" s="236"/>
      <c r="GME41" s="236"/>
      <c r="GMF41" s="236"/>
      <c r="GMG41" s="236"/>
      <c r="GMH41" s="236"/>
      <c r="GMI41" s="236"/>
      <c r="GMJ41" s="236"/>
      <c r="GMK41" s="236"/>
      <c r="GML41" s="236"/>
      <c r="GMM41" s="236"/>
      <c r="GMN41" s="236"/>
      <c r="GMO41" s="236"/>
      <c r="GMP41" s="236"/>
      <c r="GMQ41" s="236"/>
      <c r="GMR41" s="236"/>
      <c r="GMS41" s="236"/>
      <c r="GMT41" s="236"/>
      <c r="GMU41" s="236"/>
      <c r="GMV41" s="236"/>
      <c r="GMW41" s="236"/>
      <c r="GMX41" s="236"/>
      <c r="GMY41" s="236"/>
      <c r="GMZ41" s="236"/>
      <c r="GNA41" s="236"/>
      <c r="GNB41" s="236"/>
      <c r="GNC41" s="236"/>
      <c r="GND41" s="236"/>
      <c r="GNE41" s="236"/>
      <c r="GNF41" s="236"/>
      <c r="GNG41" s="236"/>
      <c r="GNH41" s="236"/>
      <c r="GNI41" s="236"/>
      <c r="GNJ41" s="236"/>
      <c r="GNK41" s="236"/>
      <c r="GNL41" s="236"/>
      <c r="GNM41" s="236"/>
      <c r="GNN41" s="236"/>
      <c r="GNO41" s="236"/>
      <c r="GNP41" s="236"/>
      <c r="GNQ41" s="236"/>
      <c r="GNR41" s="236"/>
      <c r="GNS41" s="236"/>
      <c r="GNT41" s="236"/>
      <c r="GNU41" s="236"/>
      <c r="GNV41" s="236"/>
      <c r="GNW41" s="236"/>
      <c r="GNX41" s="236"/>
      <c r="GNY41" s="236"/>
      <c r="GNZ41" s="236"/>
      <c r="GOA41" s="236"/>
      <c r="GOB41" s="236"/>
      <c r="GOC41" s="236"/>
      <c r="GOD41" s="236"/>
      <c r="GOE41" s="236"/>
      <c r="GOF41" s="236"/>
      <c r="GOG41" s="236"/>
      <c r="GOH41" s="236"/>
      <c r="GOI41" s="236"/>
      <c r="GOJ41" s="236"/>
      <c r="GOK41" s="236"/>
      <c r="GOL41" s="236"/>
      <c r="GOM41" s="236"/>
      <c r="GON41" s="236"/>
      <c r="GOO41" s="236"/>
      <c r="GOP41" s="236"/>
      <c r="GOQ41" s="236"/>
      <c r="GOR41" s="236"/>
      <c r="GOS41" s="236"/>
      <c r="GOT41" s="236"/>
      <c r="GOU41" s="236"/>
      <c r="GOV41" s="236"/>
      <c r="GOW41" s="236"/>
      <c r="GOX41" s="236"/>
      <c r="GOY41" s="236"/>
      <c r="GOZ41" s="236"/>
      <c r="GPA41" s="236"/>
      <c r="GPB41" s="236"/>
      <c r="GPC41" s="236"/>
      <c r="GPD41" s="236"/>
      <c r="GPE41" s="236"/>
      <c r="GPF41" s="236"/>
      <c r="GPG41" s="236"/>
      <c r="GPH41" s="236"/>
      <c r="GPI41" s="236"/>
      <c r="GPJ41" s="236"/>
      <c r="GPK41" s="236"/>
      <c r="GPL41" s="236"/>
      <c r="GPM41" s="236"/>
      <c r="GPN41" s="236"/>
      <c r="GPO41" s="236"/>
      <c r="GPP41" s="236"/>
      <c r="GPQ41" s="236"/>
      <c r="GPR41" s="236"/>
      <c r="GPS41" s="236"/>
      <c r="GPT41" s="236"/>
      <c r="GPU41" s="236"/>
      <c r="GPV41" s="236"/>
      <c r="GPW41" s="236"/>
      <c r="GPX41" s="236"/>
      <c r="GPY41" s="236"/>
      <c r="GPZ41" s="236"/>
      <c r="GQA41" s="236"/>
      <c r="GQB41" s="236"/>
      <c r="GQC41" s="236"/>
      <c r="GQD41" s="236"/>
      <c r="GQE41" s="236"/>
      <c r="GQF41" s="236"/>
      <c r="GQG41" s="236"/>
      <c r="GQH41" s="236"/>
      <c r="GQI41" s="236"/>
      <c r="GQJ41" s="236"/>
      <c r="GQK41" s="236"/>
      <c r="GQL41" s="236"/>
      <c r="GQM41" s="236"/>
      <c r="GQN41" s="236"/>
      <c r="GQO41" s="236"/>
      <c r="GQP41" s="236"/>
      <c r="GQQ41" s="236"/>
      <c r="GQR41" s="236"/>
      <c r="GQS41" s="236"/>
      <c r="GQT41" s="236"/>
      <c r="GQU41" s="236"/>
      <c r="GQV41" s="236"/>
      <c r="GQW41" s="236"/>
      <c r="GQX41" s="236"/>
      <c r="GQY41" s="236"/>
      <c r="GQZ41" s="236"/>
      <c r="GRA41" s="236"/>
      <c r="GRB41" s="236"/>
      <c r="GRC41" s="236"/>
      <c r="GRD41" s="236"/>
      <c r="GRE41" s="236"/>
      <c r="GRF41" s="236"/>
      <c r="GRG41" s="236"/>
      <c r="GRH41" s="236"/>
      <c r="GRI41" s="236"/>
      <c r="GRJ41" s="236"/>
      <c r="GRK41" s="236"/>
      <c r="GRL41" s="236"/>
      <c r="GRM41" s="236"/>
      <c r="GRN41" s="236"/>
      <c r="GRO41" s="236"/>
      <c r="GRP41" s="236"/>
      <c r="GRQ41" s="236"/>
      <c r="GRR41" s="236"/>
      <c r="GRS41" s="236"/>
      <c r="GRT41" s="236"/>
      <c r="GRU41" s="236"/>
      <c r="GRV41" s="236"/>
      <c r="GRW41" s="236"/>
      <c r="GRX41" s="236"/>
      <c r="GRY41" s="236"/>
      <c r="GRZ41" s="236"/>
      <c r="GSA41" s="236"/>
      <c r="GSB41" s="236"/>
      <c r="GSC41" s="236"/>
      <c r="GSD41" s="236"/>
      <c r="GSE41" s="236"/>
      <c r="GSF41" s="236"/>
      <c r="GSG41" s="236"/>
      <c r="GSH41" s="236"/>
      <c r="GSI41" s="236"/>
      <c r="GSJ41" s="236"/>
      <c r="GSK41" s="236"/>
      <c r="GSL41" s="236"/>
      <c r="GSM41" s="236"/>
      <c r="GSN41" s="236"/>
      <c r="GSO41" s="236"/>
      <c r="GSP41" s="236"/>
      <c r="GSQ41" s="236"/>
      <c r="GSR41" s="236"/>
      <c r="GSS41" s="236"/>
      <c r="GST41" s="236"/>
      <c r="GSU41" s="236"/>
      <c r="GSV41" s="236"/>
      <c r="GSW41" s="236"/>
      <c r="GSX41" s="236"/>
      <c r="GSY41" s="236"/>
      <c r="GSZ41" s="236"/>
      <c r="GTA41" s="236"/>
      <c r="GTB41" s="236"/>
      <c r="GTC41" s="236"/>
      <c r="GTD41" s="236"/>
      <c r="GTE41" s="236"/>
      <c r="GTF41" s="236"/>
      <c r="GTG41" s="236"/>
      <c r="GTH41" s="236"/>
      <c r="GTI41" s="236"/>
      <c r="GTJ41" s="236"/>
      <c r="GTK41" s="236"/>
      <c r="GTL41" s="236"/>
      <c r="GTM41" s="236"/>
      <c r="GTN41" s="236"/>
      <c r="GTO41" s="236"/>
      <c r="GTP41" s="236"/>
      <c r="GTQ41" s="236"/>
      <c r="GTR41" s="236"/>
      <c r="GTS41" s="236"/>
      <c r="GTT41" s="236"/>
      <c r="GTU41" s="236"/>
      <c r="GTV41" s="236"/>
      <c r="GTW41" s="236"/>
      <c r="GTX41" s="236"/>
      <c r="GTY41" s="236"/>
      <c r="GTZ41" s="236"/>
      <c r="GUA41" s="236"/>
      <c r="GUB41" s="236"/>
      <c r="GUC41" s="236"/>
      <c r="GUD41" s="236"/>
      <c r="GUE41" s="236"/>
      <c r="GUF41" s="236"/>
      <c r="GUG41" s="236"/>
      <c r="GUH41" s="236"/>
      <c r="GUI41" s="236"/>
      <c r="GUJ41" s="236"/>
      <c r="GUK41" s="236"/>
      <c r="GUL41" s="236"/>
      <c r="GUM41" s="236"/>
      <c r="GUN41" s="236"/>
      <c r="GUO41" s="236"/>
      <c r="GUP41" s="236"/>
      <c r="GUQ41" s="236"/>
      <c r="GUR41" s="236"/>
      <c r="GUS41" s="236"/>
      <c r="GUT41" s="236"/>
      <c r="GUU41" s="236"/>
      <c r="GUV41" s="236"/>
      <c r="GUW41" s="236"/>
      <c r="GUX41" s="236"/>
      <c r="GUY41" s="236"/>
      <c r="GUZ41" s="236"/>
      <c r="GVA41" s="236"/>
      <c r="GVB41" s="236"/>
      <c r="GVC41" s="236"/>
      <c r="GVD41" s="236"/>
      <c r="GVE41" s="236"/>
      <c r="GVF41" s="236"/>
      <c r="GVG41" s="236"/>
      <c r="GVH41" s="236"/>
      <c r="GVI41" s="236"/>
      <c r="GVJ41" s="236"/>
      <c r="GVK41" s="236"/>
      <c r="GVL41" s="236"/>
      <c r="GVM41" s="236"/>
      <c r="GVN41" s="236"/>
      <c r="GVO41" s="236"/>
      <c r="GVP41" s="236"/>
      <c r="GVQ41" s="236"/>
      <c r="GVR41" s="236"/>
      <c r="GVS41" s="236"/>
      <c r="GVT41" s="236"/>
      <c r="GVU41" s="236"/>
      <c r="GVV41" s="236"/>
      <c r="GVW41" s="236"/>
      <c r="GVX41" s="236"/>
      <c r="GVY41" s="236"/>
      <c r="GVZ41" s="236"/>
      <c r="GWA41" s="236"/>
      <c r="GWB41" s="236"/>
      <c r="GWC41" s="236"/>
      <c r="GWD41" s="236"/>
      <c r="GWE41" s="236"/>
      <c r="GWF41" s="236"/>
      <c r="GWG41" s="236"/>
      <c r="GWH41" s="236"/>
      <c r="GWI41" s="236"/>
      <c r="GWJ41" s="236"/>
      <c r="GWK41" s="236"/>
      <c r="GWL41" s="236"/>
      <c r="GWM41" s="236"/>
      <c r="GWN41" s="236"/>
      <c r="GWO41" s="236"/>
      <c r="GWP41" s="236"/>
      <c r="GWQ41" s="236"/>
      <c r="GWR41" s="236"/>
      <c r="GWS41" s="236"/>
      <c r="GWT41" s="236"/>
      <c r="GWU41" s="236"/>
      <c r="GWV41" s="236"/>
      <c r="GWW41" s="236"/>
      <c r="GWX41" s="236"/>
      <c r="GWY41" s="236"/>
      <c r="GWZ41" s="236"/>
      <c r="GXA41" s="236"/>
      <c r="GXB41" s="236"/>
      <c r="GXC41" s="236"/>
      <c r="GXD41" s="236"/>
      <c r="GXE41" s="236"/>
      <c r="GXF41" s="236"/>
      <c r="GXG41" s="236"/>
      <c r="GXH41" s="236"/>
      <c r="GXI41" s="236"/>
      <c r="GXJ41" s="236"/>
      <c r="GXK41" s="236"/>
      <c r="GXL41" s="236"/>
      <c r="GXM41" s="236"/>
      <c r="GXN41" s="236"/>
      <c r="GXO41" s="236"/>
      <c r="GXP41" s="236"/>
      <c r="GXQ41" s="236"/>
      <c r="GXR41" s="236"/>
      <c r="GXS41" s="236"/>
      <c r="GXT41" s="236"/>
      <c r="GXU41" s="236"/>
      <c r="GXV41" s="236"/>
      <c r="GXW41" s="236"/>
      <c r="GXX41" s="236"/>
      <c r="GXY41" s="236"/>
      <c r="GXZ41" s="236"/>
      <c r="GYA41" s="236"/>
      <c r="GYB41" s="236"/>
      <c r="GYC41" s="236"/>
      <c r="GYD41" s="236"/>
      <c r="GYE41" s="236"/>
      <c r="GYF41" s="236"/>
      <c r="GYG41" s="236"/>
      <c r="GYH41" s="236"/>
      <c r="GYI41" s="236"/>
      <c r="GYJ41" s="236"/>
      <c r="GYK41" s="236"/>
      <c r="GYL41" s="236"/>
      <c r="GYM41" s="236"/>
      <c r="GYN41" s="236"/>
      <c r="GYO41" s="236"/>
      <c r="GYP41" s="236"/>
      <c r="GYQ41" s="236"/>
      <c r="GYR41" s="236"/>
      <c r="GYS41" s="236"/>
      <c r="GYT41" s="236"/>
      <c r="GYU41" s="236"/>
      <c r="GYV41" s="236"/>
      <c r="GYW41" s="236"/>
      <c r="GYX41" s="236"/>
      <c r="GYY41" s="236"/>
      <c r="GYZ41" s="236"/>
      <c r="GZA41" s="236"/>
      <c r="GZB41" s="236"/>
      <c r="GZC41" s="236"/>
      <c r="GZD41" s="236"/>
      <c r="GZE41" s="236"/>
      <c r="GZF41" s="236"/>
      <c r="GZG41" s="236"/>
      <c r="GZH41" s="236"/>
      <c r="GZI41" s="236"/>
      <c r="GZJ41" s="236"/>
      <c r="GZK41" s="236"/>
      <c r="GZL41" s="236"/>
      <c r="GZM41" s="236"/>
      <c r="GZN41" s="236"/>
      <c r="GZO41" s="236"/>
      <c r="GZP41" s="236"/>
      <c r="GZQ41" s="236"/>
      <c r="GZR41" s="236"/>
      <c r="GZS41" s="236"/>
      <c r="GZT41" s="236"/>
      <c r="GZU41" s="236"/>
      <c r="GZV41" s="236"/>
      <c r="GZW41" s="236"/>
      <c r="GZX41" s="236"/>
      <c r="GZY41" s="236"/>
      <c r="GZZ41" s="236"/>
      <c r="HAA41" s="236"/>
      <c r="HAB41" s="236"/>
      <c r="HAC41" s="236"/>
      <c r="HAD41" s="236"/>
      <c r="HAE41" s="236"/>
      <c r="HAF41" s="236"/>
      <c r="HAG41" s="236"/>
      <c r="HAH41" s="236"/>
      <c r="HAI41" s="236"/>
      <c r="HAJ41" s="236"/>
      <c r="HAK41" s="236"/>
      <c r="HAL41" s="236"/>
      <c r="HAM41" s="236"/>
      <c r="HAN41" s="236"/>
      <c r="HAO41" s="236"/>
      <c r="HAP41" s="236"/>
      <c r="HAQ41" s="236"/>
      <c r="HAR41" s="236"/>
      <c r="HAS41" s="236"/>
      <c r="HAT41" s="236"/>
      <c r="HAU41" s="236"/>
      <c r="HAV41" s="236"/>
      <c r="HAW41" s="236"/>
      <c r="HAX41" s="236"/>
      <c r="HAY41" s="236"/>
      <c r="HAZ41" s="236"/>
      <c r="HBA41" s="236"/>
      <c r="HBB41" s="236"/>
      <c r="HBC41" s="236"/>
      <c r="HBD41" s="236"/>
      <c r="HBE41" s="236"/>
      <c r="HBF41" s="236"/>
      <c r="HBG41" s="236"/>
      <c r="HBH41" s="236"/>
      <c r="HBI41" s="236"/>
      <c r="HBJ41" s="236"/>
      <c r="HBK41" s="236"/>
      <c r="HBL41" s="236"/>
      <c r="HBM41" s="236"/>
      <c r="HBN41" s="236"/>
      <c r="HBO41" s="236"/>
      <c r="HBP41" s="236"/>
      <c r="HBQ41" s="236"/>
      <c r="HBR41" s="236"/>
      <c r="HBS41" s="236"/>
      <c r="HBT41" s="236"/>
      <c r="HBU41" s="236"/>
      <c r="HBV41" s="236"/>
      <c r="HBW41" s="236"/>
      <c r="HBX41" s="236"/>
      <c r="HBY41" s="236"/>
      <c r="HBZ41" s="236"/>
      <c r="HCA41" s="236"/>
      <c r="HCB41" s="236"/>
      <c r="HCC41" s="236"/>
      <c r="HCD41" s="236"/>
      <c r="HCE41" s="236"/>
      <c r="HCF41" s="236"/>
      <c r="HCG41" s="236"/>
      <c r="HCH41" s="236"/>
      <c r="HCI41" s="236"/>
      <c r="HCJ41" s="236"/>
      <c r="HCK41" s="236"/>
      <c r="HCL41" s="236"/>
      <c r="HCM41" s="236"/>
      <c r="HCN41" s="236"/>
      <c r="HCO41" s="236"/>
      <c r="HCP41" s="236"/>
      <c r="HCQ41" s="236"/>
      <c r="HCR41" s="236"/>
      <c r="HCS41" s="236"/>
      <c r="HCT41" s="236"/>
      <c r="HCU41" s="236"/>
      <c r="HCV41" s="236"/>
      <c r="HCW41" s="236"/>
      <c r="HCX41" s="236"/>
      <c r="HCY41" s="236"/>
      <c r="HCZ41" s="236"/>
      <c r="HDA41" s="236"/>
      <c r="HDB41" s="236"/>
      <c r="HDC41" s="236"/>
      <c r="HDD41" s="236"/>
      <c r="HDE41" s="236"/>
      <c r="HDF41" s="236"/>
      <c r="HDG41" s="236"/>
      <c r="HDH41" s="236"/>
      <c r="HDI41" s="236"/>
      <c r="HDJ41" s="236"/>
      <c r="HDK41" s="236"/>
      <c r="HDL41" s="236"/>
      <c r="HDM41" s="236"/>
      <c r="HDN41" s="236"/>
      <c r="HDO41" s="236"/>
      <c r="HDP41" s="236"/>
      <c r="HDQ41" s="236"/>
      <c r="HDR41" s="236"/>
      <c r="HDS41" s="236"/>
      <c r="HDT41" s="236"/>
      <c r="HDU41" s="236"/>
      <c r="HDV41" s="236"/>
      <c r="HDW41" s="236"/>
      <c r="HDX41" s="236"/>
      <c r="HDY41" s="236"/>
      <c r="HDZ41" s="236"/>
      <c r="HEA41" s="236"/>
      <c r="HEB41" s="236"/>
      <c r="HEC41" s="236"/>
      <c r="HED41" s="236"/>
      <c r="HEE41" s="236"/>
      <c r="HEF41" s="236"/>
      <c r="HEG41" s="236"/>
      <c r="HEH41" s="236"/>
      <c r="HEI41" s="236"/>
      <c r="HEJ41" s="236"/>
      <c r="HEK41" s="236"/>
      <c r="HEL41" s="236"/>
      <c r="HEM41" s="236"/>
      <c r="HEN41" s="236"/>
      <c r="HEO41" s="236"/>
      <c r="HEP41" s="236"/>
      <c r="HEQ41" s="236"/>
      <c r="HER41" s="236"/>
      <c r="HES41" s="236"/>
      <c r="HET41" s="236"/>
      <c r="HEU41" s="236"/>
      <c r="HEV41" s="236"/>
      <c r="HEW41" s="236"/>
      <c r="HEX41" s="236"/>
      <c r="HEY41" s="236"/>
      <c r="HEZ41" s="236"/>
      <c r="HFA41" s="236"/>
      <c r="HFB41" s="236"/>
      <c r="HFC41" s="236"/>
      <c r="HFD41" s="236"/>
      <c r="HFE41" s="236"/>
      <c r="HFF41" s="236"/>
      <c r="HFG41" s="236"/>
      <c r="HFH41" s="236"/>
      <c r="HFI41" s="236"/>
      <c r="HFJ41" s="236"/>
      <c r="HFK41" s="236"/>
      <c r="HFL41" s="236"/>
      <c r="HFM41" s="236"/>
      <c r="HFN41" s="236"/>
      <c r="HFO41" s="236"/>
      <c r="HFP41" s="236"/>
      <c r="HFQ41" s="236"/>
      <c r="HFR41" s="236"/>
      <c r="HFS41" s="236"/>
      <c r="HFT41" s="236"/>
      <c r="HFU41" s="236"/>
      <c r="HFV41" s="236"/>
      <c r="HFW41" s="236"/>
      <c r="HFX41" s="236"/>
      <c r="HFY41" s="236"/>
      <c r="HFZ41" s="236"/>
      <c r="HGA41" s="236"/>
      <c r="HGB41" s="236"/>
      <c r="HGC41" s="236"/>
      <c r="HGD41" s="236"/>
      <c r="HGE41" s="236"/>
      <c r="HGF41" s="236"/>
      <c r="HGG41" s="236"/>
      <c r="HGH41" s="236"/>
      <c r="HGI41" s="236"/>
      <c r="HGJ41" s="236"/>
      <c r="HGK41" s="236"/>
      <c r="HGL41" s="236"/>
      <c r="HGM41" s="236"/>
      <c r="HGN41" s="236"/>
      <c r="HGO41" s="236"/>
      <c r="HGP41" s="236"/>
      <c r="HGQ41" s="236"/>
      <c r="HGR41" s="236"/>
      <c r="HGS41" s="236"/>
      <c r="HGT41" s="236"/>
      <c r="HGU41" s="236"/>
      <c r="HGV41" s="236"/>
      <c r="HGW41" s="236"/>
      <c r="HGX41" s="236"/>
      <c r="HGY41" s="236"/>
      <c r="HGZ41" s="236"/>
      <c r="HHA41" s="236"/>
      <c r="HHB41" s="236"/>
      <c r="HHC41" s="236"/>
      <c r="HHD41" s="236"/>
      <c r="HHE41" s="236"/>
      <c r="HHF41" s="236"/>
      <c r="HHG41" s="236"/>
      <c r="HHH41" s="236"/>
      <c r="HHI41" s="236"/>
      <c r="HHJ41" s="236"/>
      <c r="HHK41" s="236"/>
      <c r="HHL41" s="236"/>
      <c r="HHM41" s="236"/>
      <c r="HHN41" s="236"/>
      <c r="HHO41" s="236"/>
      <c r="HHP41" s="236"/>
      <c r="HHQ41" s="236"/>
      <c r="HHR41" s="236"/>
      <c r="HHS41" s="236"/>
      <c r="HHT41" s="236"/>
      <c r="HHU41" s="236"/>
      <c r="HHV41" s="236"/>
      <c r="HHW41" s="236"/>
      <c r="HHX41" s="236"/>
      <c r="HHY41" s="236"/>
      <c r="HHZ41" s="236"/>
      <c r="HIA41" s="236"/>
      <c r="HIB41" s="236"/>
      <c r="HIC41" s="236"/>
      <c r="HID41" s="236"/>
      <c r="HIE41" s="236"/>
      <c r="HIF41" s="236"/>
      <c r="HIG41" s="236"/>
      <c r="HIH41" s="236"/>
      <c r="HII41" s="236"/>
      <c r="HIJ41" s="236"/>
      <c r="HIK41" s="236"/>
      <c r="HIL41" s="236"/>
      <c r="HIM41" s="236"/>
      <c r="HIN41" s="236"/>
      <c r="HIO41" s="236"/>
      <c r="HIP41" s="236"/>
      <c r="HIQ41" s="236"/>
      <c r="HIR41" s="236"/>
      <c r="HIS41" s="236"/>
      <c r="HIT41" s="236"/>
      <c r="HIU41" s="236"/>
      <c r="HIV41" s="236"/>
      <c r="HIW41" s="236"/>
      <c r="HIX41" s="236"/>
      <c r="HIY41" s="236"/>
      <c r="HIZ41" s="236"/>
      <c r="HJA41" s="236"/>
      <c r="HJB41" s="236"/>
      <c r="HJC41" s="236"/>
      <c r="HJD41" s="236"/>
      <c r="HJE41" s="236"/>
      <c r="HJF41" s="236"/>
      <c r="HJG41" s="236"/>
      <c r="HJH41" s="236"/>
      <c r="HJI41" s="236"/>
      <c r="HJJ41" s="236"/>
      <c r="HJK41" s="236"/>
      <c r="HJL41" s="236"/>
      <c r="HJM41" s="236"/>
      <c r="HJN41" s="236"/>
      <c r="HJO41" s="236"/>
      <c r="HJP41" s="236"/>
      <c r="HJQ41" s="236"/>
      <c r="HJR41" s="236"/>
      <c r="HJS41" s="236"/>
      <c r="HJT41" s="236"/>
      <c r="HJU41" s="236"/>
      <c r="HJV41" s="236"/>
      <c r="HJW41" s="236"/>
      <c r="HJX41" s="236"/>
      <c r="HJY41" s="236"/>
      <c r="HJZ41" s="236"/>
      <c r="HKA41" s="236"/>
      <c r="HKB41" s="236"/>
      <c r="HKC41" s="236"/>
      <c r="HKD41" s="236"/>
      <c r="HKE41" s="236"/>
      <c r="HKF41" s="236"/>
      <c r="HKG41" s="236"/>
      <c r="HKH41" s="236"/>
      <c r="HKI41" s="236"/>
      <c r="HKJ41" s="236"/>
      <c r="HKK41" s="236"/>
      <c r="HKL41" s="236"/>
      <c r="HKM41" s="236"/>
      <c r="HKN41" s="236"/>
      <c r="HKO41" s="236"/>
      <c r="HKP41" s="236"/>
      <c r="HKQ41" s="236"/>
      <c r="HKR41" s="236"/>
      <c r="HKS41" s="236"/>
      <c r="HKT41" s="236"/>
      <c r="HKU41" s="236"/>
      <c r="HKV41" s="236"/>
      <c r="HKW41" s="236"/>
      <c r="HKX41" s="236"/>
      <c r="HKY41" s="236"/>
      <c r="HKZ41" s="236"/>
      <c r="HLA41" s="236"/>
      <c r="HLB41" s="236"/>
      <c r="HLC41" s="236"/>
      <c r="HLD41" s="236"/>
      <c r="HLE41" s="236"/>
      <c r="HLF41" s="236"/>
      <c r="HLG41" s="236"/>
      <c r="HLH41" s="236"/>
      <c r="HLI41" s="236"/>
      <c r="HLJ41" s="236"/>
      <c r="HLK41" s="236"/>
      <c r="HLL41" s="236"/>
      <c r="HLM41" s="236"/>
      <c r="HLN41" s="236"/>
      <c r="HLO41" s="236"/>
      <c r="HLP41" s="236"/>
      <c r="HLQ41" s="236"/>
      <c r="HLR41" s="236"/>
      <c r="HLS41" s="236"/>
      <c r="HLT41" s="236"/>
      <c r="HLU41" s="236"/>
      <c r="HLV41" s="236"/>
      <c r="HLW41" s="236"/>
      <c r="HLX41" s="236"/>
      <c r="HLY41" s="236"/>
      <c r="HLZ41" s="236"/>
      <c r="HMA41" s="236"/>
      <c r="HMB41" s="236"/>
      <c r="HMC41" s="236"/>
      <c r="HMD41" s="236"/>
      <c r="HME41" s="236"/>
      <c r="HMF41" s="236"/>
      <c r="HMG41" s="236"/>
      <c r="HMH41" s="236"/>
      <c r="HMI41" s="236"/>
      <c r="HMJ41" s="236"/>
      <c r="HMK41" s="236"/>
      <c r="HML41" s="236"/>
      <c r="HMM41" s="236"/>
      <c r="HMN41" s="236"/>
      <c r="HMO41" s="236"/>
      <c r="HMP41" s="236"/>
      <c r="HMQ41" s="236"/>
      <c r="HMR41" s="236"/>
      <c r="HMS41" s="236"/>
      <c r="HMT41" s="236"/>
      <c r="HMU41" s="236"/>
      <c r="HMV41" s="236"/>
      <c r="HMW41" s="236"/>
      <c r="HMX41" s="236"/>
      <c r="HMY41" s="236"/>
      <c r="HMZ41" s="236"/>
      <c r="HNA41" s="236"/>
      <c r="HNB41" s="236"/>
      <c r="HNC41" s="236"/>
      <c r="HND41" s="236"/>
      <c r="HNE41" s="236"/>
      <c r="HNF41" s="236"/>
      <c r="HNG41" s="236"/>
      <c r="HNH41" s="236"/>
      <c r="HNI41" s="236"/>
      <c r="HNJ41" s="236"/>
      <c r="HNK41" s="236"/>
      <c r="HNL41" s="236"/>
      <c r="HNM41" s="236"/>
      <c r="HNN41" s="236"/>
      <c r="HNO41" s="236"/>
      <c r="HNP41" s="236"/>
      <c r="HNQ41" s="236"/>
      <c r="HNR41" s="236"/>
      <c r="HNS41" s="236"/>
      <c r="HNT41" s="236"/>
      <c r="HNU41" s="236"/>
      <c r="HNV41" s="236"/>
      <c r="HNW41" s="236"/>
      <c r="HNX41" s="236"/>
      <c r="HNY41" s="236"/>
      <c r="HNZ41" s="236"/>
      <c r="HOA41" s="236"/>
      <c r="HOB41" s="236"/>
      <c r="HOC41" s="236"/>
      <c r="HOD41" s="236"/>
      <c r="HOE41" s="236"/>
      <c r="HOF41" s="236"/>
      <c r="HOG41" s="236"/>
      <c r="HOH41" s="236"/>
      <c r="HOI41" s="236"/>
      <c r="HOJ41" s="236"/>
      <c r="HOK41" s="236"/>
      <c r="HOL41" s="236"/>
      <c r="HOM41" s="236"/>
      <c r="HON41" s="236"/>
      <c r="HOO41" s="236"/>
      <c r="HOP41" s="236"/>
      <c r="HOQ41" s="236"/>
      <c r="HOR41" s="236"/>
      <c r="HOS41" s="236"/>
      <c r="HOT41" s="236"/>
      <c r="HOU41" s="236"/>
      <c r="HOV41" s="236"/>
      <c r="HOW41" s="236"/>
      <c r="HOX41" s="236"/>
      <c r="HOY41" s="236"/>
      <c r="HOZ41" s="236"/>
      <c r="HPA41" s="236"/>
      <c r="HPB41" s="236"/>
      <c r="HPC41" s="236"/>
      <c r="HPD41" s="236"/>
      <c r="HPE41" s="236"/>
      <c r="HPF41" s="236"/>
      <c r="HPG41" s="236"/>
      <c r="HPH41" s="236"/>
      <c r="HPI41" s="236"/>
      <c r="HPJ41" s="236"/>
      <c r="HPK41" s="236"/>
      <c r="HPL41" s="236"/>
      <c r="HPM41" s="236"/>
      <c r="HPN41" s="236"/>
      <c r="HPO41" s="236"/>
      <c r="HPP41" s="236"/>
      <c r="HPQ41" s="236"/>
      <c r="HPR41" s="236"/>
      <c r="HPS41" s="236"/>
      <c r="HPT41" s="236"/>
      <c r="HPU41" s="236"/>
      <c r="HPV41" s="236"/>
      <c r="HPW41" s="236"/>
      <c r="HPX41" s="236"/>
      <c r="HPY41" s="236"/>
      <c r="HPZ41" s="236"/>
      <c r="HQA41" s="236"/>
      <c r="HQB41" s="236"/>
      <c r="HQC41" s="236"/>
      <c r="HQD41" s="236"/>
      <c r="HQE41" s="236"/>
      <c r="HQF41" s="236"/>
      <c r="HQG41" s="236"/>
      <c r="HQH41" s="236"/>
      <c r="HQI41" s="236"/>
      <c r="HQJ41" s="236"/>
      <c r="HQK41" s="236"/>
      <c r="HQL41" s="236"/>
      <c r="HQM41" s="236"/>
      <c r="HQN41" s="236"/>
      <c r="HQO41" s="236"/>
      <c r="HQP41" s="236"/>
      <c r="HQQ41" s="236"/>
      <c r="HQR41" s="236"/>
      <c r="HQS41" s="236"/>
      <c r="HQT41" s="236"/>
      <c r="HQU41" s="236"/>
      <c r="HQV41" s="236"/>
      <c r="HQW41" s="236"/>
      <c r="HQX41" s="236"/>
      <c r="HQY41" s="236"/>
      <c r="HQZ41" s="236"/>
      <c r="HRA41" s="236"/>
      <c r="HRB41" s="236"/>
      <c r="HRC41" s="236"/>
      <c r="HRD41" s="236"/>
      <c r="HRE41" s="236"/>
      <c r="HRF41" s="236"/>
      <c r="HRG41" s="236"/>
      <c r="HRH41" s="236"/>
      <c r="HRI41" s="236"/>
      <c r="HRJ41" s="236"/>
      <c r="HRK41" s="236"/>
      <c r="HRL41" s="236"/>
      <c r="HRM41" s="236"/>
      <c r="HRN41" s="236"/>
      <c r="HRO41" s="236"/>
      <c r="HRP41" s="236"/>
      <c r="HRQ41" s="236"/>
      <c r="HRR41" s="236"/>
      <c r="HRS41" s="236"/>
      <c r="HRT41" s="236"/>
      <c r="HRU41" s="236"/>
      <c r="HRV41" s="236"/>
      <c r="HRW41" s="236"/>
      <c r="HRX41" s="236"/>
      <c r="HRY41" s="236"/>
      <c r="HRZ41" s="236"/>
      <c r="HSA41" s="236"/>
      <c r="HSB41" s="236"/>
      <c r="HSC41" s="236"/>
      <c r="HSD41" s="236"/>
      <c r="HSE41" s="236"/>
      <c r="HSF41" s="236"/>
      <c r="HSG41" s="236"/>
      <c r="HSH41" s="236"/>
      <c r="HSI41" s="236"/>
      <c r="HSJ41" s="236"/>
      <c r="HSK41" s="236"/>
      <c r="HSL41" s="236"/>
      <c r="HSM41" s="236"/>
      <c r="HSN41" s="236"/>
      <c r="HSO41" s="236"/>
      <c r="HSP41" s="236"/>
      <c r="HSQ41" s="236"/>
      <c r="HSR41" s="236"/>
      <c r="HSS41" s="236"/>
      <c r="HST41" s="236"/>
      <c r="HSU41" s="236"/>
      <c r="HSV41" s="236"/>
      <c r="HSW41" s="236"/>
      <c r="HSX41" s="236"/>
      <c r="HSY41" s="236"/>
      <c r="HSZ41" s="236"/>
      <c r="HTA41" s="236"/>
      <c r="HTB41" s="236"/>
      <c r="HTC41" s="236"/>
      <c r="HTD41" s="236"/>
      <c r="HTE41" s="236"/>
      <c r="HTF41" s="236"/>
      <c r="HTG41" s="236"/>
      <c r="HTH41" s="236"/>
      <c r="HTI41" s="236"/>
      <c r="HTJ41" s="236"/>
      <c r="HTK41" s="236"/>
      <c r="HTL41" s="236"/>
      <c r="HTM41" s="236"/>
      <c r="HTN41" s="236"/>
      <c r="HTO41" s="236"/>
      <c r="HTP41" s="236"/>
      <c r="HTQ41" s="236"/>
      <c r="HTR41" s="236"/>
      <c r="HTS41" s="236"/>
      <c r="HTT41" s="236"/>
      <c r="HTU41" s="236"/>
      <c r="HTV41" s="236"/>
      <c r="HTW41" s="236"/>
      <c r="HTX41" s="236"/>
      <c r="HTY41" s="236"/>
      <c r="HTZ41" s="236"/>
      <c r="HUA41" s="236"/>
      <c r="HUB41" s="236"/>
      <c r="HUC41" s="236"/>
      <c r="HUD41" s="236"/>
      <c r="HUE41" s="236"/>
      <c r="HUF41" s="236"/>
      <c r="HUG41" s="236"/>
      <c r="HUH41" s="236"/>
      <c r="HUI41" s="236"/>
      <c r="HUJ41" s="236"/>
      <c r="HUK41" s="236"/>
      <c r="HUL41" s="236"/>
      <c r="HUM41" s="236"/>
      <c r="HUN41" s="236"/>
      <c r="HUO41" s="236"/>
      <c r="HUP41" s="236"/>
      <c r="HUQ41" s="236"/>
      <c r="HUR41" s="236"/>
      <c r="HUS41" s="236"/>
      <c r="HUT41" s="236"/>
      <c r="HUU41" s="236"/>
      <c r="HUV41" s="236"/>
      <c r="HUW41" s="236"/>
      <c r="HUX41" s="236"/>
      <c r="HUY41" s="236"/>
      <c r="HUZ41" s="236"/>
      <c r="HVA41" s="236"/>
      <c r="HVB41" s="236"/>
      <c r="HVC41" s="236"/>
      <c r="HVD41" s="236"/>
      <c r="HVE41" s="236"/>
      <c r="HVF41" s="236"/>
      <c r="HVG41" s="236"/>
      <c r="HVH41" s="236"/>
      <c r="HVI41" s="236"/>
      <c r="HVJ41" s="236"/>
      <c r="HVK41" s="236"/>
      <c r="HVL41" s="236"/>
      <c r="HVM41" s="236"/>
      <c r="HVN41" s="236"/>
      <c r="HVO41" s="236"/>
      <c r="HVP41" s="236"/>
      <c r="HVQ41" s="236"/>
      <c r="HVR41" s="236"/>
      <c r="HVS41" s="236"/>
      <c r="HVT41" s="236"/>
      <c r="HVU41" s="236"/>
      <c r="HVV41" s="236"/>
      <c r="HVW41" s="236"/>
      <c r="HVX41" s="236"/>
      <c r="HVY41" s="236"/>
      <c r="HVZ41" s="236"/>
      <c r="HWA41" s="236"/>
      <c r="HWB41" s="236"/>
      <c r="HWC41" s="236"/>
      <c r="HWD41" s="236"/>
      <c r="HWE41" s="236"/>
      <c r="HWF41" s="236"/>
      <c r="HWG41" s="236"/>
      <c r="HWH41" s="236"/>
      <c r="HWI41" s="236"/>
      <c r="HWJ41" s="236"/>
      <c r="HWK41" s="236"/>
      <c r="HWL41" s="236"/>
      <c r="HWM41" s="236"/>
      <c r="HWN41" s="236"/>
      <c r="HWO41" s="236"/>
      <c r="HWP41" s="236"/>
      <c r="HWQ41" s="236"/>
      <c r="HWR41" s="236"/>
      <c r="HWS41" s="236"/>
      <c r="HWT41" s="236"/>
      <c r="HWU41" s="236"/>
      <c r="HWV41" s="236"/>
      <c r="HWW41" s="236"/>
      <c r="HWX41" s="236"/>
      <c r="HWY41" s="236"/>
      <c r="HWZ41" s="236"/>
      <c r="HXA41" s="236"/>
      <c r="HXB41" s="236"/>
      <c r="HXC41" s="236"/>
      <c r="HXD41" s="236"/>
      <c r="HXE41" s="236"/>
      <c r="HXF41" s="236"/>
      <c r="HXG41" s="236"/>
      <c r="HXH41" s="236"/>
      <c r="HXI41" s="236"/>
      <c r="HXJ41" s="236"/>
      <c r="HXK41" s="236"/>
      <c r="HXL41" s="236"/>
      <c r="HXM41" s="236"/>
      <c r="HXN41" s="236"/>
      <c r="HXO41" s="236"/>
      <c r="HXP41" s="236"/>
      <c r="HXQ41" s="236"/>
      <c r="HXR41" s="236"/>
      <c r="HXS41" s="236"/>
      <c r="HXT41" s="236"/>
      <c r="HXU41" s="236"/>
      <c r="HXV41" s="236"/>
      <c r="HXW41" s="236"/>
      <c r="HXX41" s="236"/>
      <c r="HXY41" s="236"/>
      <c r="HXZ41" s="236"/>
      <c r="HYA41" s="236"/>
      <c r="HYB41" s="236"/>
      <c r="HYC41" s="236"/>
      <c r="HYD41" s="236"/>
      <c r="HYE41" s="236"/>
      <c r="HYF41" s="236"/>
      <c r="HYG41" s="236"/>
      <c r="HYH41" s="236"/>
      <c r="HYI41" s="236"/>
      <c r="HYJ41" s="236"/>
      <c r="HYK41" s="236"/>
      <c r="HYL41" s="236"/>
      <c r="HYM41" s="236"/>
      <c r="HYN41" s="236"/>
      <c r="HYO41" s="236"/>
      <c r="HYP41" s="236"/>
      <c r="HYQ41" s="236"/>
      <c r="HYR41" s="236"/>
      <c r="HYS41" s="236"/>
      <c r="HYT41" s="236"/>
      <c r="HYU41" s="236"/>
      <c r="HYV41" s="236"/>
      <c r="HYW41" s="236"/>
      <c r="HYX41" s="236"/>
      <c r="HYY41" s="236"/>
      <c r="HYZ41" s="236"/>
      <c r="HZA41" s="236"/>
      <c r="HZB41" s="236"/>
      <c r="HZC41" s="236"/>
      <c r="HZD41" s="236"/>
      <c r="HZE41" s="236"/>
      <c r="HZF41" s="236"/>
      <c r="HZG41" s="236"/>
      <c r="HZH41" s="236"/>
      <c r="HZI41" s="236"/>
      <c r="HZJ41" s="236"/>
      <c r="HZK41" s="236"/>
      <c r="HZL41" s="236"/>
      <c r="HZM41" s="236"/>
      <c r="HZN41" s="236"/>
      <c r="HZO41" s="236"/>
      <c r="HZP41" s="236"/>
      <c r="HZQ41" s="236"/>
      <c r="HZR41" s="236"/>
      <c r="HZS41" s="236"/>
      <c r="HZT41" s="236"/>
      <c r="HZU41" s="236"/>
      <c r="HZV41" s="236"/>
      <c r="HZW41" s="236"/>
      <c r="HZX41" s="236"/>
      <c r="HZY41" s="236"/>
      <c r="HZZ41" s="236"/>
      <c r="IAA41" s="236"/>
      <c r="IAB41" s="236"/>
      <c r="IAC41" s="236"/>
      <c r="IAD41" s="236"/>
      <c r="IAE41" s="236"/>
      <c r="IAF41" s="236"/>
      <c r="IAG41" s="236"/>
      <c r="IAH41" s="236"/>
      <c r="IAI41" s="236"/>
      <c r="IAJ41" s="236"/>
      <c r="IAK41" s="236"/>
      <c r="IAL41" s="236"/>
      <c r="IAM41" s="236"/>
      <c r="IAN41" s="236"/>
      <c r="IAO41" s="236"/>
      <c r="IAP41" s="236"/>
      <c r="IAQ41" s="236"/>
      <c r="IAR41" s="236"/>
      <c r="IAS41" s="236"/>
      <c r="IAT41" s="236"/>
      <c r="IAU41" s="236"/>
      <c r="IAV41" s="236"/>
      <c r="IAW41" s="236"/>
      <c r="IAX41" s="236"/>
      <c r="IAY41" s="236"/>
      <c r="IAZ41" s="236"/>
      <c r="IBA41" s="236"/>
      <c r="IBB41" s="236"/>
      <c r="IBC41" s="236"/>
      <c r="IBD41" s="236"/>
      <c r="IBE41" s="236"/>
      <c r="IBF41" s="236"/>
      <c r="IBG41" s="236"/>
      <c r="IBH41" s="236"/>
      <c r="IBI41" s="236"/>
      <c r="IBJ41" s="236"/>
      <c r="IBK41" s="236"/>
      <c r="IBL41" s="236"/>
      <c r="IBM41" s="236"/>
      <c r="IBN41" s="236"/>
      <c r="IBO41" s="236"/>
      <c r="IBP41" s="236"/>
      <c r="IBQ41" s="236"/>
      <c r="IBR41" s="236"/>
      <c r="IBS41" s="236"/>
      <c r="IBT41" s="236"/>
      <c r="IBU41" s="236"/>
      <c r="IBV41" s="236"/>
      <c r="IBW41" s="236"/>
      <c r="IBX41" s="236"/>
      <c r="IBY41" s="236"/>
      <c r="IBZ41" s="236"/>
      <c r="ICA41" s="236"/>
      <c r="ICB41" s="236"/>
      <c r="ICC41" s="236"/>
      <c r="ICD41" s="236"/>
      <c r="ICE41" s="236"/>
      <c r="ICF41" s="236"/>
      <c r="ICG41" s="236"/>
      <c r="ICH41" s="236"/>
      <c r="ICI41" s="236"/>
      <c r="ICJ41" s="236"/>
      <c r="ICK41" s="236"/>
      <c r="ICL41" s="236"/>
      <c r="ICM41" s="236"/>
      <c r="ICN41" s="236"/>
      <c r="ICO41" s="236"/>
      <c r="ICP41" s="236"/>
      <c r="ICQ41" s="236"/>
      <c r="ICR41" s="236"/>
      <c r="ICS41" s="236"/>
      <c r="ICT41" s="236"/>
      <c r="ICU41" s="236"/>
      <c r="ICV41" s="236"/>
      <c r="ICW41" s="236"/>
      <c r="ICX41" s="236"/>
      <c r="ICY41" s="236"/>
      <c r="ICZ41" s="236"/>
      <c r="IDA41" s="236"/>
      <c r="IDB41" s="236"/>
      <c r="IDC41" s="236"/>
      <c r="IDD41" s="236"/>
      <c r="IDE41" s="236"/>
      <c r="IDF41" s="236"/>
      <c r="IDG41" s="236"/>
      <c r="IDH41" s="236"/>
      <c r="IDI41" s="236"/>
      <c r="IDJ41" s="236"/>
      <c r="IDK41" s="236"/>
      <c r="IDL41" s="236"/>
      <c r="IDM41" s="236"/>
      <c r="IDN41" s="236"/>
      <c r="IDO41" s="236"/>
      <c r="IDP41" s="236"/>
      <c r="IDQ41" s="236"/>
      <c r="IDR41" s="236"/>
      <c r="IDS41" s="236"/>
      <c r="IDT41" s="236"/>
      <c r="IDU41" s="236"/>
      <c r="IDV41" s="236"/>
      <c r="IDW41" s="236"/>
      <c r="IDX41" s="236"/>
      <c r="IDY41" s="236"/>
      <c r="IDZ41" s="236"/>
      <c r="IEA41" s="236"/>
      <c r="IEB41" s="236"/>
      <c r="IEC41" s="236"/>
      <c r="IED41" s="236"/>
      <c r="IEE41" s="236"/>
      <c r="IEF41" s="236"/>
      <c r="IEG41" s="236"/>
      <c r="IEH41" s="236"/>
      <c r="IEI41" s="236"/>
      <c r="IEJ41" s="236"/>
      <c r="IEK41" s="236"/>
      <c r="IEL41" s="236"/>
      <c r="IEM41" s="236"/>
      <c r="IEN41" s="236"/>
      <c r="IEO41" s="236"/>
      <c r="IEP41" s="236"/>
      <c r="IEQ41" s="236"/>
      <c r="IER41" s="236"/>
      <c r="IES41" s="236"/>
      <c r="IET41" s="236"/>
      <c r="IEU41" s="236"/>
      <c r="IEV41" s="236"/>
      <c r="IEW41" s="236"/>
      <c r="IEX41" s="236"/>
      <c r="IEY41" s="236"/>
      <c r="IEZ41" s="236"/>
      <c r="IFA41" s="236"/>
      <c r="IFB41" s="236"/>
      <c r="IFC41" s="236"/>
      <c r="IFD41" s="236"/>
      <c r="IFE41" s="236"/>
      <c r="IFF41" s="236"/>
      <c r="IFG41" s="236"/>
      <c r="IFH41" s="236"/>
      <c r="IFI41" s="236"/>
      <c r="IFJ41" s="236"/>
      <c r="IFK41" s="236"/>
      <c r="IFL41" s="236"/>
      <c r="IFM41" s="236"/>
      <c r="IFN41" s="236"/>
      <c r="IFO41" s="236"/>
      <c r="IFP41" s="236"/>
      <c r="IFQ41" s="236"/>
      <c r="IFR41" s="236"/>
      <c r="IFS41" s="236"/>
      <c r="IFT41" s="236"/>
      <c r="IFU41" s="236"/>
      <c r="IFV41" s="236"/>
      <c r="IFW41" s="236"/>
      <c r="IFX41" s="236"/>
      <c r="IFY41" s="236"/>
      <c r="IFZ41" s="236"/>
      <c r="IGA41" s="236"/>
      <c r="IGB41" s="236"/>
      <c r="IGC41" s="236"/>
      <c r="IGD41" s="236"/>
      <c r="IGE41" s="236"/>
      <c r="IGF41" s="236"/>
      <c r="IGG41" s="236"/>
      <c r="IGH41" s="236"/>
      <c r="IGI41" s="236"/>
      <c r="IGJ41" s="236"/>
      <c r="IGK41" s="236"/>
      <c r="IGL41" s="236"/>
      <c r="IGM41" s="236"/>
      <c r="IGN41" s="236"/>
      <c r="IGO41" s="236"/>
      <c r="IGP41" s="236"/>
      <c r="IGQ41" s="236"/>
      <c r="IGR41" s="236"/>
      <c r="IGS41" s="236"/>
      <c r="IGT41" s="236"/>
      <c r="IGU41" s="236"/>
      <c r="IGV41" s="236"/>
      <c r="IGW41" s="236"/>
      <c r="IGX41" s="236"/>
      <c r="IGY41" s="236"/>
      <c r="IGZ41" s="236"/>
      <c r="IHA41" s="236"/>
      <c r="IHB41" s="236"/>
      <c r="IHC41" s="236"/>
      <c r="IHD41" s="236"/>
      <c r="IHE41" s="236"/>
      <c r="IHF41" s="236"/>
      <c r="IHG41" s="236"/>
      <c r="IHH41" s="236"/>
      <c r="IHI41" s="236"/>
      <c r="IHJ41" s="236"/>
      <c r="IHK41" s="236"/>
      <c r="IHL41" s="236"/>
      <c r="IHM41" s="236"/>
      <c r="IHN41" s="236"/>
      <c r="IHO41" s="236"/>
      <c r="IHP41" s="236"/>
      <c r="IHQ41" s="236"/>
      <c r="IHR41" s="236"/>
      <c r="IHS41" s="236"/>
      <c r="IHT41" s="236"/>
      <c r="IHU41" s="236"/>
      <c r="IHV41" s="236"/>
      <c r="IHW41" s="236"/>
      <c r="IHX41" s="236"/>
      <c r="IHY41" s="236"/>
      <c r="IHZ41" s="236"/>
      <c r="IIA41" s="236"/>
      <c r="IIB41" s="236"/>
      <c r="IIC41" s="236"/>
      <c r="IID41" s="236"/>
      <c r="IIE41" s="236"/>
      <c r="IIF41" s="236"/>
      <c r="IIG41" s="236"/>
      <c r="IIH41" s="236"/>
      <c r="III41" s="236"/>
      <c r="IIJ41" s="236"/>
      <c r="IIK41" s="236"/>
      <c r="IIL41" s="236"/>
      <c r="IIM41" s="236"/>
      <c r="IIN41" s="236"/>
      <c r="IIO41" s="236"/>
      <c r="IIP41" s="236"/>
      <c r="IIQ41" s="236"/>
      <c r="IIR41" s="236"/>
      <c r="IIS41" s="236"/>
      <c r="IIT41" s="236"/>
      <c r="IIU41" s="236"/>
      <c r="IIV41" s="236"/>
      <c r="IIW41" s="236"/>
      <c r="IIX41" s="236"/>
      <c r="IIY41" s="236"/>
      <c r="IIZ41" s="236"/>
      <c r="IJA41" s="236"/>
      <c r="IJB41" s="236"/>
      <c r="IJC41" s="236"/>
      <c r="IJD41" s="236"/>
      <c r="IJE41" s="236"/>
      <c r="IJF41" s="236"/>
      <c r="IJG41" s="236"/>
      <c r="IJH41" s="236"/>
      <c r="IJI41" s="236"/>
      <c r="IJJ41" s="236"/>
      <c r="IJK41" s="236"/>
      <c r="IJL41" s="236"/>
      <c r="IJM41" s="236"/>
      <c r="IJN41" s="236"/>
      <c r="IJO41" s="236"/>
      <c r="IJP41" s="236"/>
      <c r="IJQ41" s="236"/>
      <c r="IJR41" s="236"/>
      <c r="IJS41" s="236"/>
      <c r="IJT41" s="236"/>
      <c r="IJU41" s="236"/>
      <c r="IJV41" s="236"/>
      <c r="IJW41" s="236"/>
      <c r="IJX41" s="236"/>
      <c r="IJY41" s="236"/>
      <c r="IJZ41" s="236"/>
      <c r="IKA41" s="236"/>
      <c r="IKB41" s="236"/>
      <c r="IKC41" s="236"/>
      <c r="IKD41" s="236"/>
      <c r="IKE41" s="236"/>
      <c r="IKF41" s="236"/>
      <c r="IKG41" s="236"/>
      <c r="IKH41" s="236"/>
      <c r="IKI41" s="236"/>
      <c r="IKJ41" s="236"/>
      <c r="IKK41" s="236"/>
      <c r="IKL41" s="236"/>
      <c r="IKM41" s="236"/>
      <c r="IKN41" s="236"/>
      <c r="IKO41" s="236"/>
      <c r="IKP41" s="236"/>
      <c r="IKQ41" s="236"/>
      <c r="IKR41" s="236"/>
      <c r="IKS41" s="236"/>
      <c r="IKT41" s="236"/>
      <c r="IKU41" s="236"/>
      <c r="IKV41" s="236"/>
      <c r="IKW41" s="236"/>
      <c r="IKX41" s="236"/>
      <c r="IKY41" s="236"/>
      <c r="IKZ41" s="236"/>
      <c r="ILA41" s="236"/>
      <c r="ILB41" s="236"/>
      <c r="ILC41" s="236"/>
      <c r="ILD41" s="236"/>
      <c r="ILE41" s="236"/>
      <c r="ILF41" s="236"/>
      <c r="ILG41" s="236"/>
      <c r="ILH41" s="236"/>
      <c r="ILI41" s="236"/>
      <c r="ILJ41" s="236"/>
      <c r="ILK41" s="236"/>
      <c r="ILL41" s="236"/>
      <c r="ILM41" s="236"/>
      <c r="ILN41" s="236"/>
      <c r="ILO41" s="236"/>
      <c r="ILP41" s="236"/>
      <c r="ILQ41" s="236"/>
      <c r="ILR41" s="236"/>
      <c r="ILS41" s="236"/>
      <c r="ILT41" s="236"/>
      <c r="ILU41" s="236"/>
      <c r="ILV41" s="236"/>
      <c r="ILW41" s="236"/>
      <c r="ILX41" s="236"/>
      <c r="ILY41" s="236"/>
      <c r="ILZ41" s="236"/>
      <c r="IMA41" s="236"/>
      <c r="IMB41" s="236"/>
      <c r="IMC41" s="236"/>
      <c r="IMD41" s="236"/>
      <c r="IME41" s="236"/>
      <c r="IMF41" s="236"/>
      <c r="IMG41" s="236"/>
      <c r="IMH41" s="236"/>
      <c r="IMI41" s="236"/>
      <c r="IMJ41" s="236"/>
      <c r="IMK41" s="236"/>
      <c r="IML41" s="236"/>
      <c r="IMM41" s="236"/>
      <c r="IMN41" s="236"/>
      <c r="IMO41" s="236"/>
      <c r="IMP41" s="236"/>
      <c r="IMQ41" s="236"/>
      <c r="IMR41" s="236"/>
      <c r="IMS41" s="236"/>
      <c r="IMT41" s="236"/>
      <c r="IMU41" s="236"/>
      <c r="IMV41" s="236"/>
      <c r="IMW41" s="236"/>
      <c r="IMX41" s="236"/>
      <c r="IMY41" s="236"/>
      <c r="IMZ41" s="236"/>
      <c r="INA41" s="236"/>
      <c r="INB41" s="236"/>
      <c r="INC41" s="236"/>
      <c r="IND41" s="236"/>
      <c r="INE41" s="236"/>
      <c r="INF41" s="236"/>
      <c r="ING41" s="236"/>
      <c r="INH41" s="236"/>
      <c r="INI41" s="236"/>
      <c r="INJ41" s="236"/>
      <c r="INK41" s="236"/>
      <c r="INL41" s="236"/>
      <c r="INM41" s="236"/>
      <c r="INN41" s="236"/>
      <c r="INO41" s="236"/>
      <c r="INP41" s="236"/>
      <c r="INQ41" s="236"/>
      <c r="INR41" s="236"/>
      <c r="INS41" s="236"/>
      <c r="INT41" s="236"/>
      <c r="INU41" s="236"/>
      <c r="INV41" s="236"/>
      <c r="INW41" s="236"/>
      <c r="INX41" s="236"/>
      <c r="INY41" s="236"/>
      <c r="INZ41" s="236"/>
      <c r="IOA41" s="236"/>
      <c r="IOB41" s="236"/>
      <c r="IOC41" s="236"/>
      <c r="IOD41" s="236"/>
      <c r="IOE41" s="236"/>
      <c r="IOF41" s="236"/>
      <c r="IOG41" s="236"/>
      <c r="IOH41" s="236"/>
      <c r="IOI41" s="236"/>
      <c r="IOJ41" s="236"/>
      <c r="IOK41" s="236"/>
      <c r="IOL41" s="236"/>
      <c r="IOM41" s="236"/>
      <c r="ION41" s="236"/>
      <c r="IOO41" s="236"/>
      <c r="IOP41" s="236"/>
      <c r="IOQ41" s="236"/>
      <c r="IOR41" s="236"/>
      <c r="IOS41" s="236"/>
      <c r="IOT41" s="236"/>
      <c r="IOU41" s="236"/>
      <c r="IOV41" s="236"/>
      <c r="IOW41" s="236"/>
      <c r="IOX41" s="236"/>
      <c r="IOY41" s="236"/>
      <c r="IOZ41" s="236"/>
      <c r="IPA41" s="236"/>
      <c r="IPB41" s="236"/>
      <c r="IPC41" s="236"/>
      <c r="IPD41" s="236"/>
      <c r="IPE41" s="236"/>
      <c r="IPF41" s="236"/>
      <c r="IPG41" s="236"/>
      <c r="IPH41" s="236"/>
      <c r="IPI41" s="236"/>
      <c r="IPJ41" s="236"/>
      <c r="IPK41" s="236"/>
      <c r="IPL41" s="236"/>
      <c r="IPM41" s="236"/>
      <c r="IPN41" s="236"/>
      <c r="IPO41" s="236"/>
      <c r="IPP41" s="236"/>
      <c r="IPQ41" s="236"/>
      <c r="IPR41" s="236"/>
      <c r="IPS41" s="236"/>
      <c r="IPT41" s="236"/>
      <c r="IPU41" s="236"/>
      <c r="IPV41" s="236"/>
      <c r="IPW41" s="236"/>
      <c r="IPX41" s="236"/>
      <c r="IPY41" s="236"/>
      <c r="IPZ41" s="236"/>
      <c r="IQA41" s="236"/>
      <c r="IQB41" s="236"/>
      <c r="IQC41" s="236"/>
      <c r="IQD41" s="236"/>
      <c r="IQE41" s="236"/>
      <c r="IQF41" s="236"/>
      <c r="IQG41" s="236"/>
      <c r="IQH41" s="236"/>
      <c r="IQI41" s="236"/>
      <c r="IQJ41" s="236"/>
      <c r="IQK41" s="236"/>
      <c r="IQL41" s="236"/>
      <c r="IQM41" s="236"/>
      <c r="IQN41" s="236"/>
      <c r="IQO41" s="236"/>
      <c r="IQP41" s="236"/>
      <c r="IQQ41" s="236"/>
      <c r="IQR41" s="236"/>
      <c r="IQS41" s="236"/>
      <c r="IQT41" s="236"/>
      <c r="IQU41" s="236"/>
      <c r="IQV41" s="236"/>
      <c r="IQW41" s="236"/>
      <c r="IQX41" s="236"/>
      <c r="IQY41" s="236"/>
      <c r="IQZ41" s="236"/>
      <c r="IRA41" s="236"/>
      <c r="IRB41" s="236"/>
      <c r="IRC41" s="236"/>
      <c r="IRD41" s="236"/>
      <c r="IRE41" s="236"/>
      <c r="IRF41" s="236"/>
      <c r="IRG41" s="236"/>
      <c r="IRH41" s="236"/>
      <c r="IRI41" s="236"/>
      <c r="IRJ41" s="236"/>
      <c r="IRK41" s="236"/>
      <c r="IRL41" s="236"/>
      <c r="IRM41" s="236"/>
      <c r="IRN41" s="236"/>
      <c r="IRO41" s="236"/>
      <c r="IRP41" s="236"/>
      <c r="IRQ41" s="236"/>
      <c r="IRR41" s="236"/>
      <c r="IRS41" s="236"/>
      <c r="IRT41" s="236"/>
      <c r="IRU41" s="236"/>
      <c r="IRV41" s="236"/>
      <c r="IRW41" s="236"/>
      <c r="IRX41" s="236"/>
      <c r="IRY41" s="236"/>
      <c r="IRZ41" s="236"/>
      <c r="ISA41" s="236"/>
      <c r="ISB41" s="236"/>
      <c r="ISC41" s="236"/>
      <c r="ISD41" s="236"/>
      <c r="ISE41" s="236"/>
      <c r="ISF41" s="236"/>
      <c r="ISG41" s="236"/>
      <c r="ISH41" s="236"/>
      <c r="ISI41" s="236"/>
      <c r="ISJ41" s="236"/>
      <c r="ISK41" s="236"/>
      <c r="ISL41" s="236"/>
      <c r="ISM41" s="236"/>
      <c r="ISN41" s="236"/>
      <c r="ISO41" s="236"/>
      <c r="ISP41" s="236"/>
      <c r="ISQ41" s="236"/>
      <c r="ISR41" s="236"/>
      <c r="ISS41" s="236"/>
      <c r="IST41" s="236"/>
      <c r="ISU41" s="236"/>
      <c r="ISV41" s="236"/>
      <c r="ISW41" s="236"/>
      <c r="ISX41" s="236"/>
      <c r="ISY41" s="236"/>
      <c r="ISZ41" s="236"/>
      <c r="ITA41" s="236"/>
      <c r="ITB41" s="236"/>
      <c r="ITC41" s="236"/>
      <c r="ITD41" s="236"/>
      <c r="ITE41" s="236"/>
      <c r="ITF41" s="236"/>
      <c r="ITG41" s="236"/>
      <c r="ITH41" s="236"/>
      <c r="ITI41" s="236"/>
      <c r="ITJ41" s="236"/>
      <c r="ITK41" s="236"/>
      <c r="ITL41" s="236"/>
      <c r="ITM41" s="236"/>
      <c r="ITN41" s="236"/>
      <c r="ITO41" s="236"/>
      <c r="ITP41" s="236"/>
      <c r="ITQ41" s="236"/>
      <c r="ITR41" s="236"/>
      <c r="ITS41" s="236"/>
      <c r="ITT41" s="236"/>
      <c r="ITU41" s="236"/>
      <c r="ITV41" s="236"/>
      <c r="ITW41" s="236"/>
      <c r="ITX41" s="236"/>
      <c r="ITY41" s="236"/>
      <c r="ITZ41" s="236"/>
      <c r="IUA41" s="236"/>
      <c r="IUB41" s="236"/>
      <c r="IUC41" s="236"/>
      <c r="IUD41" s="236"/>
      <c r="IUE41" s="236"/>
      <c r="IUF41" s="236"/>
      <c r="IUG41" s="236"/>
      <c r="IUH41" s="236"/>
      <c r="IUI41" s="236"/>
      <c r="IUJ41" s="236"/>
      <c r="IUK41" s="236"/>
      <c r="IUL41" s="236"/>
      <c r="IUM41" s="236"/>
      <c r="IUN41" s="236"/>
      <c r="IUO41" s="236"/>
      <c r="IUP41" s="236"/>
      <c r="IUQ41" s="236"/>
      <c r="IUR41" s="236"/>
      <c r="IUS41" s="236"/>
      <c r="IUT41" s="236"/>
      <c r="IUU41" s="236"/>
      <c r="IUV41" s="236"/>
      <c r="IUW41" s="236"/>
      <c r="IUX41" s="236"/>
      <c r="IUY41" s="236"/>
      <c r="IUZ41" s="236"/>
      <c r="IVA41" s="236"/>
      <c r="IVB41" s="236"/>
      <c r="IVC41" s="236"/>
      <c r="IVD41" s="236"/>
      <c r="IVE41" s="236"/>
      <c r="IVF41" s="236"/>
      <c r="IVG41" s="236"/>
      <c r="IVH41" s="236"/>
      <c r="IVI41" s="236"/>
      <c r="IVJ41" s="236"/>
      <c r="IVK41" s="236"/>
      <c r="IVL41" s="236"/>
      <c r="IVM41" s="236"/>
      <c r="IVN41" s="236"/>
      <c r="IVO41" s="236"/>
      <c r="IVP41" s="236"/>
      <c r="IVQ41" s="236"/>
      <c r="IVR41" s="236"/>
      <c r="IVS41" s="236"/>
      <c r="IVT41" s="236"/>
      <c r="IVU41" s="236"/>
      <c r="IVV41" s="236"/>
      <c r="IVW41" s="236"/>
      <c r="IVX41" s="236"/>
      <c r="IVY41" s="236"/>
      <c r="IVZ41" s="236"/>
      <c r="IWA41" s="236"/>
      <c r="IWB41" s="236"/>
      <c r="IWC41" s="236"/>
      <c r="IWD41" s="236"/>
      <c r="IWE41" s="236"/>
      <c r="IWF41" s="236"/>
      <c r="IWG41" s="236"/>
      <c r="IWH41" s="236"/>
      <c r="IWI41" s="236"/>
      <c r="IWJ41" s="236"/>
      <c r="IWK41" s="236"/>
      <c r="IWL41" s="236"/>
      <c r="IWM41" s="236"/>
      <c r="IWN41" s="236"/>
      <c r="IWO41" s="236"/>
      <c r="IWP41" s="236"/>
      <c r="IWQ41" s="236"/>
      <c r="IWR41" s="236"/>
      <c r="IWS41" s="236"/>
      <c r="IWT41" s="236"/>
      <c r="IWU41" s="236"/>
      <c r="IWV41" s="236"/>
      <c r="IWW41" s="236"/>
      <c r="IWX41" s="236"/>
      <c r="IWY41" s="236"/>
      <c r="IWZ41" s="236"/>
      <c r="IXA41" s="236"/>
      <c r="IXB41" s="236"/>
      <c r="IXC41" s="236"/>
      <c r="IXD41" s="236"/>
      <c r="IXE41" s="236"/>
      <c r="IXF41" s="236"/>
      <c r="IXG41" s="236"/>
      <c r="IXH41" s="236"/>
      <c r="IXI41" s="236"/>
      <c r="IXJ41" s="236"/>
      <c r="IXK41" s="236"/>
      <c r="IXL41" s="236"/>
      <c r="IXM41" s="236"/>
      <c r="IXN41" s="236"/>
      <c r="IXO41" s="236"/>
      <c r="IXP41" s="236"/>
      <c r="IXQ41" s="236"/>
      <c r="IXR41" s="236"/>
      <c r="IXS41" s="236"/>
      <c r="IXT41" s="236"/>
      <c r="IXU41" s="236"/>
      <c r="IXV41" s="236"/>
      <c r="IXW41" s="236"/>
      <c r="IXX41" s="236"/>
      <c r="IXY41" s="236"/>
      <c r="IXZ41" s="236"/>
      <c r="IYA41" s="236"/>
      <c r="IYB41" s="236"/>
      <c r="IYC41" s="236"/>
      <c r="IYD41" s="236"/>
      <c r="IYE41" s="236"/>
      <c r="IYF41" s="236"/>
      <c r="IYG41" s="236"/>
      <c r="IYH41" s="236"/>
      <c r="IYI41" s="236"/>
      <c r="IYJ41" s="236"/>
      <c r="IYK41" s="236"/>
      <c r="IYL41" s="236"/>
      <c r="IYM41" s="236"/>
      <c r="IYN41" s="236"/>
      <c r="IYO41" s="236"/>
      <c r="IYP41" s="236"/>
      <c r="IYQ41" s="236"/>
      <c r="IYR41" s="236"/>
      <c r="IYS41" s="236"/>
      <c r="IYT41" s="236"/>
      <c r="IYU41" s="236"/>
      <c r="IYV41" s="236"/>
      <c r="IYW41" s="236"/>
      <c r="IYX41" s="236"/>
      <c r="IYY41" s="236"/>
      <c r="IYZ41" s="236"/>
      <c r="IZA41" s="236"/>
      <c r="IZB41" s="236"/>
      <c r="IZC41" s="236"/>
      <c r="IZD41" s="236"/>
      <c r="IZE41" s="236"/>
      <c r="IZF41" s="236"/>
      <c r="IZG41" s="236"/>
      <c r="IZH41" s="236"/>
      <c r="IZI41" s="236"/>
      <c r="IZJ41" s="236"/>
      <c r="IZK41" s="236"/>
      <c r="IZL41" s="236"/>
      <c r="IZM41" s="236"/>
      <c r="IZN41" s="236"/>
      <c r="IZO41" s="236"/>
      <c r="IZP41" s="236"/>
      <c r="IZQ41" s="236"/>
      <c r="IZR41" s="236"/>
      <c r="IZS41" s="236"/>
      <c r="IZT41" s="236"/>
      <c r="IZU41" s="236"/>
      <c r="IZV41" s="236"/>
      <c r="IZW41" s="236"/>
      <c r="IZX41" s="236"/>
      <c r="IZY41" s="236"/>
      <c r="IZZ41" s="236"/>
      <c r="JAA41" s="236"/>
      <c r="JAB41" s="236"/>
      <c r="JAC41" s="236"/>
      <c r="JAD41" s="236"/>
      <c r="JAE41" s="236"/>
      <c r="JAF41" s="236"/>
      <c r="JAG41" s="236"/>
      <c r="JAH41" s="236"/>
      <c r="JAI41" s="236"/>
      <c r="JAJ41" s="236"/>
      <c r="JAK41" s="236"/>
      <c r="JAL41" s="236"/>
      <c r="JAM41" s="236"/>
      <c r="JAN41" s="236"/>
      <c r="JAO41" s="236"/>
      <c r="JAP41" s="236"/>
      <c r="JAQ41" s="236"/>
      <c r="JAR41" s="236"/>
      <c r="JAS41" s="236"/>
      <c r="JAT41" s="236"/>
      <c r="JAU41" s="236"/>
      <c r="JAV41" s="236"/>
      <c r="JAW41" s="236"/>
      <c r="JAX41" s="236"/>
      <c r="JAY41" s="236"/>
      <c r="JAZ41" s="236"/>
      <c r="JBA41" s="236"/>
      <c r="JBB41" s="236"/>
      <c r="JBC41" s="236"/>
      <c r="JBD41" s="236"/>
      <c r="JBE41" s="236"/>
      <c r="JBF41" s="236"/>
      <c r="JBG41" s="236"/>
      <c r="JBH41" s="236"/>
      <c r="JBI41" s="236"/>
      <c r="JBJ41" s="236"/>
      <c r="JBK41" s="236"/>
      <c r="JBL41" s="236"/>
      <c r="JBM41" s="236"/>
      <c r="JBN41" s="236"/>
      <c r="JBO41" s="236"/>
      <c r="JBP41" s="236"/>
      <c r="JBQ41" s="236"/>
      <c r="JBR41" s="236"/>
      <c r="JBS41" s="236"/>
      <c r="JBT41" s="236"/>
      <c r="JBU41" s="236"/>
      <c r="JBV41" s="236"/>
      <c r="JBW41" s="236"/>
      <c r="JBX41" s="236"/>
      <c r="JBY41" s="236"/>
      <c r="JBZ41" s="236"/>
      <c r="JCA41" s="236"/>
      <c r="JCB41" s="236"/>
      <c r="JCC41" s="236"/>
      <c r="JCD41" s="236"/>
      <c r="JCE41" s="236"/>
      <c r="JCF41" s="236"/>
      <c r="JCG41" s="236"/>
      <c r="JCH41" s="236"/>
      <c r="JCI41" s="236"/>
      <c r="JCJ41" s="236"/>
      <c r="JCK41" s="236"/>
      <c r="JCL41" s="236"/>
      <c r="JCM41" s="236"/>
      <c r="JCN41" s="236"/>
      <c r="JCO41" s="236"/>
      <c r="JCP41" s="236"/>
      <c r="JCQ41" s="236"/>
      <c r="JCR41" s="236"/>
      <c r="JCS41" s="236"/>
      <c r="JCT41" s="236"/>
      <c r="JCU41" s="236"/>
      <c r="JCV41" s="236"/>
      <c r="JCW41" s="236"/>
      <c r="JCX41" s="236"/>
      <c r="JCY41" s="236"/>
      <c r="JCZ41" s="236"/>
      <c r="JDA41" s="236"/>
      <c r="JDB41" s="236"/>
      <c r="JDC41" s="236"/>
      <c r="JDD41" s="236"/>
      <c r="JDE41" s="236"/>
      <c r="JDF41" s="236"/>
      <c r="JDG41" s="236"/>
      <c r="JDH41" s="236"/>
      <c r="JDI41" s="236"/>
      <c r="JDJ41" s="236"/>
      <c r="JDK41" s="236"/>
      <c r="JDL41" s="236"/>
      <c r="JDM41" s="236"/>
      <c r="JDN41" s="236"/>
      <c r="JDO41" s="236"/>
      <c r="JDP41" s="236"/>
      <c r="JDQ41" s="236"/>
      <c r="JDR41" s="236"/>
      <c r="JDS41" s="236"/>
      <c r="JDT41" s="236"/>
      <c r="JDU41" s="236"/>
      <c r="JDV41" s="236"/>
      <c r="JDW41" s="236"/>
      <c r="JDX41" s="236"/>
      <c r="JDY41" s="236"/>
      <c r="JDZ41" s="236"/>
      <c r="JEA41" s="236"/>
      <c r="JEB41" s="236"/>
      <c r="JEC41" s="236"/>
      <c r="JED41" s="236"/>
      <c r="JEE41" s="236"/>
      <c r="JEF41" s="236"/>
      <c r="JEG41" s="236"/>
      <c r="JEH41" s="236"/>
      <c r="JEI41" s="236"/>
      <c r="JEJ41" s="236"/>
      <c r="JEK41" s="236"/>
      <c r="JEL41" s="236"/>
      <c r="JEM41" s="236"/>
      <c r="JEN41" s="236"/>
      <c r="JEO41" s="236"/>
      <c r="JEP41" s="236"/>
      <c r="JEQ41" s="236"/>
      <c r="JER41" s="236"/>
      <c r="JES41" s="236"/>
      <c r="JET41" s="236"/>
      <c r="JEU41" s="236"/>
      <c r="JEV41" s="236"/>
      <c r="JEW41" s="236"/>
      <c r="JEX41" s="236"/>
      <c r="JEY41" s="236"/>
      <c r="JEZ41" s="236"/>
      <c r="JFA41" s="236"/>
      <c r="JFB41" s="236"/>
      <c r="JFC41" s="236"/>
      <c r="JFD41" s="236"/>
      <c r="JFE41" s="236"/>
      <c r="JFF41" s="236"/>
      <c r="JFG41" s="236"/>
      <c r="JFH41" s="236"/>
      <c r="JFI41" s="236"/>
      <c r="JFJ41" s="236"/>
      <c r="JFK41" s="236"/>
      <c r="JFL41" s="236"/>
      <c r="JFM41" s="236"/>
      <c r="JFN41" s="236"/>
      <c r="JFO41" s="236"/>
      <c r="JFP41" s="236"/>
      <c r="JFQ41" s="236"/>
      <c r="JFR41" s="236"/>
      <c r="JFS41" s="236"/>
      <c r="JFT41" s="236"/>
      <c r="JFU41" s="236"/>
      <c r="JFV41" s="236"/>
      <c r="JFW41" s="236"/>
      <c r="JFX41" s="236"/>
      <c r="JFY41" s="236"/>
      <c r="JFZ41" s="236"/>
      <c r="JGA41" s="236"/>
      <c r="JGB41" s="236"/>
      <c r="JGC41" s="236"/>
      <c r="JGD41" s="236"/>
      <c r="JGE41" s="236"/>
      <c r="JGF41" s="236"/>
      <c r="JGG41" s="236"/>
      <c r="JGH41" s="236"/>
      <c r="JGI41" s="236"/>
      <c r="JGJ41" s="236"/>
      <c r="JGK41" s="236"/>
      <c r="JGL41" s="236"/>
      <c r="JGM41" s="236"/>
      <c r="JGN41" s="236"/>
      <c r="JGO41" s="236"/>
      <c r="JGP41" s="236"/>
      <c r="JGQ41" s="236"/>
      <c r="JGR41" s="236"/>
      <c r="JGS41" s="236"/>
      <c r="JGT41" s="236"/>
      <c r="JGU41" s="236"/>
      <c r="JGV41" s="236"/>
      <c r="JGW41" s="236"/>
      <c r="JGX41" s="236"/>
      <c r="JGY41" s="236"/>
      <c r="JGZ41" s="236"/>
      <c r="JHA41" s="236"/>
      <c r="JHB41" s="236"/>
      <c r="JHC41" s="236"/>
      <c r="JHD41" s="236"/>
      <c r="JHE41" s="236"/>
      <c r="JHF41" s="236"/>
      <c r="JHG41" s="236"/>
      <c r="JHH41" s="236"/>
      <c r="JHI41" s="236"/>
      <c r="JHJ41" s="236"/>
      <c r="JHK41" s="236"/>
      <c r="JHL41" s="236"/>
      <c r="JHM41" s="236"/>
      <c r="JHN41" s="236"/>
      <c r="JHO41" s="236"/>
      <c r="JHP41" s="236"/>
      <c r="JHQ41" s="236"/>
      <c r="JHR41" s="236"/>
      <c r="JHS41" s="236"/>
      <c r="JHT41" s="236"/>
      <c r="JHU41" s="236"/>
      <c r="JHV41" s="236"/>
      <c r="JHW41" s="236"/>
      <c r="JHX41" s="236"/>
      <c r="JHY41" s="236"/>
      <c r="JHZ41" s="236"/>
      <c r="JIA41" s="236"/>
      <c r="JIB41" s="236"/>
      <c r="JIC41" s="236"/>
      <c r="JID41" s="236"/>
      <c r="JIE41" s="236"/>
      <c r="JIF41" s="236"/>
      <c r="JIG41" s="236"/>
      <c r="JIH41" s="236"/>
      <c r="JII41" s="236"/>
      <c r="JIJ41" s="236"/>
      <c r="JIK41" s="236"/>
      <c r="JIL41" s="236"/>
      <c r="JIM41" s="236"/>
      <c r="JIN41" s="236"/>
      <c r="JIO41" s="236"/>
      <c r="JIP41" s="236"/>
      <c r="JIQ41" s="236"/>
      <c r="JIR41" s="236"/>
      <c r="JIS41" s="236"/>
      <c r="JIT41" s="236"/>
      <c r="JIU41" s="236"/>
      <c r="JIV41" s="236"/>
      <c r="JIW41" s="236"/>
      <c r="JIX41" s="236"/>
      <c r="JIY41" s="236"/>
      <c r="JIZ41" s="236"/>
      <c r="JJA41" s="236"/>
      <c r="JJB41" s="236"/>
      <c r="JJC41" s="236"/>
      <c r="JJD41" s="236"/>
      <c r="JJE41" s="236"/>
      <c r="JJF41" s="236"/>
      <c r="JJG41" s="236"/>
      <c r="JJH41" s="236"/>
      <c r="JJI41" s="236"/>
      <c r="JJJ41" s="236"/>
      <c r="JJK41" s="236"/>
      <c r="JJL41" s="236"/>
      <c r="JJM41" s="236"/>
      <c r="JJN41" s="236"/>
      <c r="JJO41" s="236"/>
      <c r="JJP41" s="236"/>
      <c r="JJQ41" s="236"/>
      <c r="JJR41" s="236"/>
      <c r="JJS41" s="236"/>
      <c r="JJT41" s="236"/>
      <c r="JJU41" s="236"/>
      <c r="JJV41" s="236"/>
      <c r="JJW41" s="236"/>
      <c r="JJX41" s="236"/>
      <c r="JJY41" s="236"/>
      <c r="JJZ41" s="236"/>
      <c r="JKA41" s="236"/>
      <c r="JKB41" s="236"/>
      <c r="JKC41" s="236"/>
      <c r="JKD41" s="236"/>
      <c r="JKE41" s="236"/>
      <c r="JKF41" s="236"/>
      <c r="JKG41" s="236"/>
      <c r="JKH41" s="236"/>
      <c r="JKI41" s="236"/>
      <c r="JKJ41" s="236"/>
      <c r="JKK41" s="236"/>
      <c r="JKL41" s="236"/>
      <c r="JKM41" s="236"/>
      <c r="JKN41" s="236"/>
      <c r="JKO41" s="236"/>
      <c r="JKP41" s="236"/>
      <c r="JKQ41" s="236"/>
      <c r="JKR41" s="236"/>
      <c r="JKS41" s="236"/>
      <c r="JKT41" s="236"/>
      <c r="JKU41" s="236"/>
      <c r="JKV41" s="236"/>
      <c r="JKW41" s="236"/>
      <c r="JKX41" s="236"/>
      <c r="JKY41" s="236"/>
      <c r="JKZ41" s="236"/>
      <c r="JLA41" s="236"/>
      <c r="JLB41" s="236"/>
      <c r="JLC41" s="236"/>
      <c r="JLD41" s="236"/>
      <c r="JLE41" s="236"/>
      <c r="JLF41" s="236"/>
      <c r="JLG41" s="236"/>
      <c r="JLH41" s="236"/>
      <c r="JLI41" s="236"/>
      <c r="JLJ41" s="236"/>
      <c r="JLK41" s="236"/>
      <c r="JLL41" s="236"/>
      <c r="JLM41" s="236"/>
      <c r="JLN41" s="236"/>
      <c r="JLO41" s="236"/>
      <c r="JLP41" s="236"/>
      <c r="JLQ41" s="236"/>
      <c r="JLR41" s="236"/>
      <c r="JLS41" s="236"/>
      <c r="JLT41" s="236"/>
      <c r="JLU41" s="236"/>
      <c r="JLV41" s="236"/>
      <c r="JLW41" s="236"/>
      <c r="JLX41" s="236"/>
      <c r="JLY41" s="236"/>
      <c r="JLZ41" s="236"/>
      <c r="JMA41" s="236"/>
      <c r="JMB41" s="236"/>
      <c r="JMC41" s="236"/>
      <c r="JMD41" s="236"/>
      <c r="JME41" s="236"/>
      <c r="JMF41" s="236"/>
      <c r="JMG41" s="236"/>
      <c r="JMH41" s="236"/>
      <c r="JMI41" s="236"/>
      <c r="JMJ41" s="236"/>
      <c r="JMK41" s="236"/>
      <c r="JML41" s="236"/>
      <c r="JMM41" s="236"/>
      <c r="JMN41" s="236"/>
      <c r="JMO41" s="236"/>
      <c r="JMP41" s="236"/>
      <c r="JMQ41" s="236"/>
      <c r="JMR41" s="236"/>
      <c r="JMS41" s="236"/>
      <c r="JMT41" s="236"/>
      <c r="JMU41" s="236"/>
      <c r="JMV41" s="236"/>
      <c r="JMW41" s="236"/>
      <c r="JMX41" s="236"/>
      <c r="JMY41" s="236"/>
      <c r="JMZ41" s="236"/>
      <c r="JNA41" s="236"/>
      <c r="JNB41" s="236"/>
      <c r="JNC41" s="236"/>
      <c r="JND41" s="236"/>
      <c r="JNE41" s="236"/>
      <c r="JNF41" s="236"/>
      <c r="JNG41" s="236"/>
      <c r="JNH41" s="236"/>
      <c r="JNI41" s="236"/>
      <c r="JNJ41" s="236"/>
      <c r="JNK41" s="236"/>
      <c r="JNL41" s="236"/>
      <c r="JNM41" s="236"/>
      <c r="JNN41" s="236"/>
      <c r="JNO41" s="236"/>
      <c r="JNP41" s="236"/>
      <c r="JNQ41" s="236"/>
      <c r="JNR41" s="236"/>
      <c r="JNS41" s="236"/>
      <c r="JNT41" s="236"/>
      <c r="JNU41" s="236"/>
      <c r="JNV41" s="236"/>
      <c r="JNW41" s="236"/>
      <c r="JNX41" s="236"/>
      <c r="JNY41" s="236"/>
      <c r="JNZ41" s="236"/>
      <c r="JOA41" s="236"/>
      <c r="JOB41" s="236"/>
      <c r="JOC41" s="236"/>
      <c r="JOD41" s="236"/>
      <c r="JOE41" s="236"/>
      <c r="JOF41" s="236"/>
      <c r="JOG41" s="236"/>
      <c r="JOH41" s="236"/>
      <c r="JOI41" s="236"/>
      <c r="JOJ41" s="236"/>
      <c r="JOK41" s="236"/>
      <c r="JOL41" s="236"/>
      <c r="JOM41" s="236"/>
      <c r="JON41" s="236"/>
      <c r="JOO41" s="236"/>
      <c r="JOP41" s="236"/>
      <c r="JOQ41" s="236"/>
      <c r="JOR41" s="236"/>
      <c r="JOS41" s="236"/>
      <c r="JOT41" s="236"/>
      <c r="JOU41" s="236"/>
      <c r="JOV41" s="236"/>
      <c r="JOW41" s="236"/>
      <c r="JOX41" s="236"/>
      <c r="JOY41" s="236"/>
      <c r="JOZ41" s="236"/>
      <c r="JPA41" s="236"/>
      <c r="JPB41" s="236"/>
      <c r="JPC41" s="236"/>
      <c r="JPD41" s="236"/>
      <c r="JPE41" s="236"/>
      <c r="JPF41" s="236"/>
      <c r="JPG41" s="236"/>
      <c r="JPH41" s="236"/>
      <c r="JPI41" s="236"/>
      <c r="JPJ41" s="236"/>
      <c r="JPK41" s="236"/>
      <c r="JPL41" s="236"/>
      <c r="JPM41" s="236"/>
      <c r="JPN41" s="236"/>
      <c r="JPO41" s="236"/>
      <c r="JPP41" s="236"/>
      <c r="JPQ41" s="236"/>
      <c r="JPR41" s="236"/>
      <c r="JPS41" s="236"/>
      <c r="JPT41" s="236"/>
      <c r="JPU41" s="236"/>
      <c r="JPV41" s="236"/>
      <c r="JPW41" s="236"/>
      <c r="JPX41" s="236"/>
      <c r="JPY41" s="236"/>
      <c r="JPZ41" s="236"/>
      <c r="JQA41" s="236"/>
      <c r="JQB41" s="236"/>
      <c r="JQC41" s="236"/>
      <c r="JQD41" s="236"/>
      <c r="JQE41" s="236"/>
      <c r="JQF41" s="236"/>
      <c r="JQG41" s="236"/>
      <c r="JQH41" s="236"/>
      <c r="JQI41" s="236"/>
      <c r="JQJ41" s="236"/>
      <c r="JQK41" s="236"/>
      <c r="JQL41" s="236"/>
      <c r="JQM41" s="236"/>
      <c r="JQN41" s="236"/>
      <c r="JQO41" s="236"/>
      <c r="JQP41" s="236"/>
      <c r="JQQ41" s="236"/>
      <c r="JQR41" s="236"/>
      <c r="JQS41" s="236"/>
      <c r="JQT41" s="236"/>
      <c r="JQU41" s="236"/>
      <c r="JQV41" s="236"/>
      <c r="JQW41" s="236"/>
      <c r="JQX41" s="236"/>
      <c r="JQY41" s="236"/>
      <c r="JQZ41" s="236"/>
      <c r="JRA41" s="236"/>
      <c r="JRB41" s="236"/>
      <c r="JRC41" s="236"/>
      <c r="JRD41" s="236"/>
      <c r="JRE41" s="236"/>
      <c r="JRF41" s="236"/>
      <c r="JRG41" s="236"/>
      <c r="JRH41" s="236"/>
      <c r="JRI41" s="236"/>
      <c r="JRJ41" s="236"/>
      <c r="JRK41" s="236"/>
      <c r="JRL41" s="236"/>
      <c r="JRM41" s="236"/>
      <c r="JRN41" s="236"/>
      <c r="JRO41" s="236"/>
      <c r="JRP41" s="236"/>
      <c r="JRQ41" s="236"/>
      <c r="JRR41" s="236"/>
      <c r="JRS41" s="236"/>
      <c r="JRT41" s="236"/>
      <c r="JRU41" s="236"/>
      <c r="JRV41" s="236"/>
      <c r="JRW41" s="236"/>
      <c r="JRX41" s="236"/>
      <c r="JRY41" s="236"/>
      <c r="JRZ41" s="236"/>
      <c r="JSA41" s="236"/>
      <c r="JSB41" s="236"/>
      <c r="JSC41" s="236"/>
      <c r="JSD41" s="236"/>
      <c r="JSE41" s="236"/>
      <c r="JSF41" s="236"/>
      <c r="JSG41" s="236"/>
      <c r="JSH41" s="236"/>
      <c r="JSI41" s="236"/>
      <c r="JSJ41" s="236"/>
      <c r="JSK41" s="236"/>
      <c r="JSL41" s="236"/>
      <c r="JSM41" s="236"/>
      <c r="JSN41" s="236"/>
      <c r="JSO41" s="236"/>
      <c r="JSP41" s="236"/>
      <c r="JSQ41" s="236"/>
      <c r="JSR41" s="236"/>
      <c r="JSS41" s="236"/>
      <c r="JST41" s="236"/>
      <c r="JSU41" s="236"/>
      <c r="JSV41" s="236"/>
      <c r="JSW41" s="236"/>
      <c r="JSX41" s="236"/>
      <c r="JSY41" s="236"/>
      <c r="JSZ41" s="236"/>
      <c r="JTA41" s="236"/>
      <c r="JTB41" s="236"/>
      <c r="JTC41" s="236"/>
      <c r="JTD41" s="236"/>
      <c r="JTE41" s="236"/>
      <c r="JTF41" s="236"/>
      <c r="JTG41" s="236"/>
      <c r="JTH41" s="236"/>
      <c r="JTI41" s="236"/>
      <c r="JTJ41" s="236"/>
      <c r="JTK41" s="236"/>
      <c r="JTL41" s="236"/>
      <c r="JTM41" s="236"/>
      <c r="JTN41" s="236"/>
      <c r="JTO41" s="236"/>
      <c r="JTP41" s="236"/>
      <c r="JTQ41" s="236"/>
      <c r="JTR41" s="236"/>
      <c r="JTS41" s="236"/>
      <c r="JTT41" s="236"/>
      <c r="JTU41" s="236"/>
      <c r="JTV41" s="236"/>
      <c r="JTW41" s="236"/>
      <c r="JTX41" s="236"/>
      <c r="JTY41" s="236"/>
      <c r="JTZ41" s="236"/>
      <c r="JUA41" s="236"/>
      <c r="JUB41" s="236"/>
      <c r="JUC41" s="236"/>
      <c r="JUD41" s="236"/>
      <c r="JUE41" s="236"/>
      <c r="JUF41" s="236"/>
      <c r="JUG41" s="236"/>
      <c r="JUH41" s="236"/>
      <c r="JUI41" s="236"/>
      <c r="JUJ41" s="236"/>
      <c r="JUK41" s="236"/>
      <c r="JUL41" s="236"/>
      <c r="JUM41" s="236"/>
      <c r="JUN41" s="236"/>
      <c r="JUO41" s="236"/>
      <c r="JUP41" s="236"/>
      <c r="JUQ41" s="236"/>
      <c r="JUR41" s="236"/>
      <c r="JUS41" s="236"/>
      <c r="JUT41" s="236"/>
      <c r="JUU41" s="236"/>
      <c r="JUV41" s="236"/>
      <c r="JUW41" s="236"/>
      <c r="JUX41" s="236"/>
      <c r="JUY41" s="236"/>
      <c r="JUZ41" s="236"/>
      <c r="JVA41" s="236"/>
      <c r="JVB41" s="236"/>
      <c r="JVC41" s="236"/>
      <c r="JVD41" s="236"/>
      <c r="JVE41" s="236"/>
      <c r="JVF41" s="236"/>
      <c r="JVG41" s="236"/>
      <c r="JVH41" s="236"/>
      <c r="JVI41" s="236"/>
      <c r="JVJ41" s="236"/>
      <c r="JVK41" s="236"/>
      <c r="JVL41" s="236"/>
      <c r="JVM41" s="236"/>
      <c r="JVN41" s="236"/>
      <c r="JVO41" s="236"/>
      <c r="JVP41" s="236"/>
      <c r="JVQ41" s="236"/>
      <c r="JVR41" s="236"/>
      <c r="JVS41" s="236"/>
      <c r="JVT41" s="236"/>
      <c r="JVU41" s="236"/>
      <c r="JVV41" s="236"/>
      <c r="JVW41" s="236"/>
      <c r="JVX41" s="236"/>
      <c r="JVY41" s="236"/>
      <c r="JVZ41" s="236"/>
      <c r="JWA41" s="236"/>
      <c r="JWB41" s="236"/>
      <c r="JWC41" s="236"/>
      <c r="JWD41" s="236"/>
      <c r="JWE41" s="236"/>
      <c r="JWF41" s="236"/>
      <c r="JWG41" s="236"/>
      <c r="JWH41" s="236"/>
      <c r="JWI41" s="236"/>
      <c r="JWJ41" s="236"/>
      <c r="JWK41" s="236"/>
      <c r="JWL41" s="236"/>
      <c r="JWM41" s="236"/>
      <c r="JWN41" s="236"/>
      <c r="JWO41" s="236"/>
      <c r="JWP41" s="236"/>
      <c r="JWQ41" s="236"/>
      <c r="JWR41" s="236"/>
      <c r="JWS41" s="236"/>
      <c r="JWT41" s="236"/>
      <c r="JWU41" s="236"/>
      <c r="JWV41" s="236"/>
      <c r="JWW41" s="236"/>
      <c r="JWX41" s="236"/>
      <c r="JWY41" s="236"/>
      <c r="JWZ41" s="236"/>
      <c r="JXA41" s="236"/>
      <c r="JXB41" s="236"/>
      <c r="JXC41" s="236"/>
      <c r="JXD41" s="236"/>
      <c r="JXE41" s="236"/>
      <c r="JXF41" s="236"/>
      <c r="JXG41" s="236"/>
      <c r="JXH41" s="236"/>
      <c r="JXI41" s="236"/>
      <c r="JXJ41" s="236"/>
      <c r="JXK41" s="236"/>
      <c r="JXL41" s="236"/>
      <c r="JXM41" s="236"/>
      <c r="JXN41" s="236"/>
      <c r="JXO41" s="236"/>
      <c r="JXP41" s="236"/>
      <c r="JXQ41" s="236"/>
      <c r="JXR41" s="236"/>
      <c r="JXS41" s="236"/>
      <c r="JXT41" s="236"/>
      <c r="JXU41" s="236"/>
      <c r="JXV41" s="236"/>
      <c r="JXW41" s="236"/>
      <c r="JXX41" s="236"/>
      <c r="JXY41" s="236"/>
      <c r="JXZ41" s="236"/>
      <c r="JYA41" s="236"/>
      <c r="JYB41" s="236"/>
      <c r="JYC41" s="236"/>
      <c r="JYD41" s="236"/>
      <c r="JYE41" s="236"/>
      <c r="JYF41" s="236"/>
      <c r="JYG41" s="236"/>
      <c r="JYH41" s="236"/>
      <c r="JYI41" s="236"/>
      <c r="JYJ41" s="236"/>
      <c r="JYK41" s="236"/>
      <c r="JYL41" s="236"/>
      <c r="JYM41" s="236"/>
      <c r="JYN41" s="236"/>
      <c r="JYO41" s="236"/>
      <c r="JYP41" s="236"/>
      <c r="JYQ41" s="236"/>
      <c r="JYR41" s="236"/>
      <c r="JYS41" s="236"/>
      <c r="JYT41" s="236"/>
      <c r="JYU41" s="236"/>
      <c r="JYV41" s="236"/>
      <c r="JYW41" s="236"/>
      <c r="JYX41" s="236"/>
      <c r="JYY41" s="236"/>
      <c r="JYZ41" s="236"/>
      <c r="JZA41" s="236"/>
      <c r="JZB41" s="236"/>
      <c r="JZC41" s="236"/>
      <c r="JZD41" s="236"/>
      <c r="JZE41" s="236"/>
      <c r="JZF41" s="236"/>
      <c r="JZG41" s="236"/>
      <c r="JZH41" s="236"/>
      <c r="JZI41" s="236"/>
      <c r="JZJ41" s="236"/>
      <c r="JZK41" s="236"/>
      <c r="JZL41" s="236"/>
      <c r="JZM41" s="236"/>
      <c r="JZN41" s="236"/>
      <c r="JZO41" s="236"/>
      <c r="JZP41" s="236"/>
      <c r="JZQ41" s="236"/>
      <c r="JZR41" s="236"/>
      <c r="JZS41" s="236"/>
      <c r="JZT41" s="236"/>
      <c r="JZU41" s="236"/>
      <c r="JZV41" s="236"/>
      <c r="JZW41" s="236"/>
      <c r="JZX41" s="236"/>
      <c r="JZY41" s="236"/>
      <c r="JZZ41" s="236"/>
      <c r="KAA41" s="236"/>
      <c r="KAB41" s="236"/>
      <c r="KAC41" s="236"/>
      <c r="KAD41" s="236"/>
      <c r="KAE41" s="236"/>
      <c r="KAF41" s="236"/>
      <c r="KAG41" s="236"/>
      <c r="KAH41" s="236"/>
      <c r="KAI41" s="236"/>
      <c r="KAJ41" s="236"/>
      <c r="KAK41" s="236"/>
      <c r="KAL41" s="236"/>
      <c r="KAM41" s="236"/>
      <c r="KAN41" s="236"/>
      <c r="KAO41" s="236"/>
      <c r="KAP41" s="236"/>
      <c r="KAQ41" s="236"/>
      <c r="KAR41" s="236"/>
      <c r="KAS41" s="236"/>
      <c r="KAT41" s="236"/>
      <c r="KAU41" s="236"/>
      <c r="KAV41" s="236"/>
      <c r="KAW41" s="236"/>
      <c r="KAX41" s="236"/>
      <c r="KAY41" s="236"/>
      <c r="KAZ41" s="236"/>
      <c r="KBA41" s="236"/>
      <c r="KBB41" s="236"/>
      <c r="KBC41" s="236"/>
      <c r="KBD41" s="236"/>
      <c r="KBE41" s="236"/>
      <c r="KBF41" s="236"/>
      <c r="KBG41" s="236"/>
      <c r="KBH41" s="236"/>
      <c r="KBI41" s="236"/>
      <c r="KBJ41" s="236"/>
      <c r="KBK41" s="236"/>
      <c r="KBL41" s="236"/>
      <c r="KBM41" s="236"/>
      <c r="KBN41" s="236"/>
      <c r="KBO41" s="236"/>
      <c r="KBP41" s="236"/>
      <c r="KBQ41" s="236"/>
      <c r="KBR41" s="236"/>
      <c r="KBS41" s="236"/>
      <c r="KBT41" s="236"/>
      <c r="KBU41" s="236"/>
      <c r="KBV41" s="236"/>
      <c r="KBW41" s="236"/>
      <c r="KBX41" s="236"/>
      <c r="KBY41" s="236"/>
      <c r="KBZ41" s="236"/>
      <c r="KCA41" s="236"/>
      <c r="KCB41" s="236"/>
      <c r="KCC41" s="236"/>
      <c r="KCD41" s="236"/>
      <c r="KCE41" s="236"/>
      <c r="KCF41" s="236"/>
      <c r="KCG41" s="236"/>
      <c r="KCH41" s="236"/>
      <c r="KCI41" s="236"/>
      <c r="KCJ41" s="236"/>
      <c r="KCK41" s="236"/>
      <c r="KCL41" s="236"/>
      <c r="KCM41" s="236"/>
      <c r="KCN41" s="236"/>
      <c r="KCO41" s="236"/>
      <c r="KCP41" s="236"/>
      <c r="KCQ41" s="236"/>
      <c r="KCR41" s="236"/>
      <c r="KCS41" s="236"/>
      <c r="KCT41" s="236"/>
      <c r="KCU41" s="236"/>
      <c r="KCV41" s="236"/>
      <c r="KCW41" s="236"/>
      <c r="KCX41" s="236"/>
      <c r="KCY41" s="236"/>
      <c r="KCZ41" s="236"/>
      <c r="KDA41" s="236"/>
      <c r="KDB41" s="236"/>
      <c r="KDC41" s="236"/>
      <c r="KDD41" s="236"/>
      <c r="KDE41" s="236"/>
      <c r="KDF41" s="236"/>
      <c r="KDG41" s="236"/>
      <c r="KDH41" s="236"/>
      <c r="KDI41" s="236"/>
      <c r="KDJ41" s="236"/>
      <c r="KDK41" s="236"/>
      <c r="KDL41" s="236"/>
      <c r="KDM41" s="236"/>
      <c r="KDN41" s="236"/>
      <c r="KDO41" s="236"/>
      <c r="KDP41" s="236"/>
      <c r="KDQ41" s="236"/>
      <c r="KDR41" s="236"/>
      <c r="KDS41" s="236"/>
      <c r="KDT41" s="236"/>
      <c r="KDU41" s="236"/>
      <c r="KDV41" s="236"/>
      <c r="KDW41" s="236"/>
      <c r="KDX41" s="236"/>
      <c r="KDY41" s="236"/>
      <c r="KDZ41" s="236"/>
      <c r="KEA41" s="236"/>
      <c r="KEB41" s="236"/>
      <c r="KEC41" s="236"/>
      <c r="KED41" s="236"/>
      <c r="KEE41" s="236"/>
      <c r="KEF41" s="236"/>
      <c r="KEG41" s="236"/>
      <c r="KEH41" s="236"/>
      <c r="KEI41" s="236"/>
      <c r="KEJ41" s="236"/>
      <c r="KEK41" s="236"/>
      <c r="KEL41" s="236"/>
      <c r="KEM41" s="236"/>
      <c r="KEN41" s="236"/>
      <c r="KEO41" s="236"/>
      <c r="KEP41" s="236"/>
      <c r="KEQ41" s="236"/>
      <c r="KER41" s="236"/>
      <c r="KES41" s="236"/>
      <c r="KET41" s="236"/>
      <c r="KEU41" s="236"/>
      <c r="KEV41" s="236"/>
      <c r="KEW41" s="236"/>
      <c r="KEX41" s="236"/>
      <c r="KEY41" s="236"/>
      <c r="KEZ41" s="236"/>
      <c r="KFA41" s="236"/>
      <c r="KFB41" s="236"/>
      <c r="KFC41" s="236"/>
      <c r="KFD41" s="236"/>
      <c r="KFE41" s="236"/>
      <c r="KFF41" s="236"/>
      <c r="KFG41" s="236"/>
      <c r="KFH41" s="236"/>
      <c r="KFI41" s="236"/>
      <c r="KFJ41" s="236"/>
      <c r="KFK41" s="236"/>
      <c r="KFL41" s="236"/>
      <c r="KFM41" s="236"/>
      <c r="KFN41" s="236"/>
      <c r="KFO41" s="236"/>
      <c r="KFP41" s="236"/>
      <c r="KFQ41" s="236"/>
      <c r="KFR41" s="236"/>
      <c r="KFS41" s="236"/>
      <c r="KFT41" s="236"/>
      <c r="KFU41" s="236"/>
      <c r="KFV41" s="236"/>
      <c r="KFW41" s="236"/>
      <c r="KFX41" s="236"/>
      <c r="KFY41" s="236"/>
      <c r="KFZ41" s="236"/>
      <c r="KGA41" s="236"/>
      <c r="KGB41" s="236"/>
      <c r="KGC41" s="236"/>
      <c r="KGD41" s="236"/>
      <c r="KGE41" s="236"/>
      <c r="KGF41" s="236"/>
      <c r="KGG41" s="236"/>
      <c r="KGH41" s="236"/>
      <c r="KGI41" s="236"/>
      <c r="KGJ41" s="236"/>
      <c r="KGK41" s="236"/>
      <c r="KGL41" s="236"/>
      <c r="KGM41" s="236"/>
      <c r="KGN41" s="236"/>
      <c r="KGO41" s="236"/>
      <c r="KGP41" s="236"/>
      <c r="KGQ41" s="236"/>
      <c r="KGR41" s="236"/>
      <c r="KGS41" s="236"/>
      <c r="KGT41" s="236"/>
      <c r="KGU41" s="236"/>
      <c r="KGV41" s="236"/>
      <c r="KGW41" s="236"/>
      <c r="KGX41" s="236"/>
      <c r="KGY41" s="236"/>
      <c r="KGZ41" s="236"/>
      <c r="KHA41" s="236"/>
      <c r="KHB41" s="236"/>
      <c r="KHC41" s="236"/>
      <c r="KHD41" s="236"/>
      <c r="KHE41" s="236"/>
      <c r="KHF41" s="236"/>
      <c r="KHG41" s="236"/>
      <c r="KHH41" s="236"/>
      <c r="KHI41" s="236"/>
      <c r="KHJ41" s="236"/>
      <c r="KHK41" s="236"/>
      <c r="KHL41" s="236"/>
      <c r="KHM41" s="236"/>
      <c r="KHN41" s="236"/>
      <c r="KHO41" s="236"/>
      <c r="KHP41" s="236"/>
      <c r="KHQ41" s="236"/>
      <c r="KHR41" s="236"/>
      <c r="KHS41" s="236"/>
      <c r="KHT41" s="236"/>
      <c r="KHU41" s="236"/>
      <c r="KHV41" s="236"/>
      <c r="KHW41" s="236"/>
      <c r="KHX41" s="236"/>
      <c r="KHY41" s="236"/>
      <c r="KHZ41" s="236"/>
      <c r="KIA41" s="236"/>
      <c r="KIB41" s="236"/>
      <c r="KIC41" s="236"/>
      <c r="KID41" s="236"/>
      <c r="KIE41" s="236"/>
      <c r="KIF41" s="236"/>
      <c r="KIG41" s="236"/>
      <c r="KIH41" s="236"/>
      <c r="KII41" s="236"/>
      <c r="KIJ41" s="236"/>
      <c r="KIK41" s="236"/>
      <c r="KIL41" s="236"/>
      <c r="KIM41" s="236"/>
      <c r="KIN41" s="236"/>
      <c r="KIO41" s="236"/>
      <c r="KIP41" s="236"/>
      <c r="KIQ41" s="236"/>
      <c r="KIR41" s="236"/>
      <c r="KIS41" s="236"/>
      <c r="KIT41" s="236"/>
      <c r="KIU41" s="236"/>
      <c r="KIV41" s="236"/>
      <c r="KIW41" s="236"/>
      <c r="KIX41" s="236"/>
      <c r="KIY41" s="236"/>
      <c r="KIZ41" s="236"/>
      <c r="KJA41" s="236"/>
      <c r="KJB41" s="236"/>
      <c r="KJC41" s="236"/>
      <c r="KJD41" s="236"/>
      <c r="KJE41" s="236"/>
      <c r="KJF41" s="236"/>
      <c r="KJG41" s="236"/>
      <c r="KJH41" s="236"/>
      <c r="KJI41" s="236"/>
      <c r="KJJ41" s="236"/>
      <c r="KJK41" s="236"/>
      <c r="KJL41" s="236"/>
      <c r="KJM41" s="236"/>
      <c r="KJN41" s="236"/>
      <c r="KJO41" s="236"/>
      <c r="KJP41" s="236"/>
      <c r="KJQ41" s="236"/>
      <c r="KJR41" s="236"/>
      <c r="KJS41" s="236"/>
      <c r="KJT41" s="236"/>
      <c r="KJU41" s="236"/>
      <c r="KJV41" s="236"/>
      <c r="KJW41" s="236"/>
      <c r="KJX41" s="236"/>
      <c r="KJY41" s="236"/>
      <c r="KJZ41" s="236"/>
      <c r="KKA41" s="236"/>
      <c r="KKB41" s="236"/>
      <c r="KKC41" s="236"/>
      <c r="KKD41" s="236"/>
      <c r="KKE41" s="236"/>
      <c r="KKF41" s="236"/>
      <c r="KKG41" s="236"/>
      <c r="KKH41" s="236"/>
      <c r="KKI41" s="236"/>
      <c r="KKJ41" s="236"/>
      <c r="KKK41" s="236"/>
      <c r="KKL41" s="236"/>
      <c r="KKM41" s="236"/>
      <c r="KKN41" s="236"/>
      <c r="KKO41" s="236"/>
      <c r="KKP41" s="236"/>
      <c r="KKQ41" s="236"/>
      <c r="KKR41" s="236"/>
      <c r="KKS41" s="236"/>
      <c r="KKT41" s="236"/>
      <c r="KKU41" s="236"/>
      <c r="KKV41" s="236"/>
      <c r="KKW41" s="236"/>
      <c r="KKX41" s="236"/>
      <c r="KKY41" s="236"/>
      <c r="KKZ41" s="236"/>
      <c r="KLA41" s="236"/>
      <c r="KLB41" s="236"/>
      <c r="KLC41" s="236"/>
      <c r="KLD41" s="236"/>
      <c r="KLE41" s="236"/>
      <c r="KLF41" s="236"/>
      <c r="KLG41" s="236"/>
      <c r="KLH41" s="236"/>
      <c r="KLI41" s="236"/>
      <c r="KLJ41" s="236"/>
      <c r="KLK41" s="236"/>
      <c r="KLL41" s="236"/>
      <c r="KLM41" s="236"/>
      <c r="KLN41" s="236"/>
      <c r="KLO41" s="236"/>
      <c r="KLP41" s="236"/>
      <c r="KLQ41" s="236"/>
      <c r="KLR41" s="236"/>
      <c r="KLS41" s="236"/>
      <c r="KLT41" s="236"/>
      <c r="KLU41" s="236"/>
      <c r="KLV41" s="236"/>
      <c r="KLW41" s="236"/>
      <c r="KLX41" s="236"/>
      <c r="KLY41" s="236"/>
      <c r="KLZ41" s="236"/>
      <c r="KMA41" s="236"/>
      <c r="KMB41" s="236"/>
      <c r="KMC41" s="236"/>
      <c r="KMD41" s="236"/>
      <c r="KME41" s="236"/>
      <c r="KMF41" s="236"/>
      <c r="KMG41" s="236"/>
      <c r="KMH41" s="236"/>
      <c r="KMI41" s="236"/>
      <c r="KMJ41" s="236"/>
      <c r="KMK41" s="236"/>
      <c r="KML41" s="236"/>
      <c r="KMM41" s="236"/>
      <c r="KMN41" s="236"/>
      <c r="KMO41" s="236"/>
      <c r="KMP41" s="236"/>
      <c r="KMQ41" s="236"/>
      <c r="KMR41" s="236"/>
      <c r="KMS41" s="236"/>
      <c r="KMT41" s="236"/>
      <c r="KMU41" s="236"/>
      <c r="KMV41" s="236"/>
      <c r="KMW41" s="236"/>
      <c r="KMX41" s="236"/>
      <c r="KMY41" s="236"/>
      <c r="KMZ41" s="236"/>
      <c r="KNA41" s="236"/>
      <c r="KNB41" s="236"/>
      <c r="KNC41" s="236"/>
      <c r="KND41" s="236"/>
      <c r="KNE41" s="236"/>
      <c r="KNF41" s="236"/>
      <c r="KNG41" s="236"/>
      <c r="KNH41" s="236"/>
      <c r="KNI41" s="236"/>
      <c r="KNJ41" s="236"/>
      <c r="KNK41" s="236"/>
      <c r="KNL41" s="236"/>
      <c r="KNM41" s="236"/>
      <c r="KNN41" s="236"/>
      <c r="KNO41" s="236"/>
      <c r="KNP41" s="236"/>
      <c r="KNQ41" s="236"/>
      <c r="KNR41" s="236"/>
      <c r="KNS41" s="236"/>
      <c r="KNT41" s="236"/>
      <c r="KNU41" s="236"/>
      <c r="KNV41" s="236"/>
      <c r="KNW41" s="236"/>
      <c r="KNX41" s="236"/>
      <c r="KNY41" s="236"/>
      <c r="KNZ41" s="236"/>
      <c r="KOA41" s="236"/>
      <c r="KOB41" s="236"/>
      <c r="KOC41" s="236"/>
      <c r="KOD41" s="236"/>
      <c r="KOE41" s="236"/>
      <c r="KOF41" s="236"/>
      <c r="KOG41" s="236"/>
      <c r="KOH41" s="236"/>
      <c r="KOI41" s="236"/>
      <c r="KOJ41" s="236"/>
      <c r="KOK41" s="236"/>
      <c r="KOL41" s="236"/>
      <c r="KOM41" s="236"/>
      <c r="KON41" s="236"/>
      <c r="KOO41" s="236"/>
      <c r="KOP41" s="236"/>
      <c r="KOQ41" s="236"/>
      <c r="KOR41" s="236"/>
      <c r="KOS41" s="236"/>
      <c r="KOT41" s="236"/>
      <c r="KOU41" s="236"/>
      <c r="KOV41" s="236"/>
      <c r="KOW41" s="236"/>
      <c r="KOX41" s="236"/>
      <c r="KOY41" s="236"/>
      <c r="KOZ41" s="236"/>
      <c r="KPA41" s="236"/>
      <c r="KPB41" s="236"/>
      <c r="KPC41" s="236"/>
      <c r="KPD41" s="236"/>
      <c r="KPE41" s="236"/>
      <c r="KPF41" s="236"/>
      <c r="KPG41" s="236"/>
      <c r="KPH41" s="236"/>
      <c r="KPI41" s="236"/>
      <c r="KPJ41" s="236"/>
      <c r="KPK41" s="236"/>
      <c r="KPL41" s="236"/>
      <c r="KPM41" s="236"/>
      <c r="KPN41" s="236"/>
      <c r="KPO41" s="236"/>
      <c r="KPP41" s="236"/>
      <c r="KPQ41" s="236"/>
      <c r="KPR41" s="236"/>
      <c r="KPS41" s="236"/>
      <c r="KPT41" s="236"/>
      <c r="KPU41" s="236"/>
      <c r="KPV41" s="236"/>
      <c r="KPW41" s="236"/>
      <c r="KPX41" s="236"/>
      <c r="KPY41" s="236"/>
      <c r="KPZ41" s="236"/>
      <c r="KQA41" s="236"/>
      <c r="KQB41" s="236"/>
      <c r="KQC41" s="236"/>
      <c r="KQD41" s="236"/>
      <c r="KQE41" s="236"/>
      <c r="KQF41" s="236"/>
      <c r="KQG41" s="236"/>
      <c r="KQH41" s="236"/>
      <c r="KQI41" s="236"/>
      <c r="KQJ41" s="236"/>
      <c r="KQK41" s="236"/>
      <c r="KQL41" s="236"/>
      <c r="KQM41" s="236"/>
      <c r="KQN41" s="236"/>
      <c r="KQO41" s="236"/>
      <c r="KQP41" s="236"/>
      <c r="KQQ41" s="236"/>
      <c r="KQR41" s="236"/>
      <c r="KQS41" s="236"/>
      <c r="KQT41" s="236"/>
      <c r="KQU41" s="236"/>
      <c r="KQV41" s="236"/>
      <c r="KQW41" s="236"/>
      <c r="KQX41" s="236"/>
      <c r="KQY41" s="236"/>
      <c r="KQZ41" s="236"/>
      <c r="KRA41" s="236"/>
      <c r="KRB41" s="236"/>
      <c r="KRC41" s="236"/>
      <c r="KRD41" s="236"/>
      <c r="KRE41" s="236"/>
      <c r="KRF41" s="236"/>
      <c r="KRG41" s="236"/>
      <c r="KRH41" s="236"/>
      <c r="KRI41" s="236"/>
      <c r="KRJ41" s="236"/>
      <c r="KRK41" s="236"/>
      <c r="KRL41" s="236"/>
      <c r="KRM41" s="236"/>
      <c r="KRN41" s="236"/>
      <c r="KRO41" s="236"/>
      <c r="KRP41" s="236"/>
      <c r="KRQ41" s="236"/>
      <c r="KRR41" s="236"/>
      <c r="KRS41" s="236"/>
      <c r="KRT41" s="236"/>
      <c r="KRU41" s="236"/>
      <c r="KRV41" s="236"/>
      <c r="KRW41" s="236"/>
      <c r="KRX41" s="236"/>
      <c r="KRY41" s="236"/>
      <c r="KRZ41" s="236"/>
      <c r="KSA41" s="236"/>
      <c r="KSB41" s="236"/>
      <c r="KSC41" s="236"/>
      <c r="KSD41" s="236"/>
      <c r="KSE41" s="236"/>
      <c r="KSF41" s="236"/>
      <c r="KSG41" s="236"/>
      <c r="KSH41" s="236"/>
      <c r="KSI41" s="236"/>
      <c r="KSJ41" s="236"/>
      <c r="KSK41" s="236"/>
      <c r="KSL41" s="236"/>
      <c r="KSM41" s="236"/>
      <c r="KSN41" s="236"/>
      <c r="KSO41" s="236"/>
      <c r="KSP41" s="236"/>
      <c r="KSQ41" s="236"/>
      <c r="KSR41" s="236"/>
      <c r="KSS41" s="236"/>
      <c r="KST41" s="236"/>
      <c r="KSU41" s="236"/>
      <c r="KSV41" s="236"/>
      <c r="KSW41" s="236"/>
      <c r="KSX41" s="236"/>
      <c r="KSY41" s="236"/>
      <c r="KSZ41" s="236"/>
      <c r="KTA41" s="236"/>
      <c r="KTB41" s="236"/>
      <c r="KTC41" s="236"/>
      <c r="KTD41" s="236"/>
      <c r="KTE41" s="236"/>
      <c r="KTF41" s="236"/>
      <c r="KTG41" s="236"/>
      <c r="KTH41" s="236"/>
      <c r="KTI41" s="236"/>
      <c r="KTJ41" s="236"/>
      <c r="KTK41" s="236"/>
      <c r="KTL41" s="236"/>
      <c r="KTM41" s="236"/>
      <c r="KTN41" s="236"/>
      <c r="KTO41" s="236"/>
      <c r="KTP41" s="236"/>
      <c r="KTQ41" s="236"/>
      <c r="KTR41" s="236"/>
      <c r="KTS41" s="236"/>
      <c r="KTT41" s="236"/>
      <c r="KTU41" s="236"/>
      <c r="KTV41" s="236"/>
      <c r="KTW41" s="236"/>
      <c r="KTX41" s="236"/>
      <c r="KTY41" s="236"/>
      <c r="KTZ41" s="236"/>
      <c r="KUA41" s="236"/>
      <c r="KUB41" s="236"/>
      <c r="KUC41" s="236"/>
      <c r="KUD41" s="236"/>
      <c r="KUE41" s="236"/>
      <c r="KUF41" s="236"/>
      <c r="KUG41" s="236"/>
      <c r="KUH41" s="236"/>
      <c r="KUI41" s="236"/>
      <c r="KUJ41" s="236"/>
      <c r="KUK41" s="236"/>
      <c r="KUL41" s="236"/>
      <c r="KUM41" s="236"/>
      <c r="KUN41" s="236"/>
      <c r="KUO41" s="236"/>
      <c r="KUP41" s="236"/>
      <c r="KUQ41" s="236"/>
      <c r="KUR41" s="236"/>
      <c r="KUS41" s="236"/>
      <c r="KUT41" s="236"/>
      <c r="KUU41" s="236"/>
      <c r="KUV41" s="236"/>
      <c r="KUW41" s="236"/>
      <c r="KUX41" s="236"/>
      <c r="KUY41" s="236"/>
      <c r="KUZ41" s="236"/>
      <c r="KVA41" s="236"/>
      <c r="KVB41" s="236"/>
      <c r="KVC41" s="236"/>
      <c r="KVD41" s="236"/>
      <c r="KVE41" s="236"/>
      <c r="KVF41" s="236"/>
      <c r="KVG41" s="236"/>
      <c r="KVH41" s="236"/>
      <c r="KVI41" s="236"/>
      <c r="KVJ41" s="236"/>
      <c r="KVK41" s="236"/>
      <c r="KVL41" s="236"/>
      <c r="KVM41" s="236"/>
      <c r="KVN41" s="236"/>
      <c r="KVO41" s="236"/>
      <c r="KVP41" s="236"/>
      <c r="KVQ41" s="236"/>
      <c r="KVR41" s="236"/>
      <c r="KVS41" s="236"/>
      <c r="KVT41" s="236"/>
      <c r="KVU41" s="236"/>
      <c r="KVV41" s="236"/>
      <c r="KVW41" s="236"/>
      <c r="KVX41" s="236"/>
      <c r="KVY41" s="236"/>
      <c r="KVZ41" s="236"/>
      <c r="KWA41" s="236"/>
      <c r="KWB41" s="236"/>
      <c r="KWC41" s="236"/>
      <c r="KWD41" s="236"/>
      <c r="KWE41" s="236"/>
      <c r="KWF41" s="236"/>
      <c r="KWG41" s="236"/>
      <c r="KWH41" s="236"/>
      <c r="KWI41" s="236"/>
      <c r="KWJ41" s="236"/>
      <c r="KWK41" s="236"/>
      <c r="KWL41" s="236"/>
      <c r="KWM41" s="236"/>
      <c r="KWN41" s="236"/>
      <c r="KWO41" s="236"/>
      <c r="KWP41" s="236"/>
      <c r="KWQ41" s="236"/>
      <c r="KWR41" s="236"/>
      <c r="KWS41" s="236"/>
      <c r="KWT41" s="236"/>
      <c r="KWU41" s="236"/>
      <c r="KWV41" s="236"/>
      <c r="KWW41" s="236"/>
      <c r="KWX41" s="236"/>
      <c r="KWY41" s="236"/>
      <c r="KWZ41" s="236"/>
      <c r="KXA41" s="236"/>
      <c r="KXB41" s="236"/>
      <c r="KXC41" s="236"/>
      <c r="KXD41" s="236"/>
      <c r="KXE41" s="236"/>
      <c r="KXF41" s="236"/>
      <c r="KXG41" s="236"/>
      <c r="KXH41" s="236"/>
      <c r="KXI41" s="236"/>
      <c r="KXJ41" s="236"/>
      <c r="KXK41" s="236"/>
      <c r="KXL41" s="236"/>
      <c r="KXM41" s="236"/>
      <c r="KXN41" s="236"/>
      <c r="KXO41" s="236"/>
      <c r="KXP41" s="236"/>
      <c r="KXQ41" s="236"/>
      <c r="KXR41" s="236"/>
      <c r="KXS41" s="236"/>
      <c r="KXT41" s="236"/>
      <c r="KXU41" s="236"/>
      <c r="KXV41" s="236"/>
      <c r="KXW41" s="236"/>
      <c r="KXX41" s="236"/>
      <c r="KXY41" s="236"/>
      <c r="KXZ41" s="236"/>
      <c r="KYA41" s="236"/>
      <c r="KYB41" s="236"/>
      <c r="KYC41" s="236"/>
      <c r="KYD41" s="236"/>
      <c r="KYE41" s="236"/>
      <c r="KYF41" s="236"/>
      <c r="KYG41" s="236"/>
      <c r="KYH41" s="236"/>
      <c r="KYI41" s="236"/>
      <c r="KYJ41" s="236"/>
      <c r="KYK41" s="236"/>
      <c r="KYL41" s="236"/>
      <c r="KYM41" s="236"/>
      <c r="KYN41" s="236"/>
      <c r="KYO41" s="236"/>
      <c r="KYP41" s="236"/>
      <c r="KYQ41" s="236"/>
      <c r="KYR41" s="236"/>
      <c r="KYS41" s="236"/>
      <c r="KYT41" s="236"/>
      <c r="KYU41" s="236"/>
      <c r="KYV41" s="236"/>
      <c r="KYW41" s="236"/>
      <c r="KYX41" s="236"/>
      <c r="KYY41" s="236"/>
      <c r="KYZ41" s="236"/>
      <c r="KZA41" s="236"/>
      <c r="KZB41" s="236"/>
      <c r="KZC41" s="236"/>
      <c r="KZD41" s="236"/>
      <c r="KZE41" s="236"/>
      <c r="KZF41" s="236"/>
      <c r="KZG41" s="236"/>
      <c r="KZH41" s="236"/>
      <c r="KZI41" s="236"/>
      <c r="KZJ41" s="236"/>
      <c r="KZK41" s="236"/>
      <c r="KZL41" s="236"/>
      <c r="KZM41" s="236"/>
      <c r="KZN41" s="236"/>
      <c r="KZO41" s="236"/>
      <c r="KZP41" s="236"/>
      <c r="KZQ41" s="236"/>
      <c r="KZR41" s="236"/>
      <c r="KZS41" s="236"/>
      <c r="KZT41" s="236"/>
      <c r="KZU41" s="236"/>
      <c r="KZV41" s="236"/>
      <c r="KZW41" s="236"/>
      <c r="KZX41" s="236"/>
      <c r="KZY41" s="236"/>
      <c r="KZZ41" s="236"/>
      <c r="LAA41" s="236"/>
      <c r="LAB41" s="236"/>
      <c r="LAC41" s="236"/>
      <c r="LAD41" s="236"/>
      <c r="LAE41" s="236"/>
      <c r="LAF41" s="236"/>
      <c r="LAG41" s="236"/>
      <c r="LAH41" s="236"/>
      <c r="LAI41" s="236"/>
      <c r="LAJ41" s="236"/>
      <c r="LAK41" s="236"/>
      <c r="LAL41" s="236"/>
      <c r="LAM41" s="236"/>
      <c r="LAN41" s="236"/>
      <c r="LAO41" s="236"/>
      <c r="LAP41" s="236"/>
      <c r="LAQ41" s="236"/>
      <c r="LAR41" s="236"/>
      <c r="LAS41" s="236"/>
      <c r="LAT41" s="236"/>
      <c r="LAU41" s="236"/>
      <c r="LAV41" s="236"/>
      <c r="LAW41" s="236"/>
      <c r="LAX41" s="236"/>
      <c r="LAY41" s="236"/>
      <c r="LAZ41" s="236"/>
      <c r="LBA41" s="236"/>
      <c r="LBB41" s="236"/>
      <c r="LBC41" s="236"/>
      <c r="LBD41" s="236"/>
      <c r="LBE41" s="236"/>
      <c r="LBF41" s="236"/>
      <c r="LBG41" s="236"/>
      <c r="LBH41" s="236"/>
      <c r="LBI41" s="236"/>
      <c r="LBJ41" s="236"/>
      <c r="LBK41" s="236"/>
      <c r="LBL41" s="236"/>
      <c r="LBM41" s="236"/>
      <c r="LBN41" s="236"/>
      <c r="LBO41" s="236"/>
      <c r="LBP41" s="236"/>
      <c r="LBQ41" s="236"/>
      <c r="LBR41" s="236"/>
      <c r="LBS41" s="236"/>
      <c r="LBT41" s="236"/>
      <c r="LBU41" s="236"/>
      <c r="LBV41" s="236"/>
      <c r="LBW41" s="236"/>
      <c r="LBX41" s="236"/>
      <c r="LBY41" s="236"/>
      <c r="LBZ41" s="236"/>
      <c r="LCA41" s="236"/>
      <c r="LCB41" s="236"/>
      <c r="LCC41" s="236"/>
      <c r="LCD41" s="236"/>
      <c r="LCE41" s="236"/>
      <c r="LCF41" s="236"/>
      <c r="LCG41" s="236"/>
      <c r="LCH41" s="236"/>
      <c r="LCI41" s="236"/>
      <c r="LCJ41" s="236"/>
      <c r="LCK41" s="236"/>
      <c r="LCL41" s="236"/>
      <c r="LCM41" s="236"/>
      <c r="LCN41" s="236"/>
      <c r="LCO41" s="236"/>
      <c r="LCP41" s="236"/>
      <c r="LCQ41" s="236"/>
      <c r="LCR41" s="236"/>
      <c r="LCS41" s="236"/>
      <c r="LCT41" s="236"/>
      <c r="LCU41" s="236"/>
      <c r="LCV41" s="236"/>
      <c r="LCW41" s="236"/>
      <c r="LCX41" s="236"/>
      <c r="LCY41" s="236"/>
      <c r="LCZ41" s="236"/>
      <c r="LDA41" s="236"/>
      <c r="LDB41" s="236"/>
      <c r="LDC41" s="236"/>
      <c r="LDD41" s="236"/>
      <c r="LDE41" s="236"/>
      <c r="LDF41" s="236"/>
      <c r="LDG41" s="236"/>
      <c r="LDH41" s="236"/>
      <c r="LDI41" s="236"/>
      <c r="LDJ41" s="236"/>
      <c r="LDK41" s="236"/>
      <c r="LDL41" s="236"/>
      <c r="LDM41" s="236"/>
      <c r="LDN41" s="236"/>
      <c r="LDO41" s="236"/>
      <c r="LDP41" s="236"/>
      <c r="LDQ41" s="236"/>
      <c r="LDR41" s="236"/>
      <c r="LDS41" s="236"/>
      <c r="LDT41" s="236"/>
      <c r="LDU41" s="236"/>
      <c r="LDV41" s="236"/>
      <c r="LDW41" s="236"/>
      <c r="LDX41" s="236"/>
      <c r="LDY41" s="236"/>
      <c r="LDZ41" s="236"/>
      <c r="LEA41" s="236"/>
      <c r="LEB41" s="236"/>
      <c r="LEC41" s="236"/>
      <c r="LED41" s="236"/>
      <c r="LEE41" s="236"/>
      <c r="LEF41" s="236"/>
      <c r="LEG41" s="236"/>
      <c r="LEH41" s="236"/>
      <c r="LEI41" s="236"/>
      <c r="LEJ41" s="236"/>
      <c r="LEK41" s="236"/>
      <c r="LEL41" s="236"/>
      <c r="LEM41" s="236"/>
      <c r="LEN41" s="236"/>
      <c r="LEO41" s="236"/>
      <c r="LEP41" s="236"/>
      <c r="LEQ41" s="236"/>
      <c r="LER41" s="236"/>
      <c r="LES41" s="236"/>
      <c r="LET41" s="236"/>
      <c r="LEU41" s="236"/>
      <c r="LEV41" s="236"/>
      <c r="LEW41" s="236"/>
      <c r="LEX41" s="236"/>
      <c r="LEY41" s="236"/>
      <c r="LEZ41" s="236"/>
      <c r="LFA41" s="236"/>
      <c r="LFB41" s="236"/>
      <c r="LFC41" s="236"/>
      <c r="LFD41" s="236"/>
      <c r="LFE41" s="236"/>
      <c r="LFF41" s="236"/>
      <c r="LFG41" s="236"/>
      <c r="LFH41" s="236"/>
      <c r="LFI41" s="236"/>
      <c r="LFJ41" s="236"/>
      <c r="LFK41" s="236"/>
      <c r="LFL41" s="236"/>
      <c r="LFM41" s="236"/>
      <c r="LFN41" s="236"/>
      <c r="LFO41" s="236"/>
      <c r="LFP41" s="236"/>
      <c r="LFQ41" s="236"/>
      <c r="LFR41" s="236"/>
      <c r="LFS41" s="236"/>
      <c r="LFT41" s="236"/>
      <c r="LFU41" s="236"/>
      <c r="LFV41" s="236"/>
      <c r="LFW41" s="236"/>
      <c r="LFX41" s="236"/>
      <c r="LFY41" s="236"/>
      <c r="LFZ41" s="236"/>
      <c r="LGA41" s="236"/>
      <c r="LGB41" s="236"/>
      <c r="LGC41" s="236"/>
      <c r="LGD41" s="236"/>
      <c r="LGE41" s="236"/>
      <c r="LGF41" s="236"/>
      <c r="LGG41" s="236"/>
      <c r="LGH41" s="236"/>
      <c r="LGI41" s="236"/>
      <c r="LGJ41" s="236"/>
      <c r="LGK41" s="236"/>
      <c r="LGL41" s="236"/>
      <c r="LGM41" s="236"/>
      <c r="LGN41" s="236"/>
      <c r="LGO41" s="236"/>
      <c r="LGP41" s="236"/>
      <c r="LGQ41" s="236"/>
      <c r="LGR41" s="236"/>
      <c r="LGS41" s="236"/>
      <c r="LGT41" s="236"/>
      <c r="LGU41" s="236"/>
      <c r="LGV41" s="236"/>
      <c r="LGW41" s="236"/>
      <c r="LGX41" s="236"/>
      <c r="LGY41" s="236"/>
      <c r="LGZ41" s="236"/>
      <c r="LHA41" s="236"/>
      <c r="LHB41" s="236"/>
      <c r="LHC41" s="236"/>
      <c r="LHD41" s="236"/>
      <c r="LHE41" s="236"/>
      <c r="LHF41" s="236"/>
      <c r="LHG41" s="236"/>
      <c r="LHH41" s="236"/>
      <c r="LHI41" s="236"/>
      <c r="LHJ41" s="236"/>
      <c r="LHK41" s="236"/>
      <c r="LHL41" s="236"/>
      <c r="LHM41" s="236"/>
      <c r="LHN41" s="236"/>
      <c r="LHO41" s="236"/>
      <c r="LHP41" s="236"/>
      <c r="LHQ41" s="236"/>
      <c r="LHR41" s="236"/>
      <c r="LHS41" s="236"/>
      <c r="LHT41" s="236"/>
      <c r="LHU41" s="236"/>
      <c r="LHV41" s="236"/>
      <c r="LHW41" s="236"/>
      <c r="LHX41" s="236"/>
      <c r="LHY41" s="236"/>
      <c r="LHZ41" s="236"/>
      <c r="LIA41" s="236"/>
      <c r="LIB41" s="236"/>
      <c r="LIC41" s="236"/>
      <c r="LID41" s="236"/>
      <c r="LIE41" s="236"/>
      <c r="LIF41" s="236"/>
      <c r="LIG41" s="236"/>
      <c r="LIH41" s="236"/>
      <c r="LII41" s="236"/>
      <c r="LIJ41" s="236"/>
      <c r="LIK41" s="236"/>
      <c r="LIL41" s="236"/>
      <c r="LIM41" s="236"/>
      <c r="LIN41" s="236"/>
      <c r="LIO41" s="236"/>
      <c r="LIP41" s="236"/>
      <c r="LIQ41" s="236"/>
      <c r="LIR41" s="236"/>
      <c r="LIS41" s="236"/>
      <c r="LIT41" s="236"/>
      <c r="LIU41" s="236"/>
      <c r="LIV41" s="236"/>
      <c r="LIW41" s="236"/>
      <c r="LIX41" s="236"/>
      <c r="LIY41" s="236"/>
      <c r="LIZ41" s="236"/>
      <c r="LJA41" s="236"/>
      <c r="LJB41" s="236"/>
      <c r="LJC41" s="236"/>
      <c r="LJD41" s="236"/>
      <c r="LJE41" s="236"/>
      <c r="LJF41" s="236"/>
      <c r="LJG41" s="236"/>
      <c r="LJH41" s="236"/>
      <c r="LJI41" s="236"/>
      <c r="LJJ41" s="236"/>
      <c r="LJK41" s="236"/>
      <c r="LJL41" s="236"/>
      <c r="LJM41" s="236"/>
      <c r="LJN41" s="236"/>
      <c r="LJO41" s="236"/>
      <c r="LJP41" s="236"/>
      <c r="LJQ41" s="236"/>
      <c r="LJR41" s="236"/>
      <c r="LJS41" s="236"/>
      <c r="LJT41" s="236"/>
      <c r="LJU41" s="236"/>
      <c r="LJV41" s="236"/>
      <c r="LJW41" s="236"/>
      <c r="LJX41" s="236"/>
      <c r="LJY41" s="236"/>
      <c r="LJZ41" s="236"/>
      <c r="LKA41" s="236"/>
      <c r="LKB41" s="236"/>
      <c r="LKC41" s="236"/>
      <c r="LKD41" s="236"/>
      <c r="LKE41" s="236"/>
      <c r="LKF41" s="236"/>
      <c r="LKG41" s="236"/>
      <c r="LKH41" s="236"/>
      <c r="LKI41" s="236"/>
      <c r="LKJ41" s="236"/>
      <c r="LKK41" s="236"/>
      <c r="LKL41" s="236"/>
      <c r="LKM41" s="236"/>
      <c r="LKN41" s="236"/>
      <c r="LKO41" s="236"/>
      <c r="LKP41" s="236"/>
      <c r="LKQ41" s="236"/>
      <c r="LKR41" s="236"/>
      <c r="LKS41" s="236"/>
      <c r="LKT41" s="236"/>
      <c r="LKU41" s="236"/>
      <c r="LKV41" s="236"/>
      <c r="LKW41" s="236"/>
      <c r="LKX41" s="236"/>
      <c r="LKY41" s="236"/>
      <c r="LKZ41" s="236"/>
      <c r="LLA41" s="236"/>
      <c r="LLB41" s="236"/>
      <c r="LLC41" s="236"/>
      <c r="LLD41" s="236"/>
      <c r="LLE41" s="236"/>
      <c r="LLF41" s="236"/>
      <c r="LLG41" s="236"/>
      <c r="LLH41" s="236"/>
      <c r="LLI41" s="236"/>
      <c r="LLJ41" s="236"/>
      <c r="LLK41" s="236"/>
      <c r="LLL41" s="236"/>
      <c r="LLM41" s="236"/>
      <c r="LLN41" s="236"/>
      <c r="LLO41" s="236"/>
      <c r="LLP41" s="236"/>
      <c r="LLQ41" s="236"/>
      <c r="LLR41" s="236"/>
      <c r="LLS41" s="236"/>
      <c r="LLT41" s="236"/>
      <c r="LLU41" s="236"/>
      <c r="LLV41" s="236"/>
      <c r="LLW41" s="236"/>
      <c r="LLX41" s="236"/>
      <c r="LLY41" s="236"/>
      <c r="LLZ41" s="236"/>
      <c r="LMA41" s="236"/>
      <c r="LMB41" s="236"/>
      <c r="LMC41" s="236"/>
      <c r="LMD41" s="236"/>
      <c r="LME41" s="236"/>
      <c r="LMF41" s="236"/>
      <c r="LMG41" s="236"/>
      <c r="LMH41" s="236"/>
      <c r="LMI41" s="236"/>
      <c r="LMJ41" s="236"/>
      <c r="LMK41" s="236"/>
      <c r="LML41" s="236"/>
      <c r="LMM41" s="236"/>
      <c r="LMN41" s="236"/>
      <c r="LMO41" s="236"/>
      <c r="LMP41" s="236"/>
      <c r="LMQ41" s="236"/>
      <c r="LMR41" s="236"/>
      <c r="LMS41" s="236"/>
      <c r="LMT41" s="236"/>
      <c r="LMU41" s="236"/>
      <c r="LMV41" s="236"/>
      <c r="LMW41" s="236"/>
      <c r="LMX41" s="236"/>
      <c r="LMY41" s="236"/>
      <c r="LMZ41" s="236"/>
      <c r="LNA41" s="236"/>
      <c r="LNB41" s="236"/>
      <c r="LNC41" s="236"/>
      <c r="LND41" s="236"/>
      <c r="LNE41" s="236"/>
      <c r="LNF41" s="236"/>
      <c r="LNG41" s="236"/>
      <c r="LNH41" s="236"/>
      <c r="LNI41" s="236"/>
      <c r="LNJ41" s="236"/>
      <c r="LNK41" s="236"/>
      <c r="LNL41" s="236"/>
      <c r="LNM41" s="236"/>
      <c r="LNN41" s="236"/>
      <c r="LNO41" s="236"/>
      <c r="LNP41" s="236"/>
      <c r="LNQ41" s="236"/>
      <c r="LNR41" s="236"/>
      <c r="LNS41" s="236"/>
      <c r="LNT41" s="236"/>
      <c r="LNU41" s="236"/>
      <c r="LNV41" s="236"/>
      <c r="LNW41" s="236"/>
      <c r="LNX41" s="236"/>
      <c r="LNY41" s="236"/>
      <c r="LNZ41" s="236"/>
      <c r="LOA41" s="236"/>
      <c r="LOB41" s="236"/>
      <c r="LOC41" s="236"/>
      <c r="LOD41" s="236"/>
      <c r="LOE41" s="236"/>
      <c r="LOF41" s="236"/>
      <c r="LOG41" s="236"/>
      <c r="LOH41" s="236"/>
      <c r="LOI41" s="236"/>
      <c r="LOJ41" s="236"/>
      <c r="LOK41" s="236"/>
      <c r="LOL41" s="236"/>
      <c r="LOM41" s="236"/>
      <c r="LON41" s="236"/>
      <c r="LOO41" s="236"/>
      <c r="LOP41" s="236"/>
      <c r="LOQ41" s="236"/>
      <c r="LOR41" s="236"/>
      <c r="LOS41" s="236"/>
      <c r="LOT41" s="236"/>
      <c r="LOU41" s="236"/>
      <c r="LOV41" s="236"/>
      <c r="LOW41" s="236"/>
      <c r="LOX41" s="236"/>
      <c r="LOY41" s="236"/>
      <c r="LOZ41" s="236"/>
      <c r="LPA41" s="236"/>
      <c r="LPB41" s="236"/>
      <c r="LPC41" s="236"/>
      <c r="LPD41" s="236"/>
      <c r="LPE41" s="236"/>
      <c r="LPF41" s="236"/>
      <c r="LPG41" s="236"/>
      <c r="LPH41" s="236"/>
      <c r="LPI41" s="236"/>
      <c r="LPJ41" s="236"/>
      <c r="LPK41" s="236"/>
      <c r="LPL41" s="236"/>
      <c r="LPM41" s="236"/>
      <c r="LPN41" s="236"/>
      <c r="LPO41" s="236"/>
      <c r="LPP41" s="236"/>
      <c r="LPQ41" s="236"/>
      <c r="LPR41" s="236"/>
      <c r="LPS41" s="236"/>
      <c r="LPT41" s="236"/>
      <c r="LPU41" s="236"/>
      <c r="LPV41" s="236"/>
      <c r="LPW41" s="236"/>
      <c r="LPX41" s="236"/>
      <c r="LPY41" s="236"/>
      <c r="LPZ41" s="236"/>
      <c r="LQA41" s="236"/>
      <c r="LQB41" s="236"/>
      <c r="LQC41" s="236"/>
      <c r="LQD41" s="236"/>
      <c r="LQE41" s="236"/>
      <c r="LQF41" s="236"/>
      <c r="LQG41" s="236"/>
      <c r="LQH41" s="236"/>
      <c r="LQI41" s="236"/>
      <c r="LQJ41" s="236"/>
      <c r="LQK41" s="236"/>
      <c r="LQL41" s="236"/>
      <c r="LQM41" s="236"/>
      <c r="LQN41" s="236"/>
      <c r="LQO41" s="236"/>
      <c r="LQP41" s="236"/>
      <c r="LQQ41" s="236"/>
      <c r="LQR41" s="236"/>
      <c r="LQS41" s="236"/>
      <c r="LQT41" s="236"/>
      <c r="LQU41" s="236"/>
      <c r="LQV41" s="236"/>
      <c r="LQW41" s="236"/>
      <c r="LQX41" s="236"/>
      <c r="LQY41" s="236"/>
      <c r="LQZ41" s="236"/>
      <c r="LRA41" s="236"/>
      <c r="LRB41" s="236"/>
      <c r="LRC41" s="236"/>
      <c r="LRD41" s="236"/>
      <c r="LRE41" s="236"/>
      <c r="LRF41" s="236"/>
      <c r="LRG41" s="236"/>
      <c r="LRH41" s="236"/>
      <c r="LRI41" s="236"/>
      <c r="LRJ41" s="236"/>
      <c r="LRK41" s="236"/>
      <c r="LRL41" s="236"/>
      <c r="LRM41" s="236"/>
      <c r="LRN41" s="236"/>
      <c r="LRO41" s="236"/>
      <c r="LRP41" s="236"/>
      <c r="LRQ41" s="236"/>
      <c r="LRR41" s="236"/>
      <c r="LRS41" s="236"/>
      <c r="LRT41" s="236"/>
      <c r="LRU41" s="236"/>
      <c r="LRV41" s="236"/>
      <c r="LRW41" s="236"/>
      <c r="LRX41" s="236"/>
      <c r="LRY41" s="236"/>
      <c r="LRZ41" s="236"/>
      <c r="LSA41" s="236"/>
      <c r="LSB41" s="236"/>
      <c r="LSC41" s="236"/>
      <c r="LSD41" s="236"/>
      <c r="LSE41" s="236"/>
      <c r="LSF41" s="236"/>
      <c r="LSG41" s="236"/>
      <c r="LSH41" s="236"/>
      <c r="LSI41" s="236"/>
      <c r="LSJ41" s="236"/>
      <c r="LSK41" s="236"/>
      <c r="LSL41" s="236"/>
      <c r="LSM41" s="236"/>
      <c r="LSN41" s="236"/>
      <c r="LSO41" s="236"/>
      <c r="LSP41" s="236"/>
      <c r="LSQ41" s="236"/>
      <c r="LSR41" s="236"/>
      <c r="LSS41" s="236"/>
      <c r="LST41" s="236"/>
      <c r="LSU41" s="236"/>
      <c r="LSV41" s="236"/>
      <c r="LSW41" s="236"/>
      <c r="LSX41" s="236"/>
      <c r="LSY41" s="236"/>
      <c r="LSZ41" s="236"/>
      <c r="LTA41" s="236"/>
      <c r="LTB41" s="236"/>
      <c r="LTC41" s="236"/>
      <c r="LTD41" s="236"/>
      <c r="LTE41" s="236"/>
      <c r="LTF41" s="236"/>
      <c r="LTG41" s="236"/>
      <c r="LTH41" s="236"/>
      <c r="LTI41" s="236"/>
      <c r="LTJ41" s="236"/>
      <c r="LTK41" s="236"/>
      <c r="LTL41" s="236"/>
      <c r="LTM41" s="236"/>
      <c r="LTN41" s="236"/>
      <c r="LTO41" s="236"/>
      <c r="LTP41" s="236"/>
      <c r="LTQ41" s="236"/>
      <c r="LTR41" s="236"/>
      <c r="LTS41" s="236"/>
      <c r="LTT41" s="236"/>
      <c r="LTU41" s="236"/>
      <c r="LTV41" s="236"/>
      <c r="LTW41" s="236"/>
      <c r="LTX41" s="236"/>
      <c r="LTY41" s="236"/>
      <c r="LTZ41" s="236"/>
      <c r="LUA41" s="236"/>
      <c r="LUB41" s="236"/>
      <c r="LUC41" s="236"/>
      <c r="LUD41" s="236"/>
      <c r="LUE41" s="236"/>
      <c r="LUF41" s="236"/>
      <c r="LUG41" s="236"/>
      <c r="LUH41" s="236"/>
      <c r="LUI41" s="236"/>
      <c r="LUJ41" s="236"/>
      <c r="LUK41" s="236"/>
      <c r="LUL41" s="236"/>
      <c r="LUM41" s="236"/>
      <c r="LUN41" s="236"/>
      <c r="LUO41" s="236"/>
      <c r="LUP41" s="236"/>
      <c r="LUQ41" s="236"/>
      <c r="LUR41" s="236"/>
      <c r="LUS41" s="236"/>
      <c r="LUT41" s="236"/>
      <c r="LUU41" s="236"/>
      <c r="LUV41" s="236"/>
      <c r="LUW41" s="236"/>
      <c r="LUX41" s="236"/>
      <c r="LUY41" s="236"/>
      <c r="LUZ41" s="236"/>
      <c r="LVA41" s="236"/>
      <c r="LVB41" s="236"/>
      <c r="LVC41" s="236"/>
      <c r="LVD41" s="236"/>
      <c r="LVE41" s="236"/>
      <c r="LVF41" s="236"/>
      <c r="LVG41" s="236"/>
      <c r="LVH41" s="236"/>
      <c r="LVI41" s="236"/>
      <c r="LVJ41" s="236"/>
      <c r="LVK41" s="236"/>
      <c r="LVL41" s="236"/>
      <c r="LVM41" s="236"/>
      <c r="LVN41" s="236"/>
      <c r="LVO41" s="236"/>
      <c r="LVP41" s="236"/>
      <c r="LVQ41" s="236"/>
      <c r="LVR41" s="236"/>
      <c r="LVS41" s="236"/>
      <c r="LVT41" s="236"/>
      <c r="LVU41" s="236"/>
      <c r="LVV41" s="236"/>
      <c r="LVW41" s="236"/>
      <c r="LVX41" s="236"/>
      <c r="LVY41" s="236"/>
      <c r="LVZ41" s="236"/>
      <c r="LWA41" s="236"/>
      <c r="LWB41" s="236"/>
      <c r="LWC41" s="236"/>
      <c r="LWD41" s="236"/>
      <c r="LWE41" s="236"/>
      <c r="LWF41" s="236"/>
      <c r="LWG41" s="236"/>
      <c r="LWH41" s="236"/>
      <c r="LWI41" s="236"/>
      <c r="LWJ41" s="236"/>
      <c r="LWK41" s="236"/>
      <c r="LWL41" s="236"/>
      <c r="LWM41" s="236"/>
      <c r="LWN41" s="236"/>
      <c r="LWO41" s="236"/>
      <c r="LWP41" s="236"/>
      <c r="LWQ41" s="236"/>
      <c r="LWR41" s="236"/>
      <c r="LWS41" s="236"/>
      <c r="LWT41" s="236"/>
      <c r="LWU41" s="236"/>
      <c r="LWV41" s="236"/>
      <c r="LWW41" s="236"/>
      <c r="LWX41" s="236"/>
      <c r="LWY41" s="236"/>
      <c r="LWZ41" s="236"/>
      <c r="LXA41" s="236"/>
      <c r="LXB41" s="236"/>
      <c r="LXC41" s="236"/>
      <c r="LXD41" s="236"/>
      <c r="LXE41" s="236"/>
      <c r="LXF41" s="236"/>
      <c r="LXG41" s="236"/>
      <c r="LXH41" s="236"/>
      <c r="LXI41" s="236"/>
      <c r="LXJ41" s="236"/>
      <c r="LXK41" s="236"/>
      <c r="LXL41" s="236"/>
      <c r="LXM41" s="236"/>
      <c r="LXN41" s="236"/>
      <c r="LXO41" s="236"/>
      <c r="LXP41" s="236"/>
      <c r="LXQ41" s="236"/>
      <c r="LXR41" s="236"/>
      <c r="LXS41" s="236"/>
      <c r="LXT41" s="236"/>
      <c r="LXU41" s="236"/>
      <c r="LXV41" s="236"/>
      <c r="LXW41" s="236"/>
      <c r="LXX41" s="236"/>
      <c r="LXY41" s="236"/>
      <c r="LXZ41" s="236"/>
      <c r="LYA41" s="236"/>
      <c r="LYB41" s="236"/>
      <c r="LYC41" s="236"/>
      <c r="LYD41" s="236"/>
      <c r="LYE41" s="236"/>
      <c r="LYF41" s="236"/>
      <c r="LYG41" s="236"/>
      <c r="LYH41" s="236"/>
      <c r="LYI41" s="236"/>
      <c r="LYJ41" s="236"/>
      <c r="LYK41" s="236"/>
      <c r="LYL41" s="236"/>
      <c r="LYM41" s="236"/>
      <c r="LYN41" s="236"/>
      <c r="LYO41" s="236"/>
      <c r="LYP41" s="236"/>
      <c r="LYQ41" s="236"/>
      <c r="LYR41" s="236"/>
      <c r="LYS41" s="236"/>
      <c r="LYT41" s="236"/>
      <c r="LYU41" s="236"/>
      <c r="LYV41" s="236"/>
      <c r="LYW41" s="236"/>
      <c r="LYX41" s="236"/>
      <c r="LYY41" s="236"/>
      <c r="LYZ41" s="236"/>
      <c r="LZA41" s="236"/>
      <c r="LZB41" s="236"/>
      <c r="LZC41" s="236"/>
      <c r="LZD41" s="236"/>
      <c r="LZE41" s="236"/>
      <c r="LZF41" s="236"/>
      <c r="LZG41" s="236"/>
      <c r="LZH41" s="236"/>
      <c r="LZI41" s="236"/>
      <c r="LZJ41" s="236"/>
      <c r="LZK41" s="236"/>
      <c r="LZL41" s="236"/>
      <c r="LZM41" s="236"/>
      <c r="LZN41" s="236"/>
      <c r="LZO41" s="236"/>
      <c r="LZP41" s="236"/>
      <c r="LZQ41" s="236"/>
      <c r="LZR41" s="236"/>
      <c r="LZS41" s="236"/>
      <c r="LZT41" s="236"/>
      <c r="LZU41" s="236"/>
      <c r="LZV41" s="236"/>
      <c r="LZW41" s="236"/>
      <c r="LZX41" s="236"/>
      <c r="LZY41" s="236"/>
      <c r="LZZ41" s="236"/>
      <c r="MAA41" s="236"/>
      <c r="MAB41" s="236"/>
      <c r="MAC41" s="236"/>
      <c r="MAD41" s="236"/>
      <c r="MAE41" s="236"/>
      <c r="MAF41" s="236"/>
      <c r="MAG41" s="236"/>
      <c r="MAH41" s="236"/>
      <c r="MAI41" s="236"/>
      <c r="MAJ41" s="236"/>
      <c r="MAK41" s="236"/>
      <c r="MAL41" s="236"/>
      <c r="MAM41" s="236"/>
      <c r="MAN41" s="236"/>
      <c r="MAO41" s="236"/>
      <c r="MAP41" s="236"/>
      <c r="MAQ41" s="236"/>
      <c r="MAR41" s="236"/>
      <c r="MAS41" s="236"/>
      <c r="MAT41" s="236"/>
      <c r="MAU41" s="236"/>
      <c r="MAV41" s="236"/>
      <c r="MAW41" s="236"/>
      <c r="MAX41" s="236"/>
      <c r="MAY41" s="236"/>
      <c r="MAZ41" s="236"/>
      <c r="MBA41" s="236"/>
      <c r="MBB41" s="236"/>
      <c r="MBC41" s="236"/>
      <c r="MBD41" s="236"/>
      <c r="MBE41" s="236"/>
      <c r="MBF41" s="236"/>
      <c r="MBG41" s="236"/>
      <c r="MBH41" s="236"/>
      <c r="MBI41" s="236"/>
      <c r="MBJ41" s="236"/>
      <c r="MBK41" s="236"/>
      <c r="MBL41" s="236"/>
      <c r="MBM41" s="236"/>
      <c r="MBN41" s="236"/>
      <c r="MBO41" s="236"/>
      <c r="MBP41" s="236"/>
      <c r="MBQ41" s="236"/>
      <c r="MBR41" s="236"/>
      <c r="MBS41" s="236"/>
      <c r="MBT41" s="236"/>
      <c r="MBU41" s="236"/>
      <c r="MBV41" s="236"/>
      <c r="MBW41" s="236"/>
      <c r="MBX41" s="236"/>
      <c r="MBY41" s="236"/>
      <c r="MBZ41" s="236"/>
      <c r="MCA41" s="236"/>
      <c r="MCB41" s="236"/>
      <c r="MCC41" s="236"/>
      <c r="MCD41" s="236"/>
      <c r="MCE41" s="236"/>
      <c r="MCF41" s="236"/>
      <c r="MCG41" s="236"/>
      <c r="MCH41" s="236"/>
      <c r="MCI41" s="236"/>
      <c r="MCJ41" s="236"/>
      <c r="MCK41" s="236"/>
      <c r="MCL41" s="236"/>
      <c r="MCM41" s="236"/>
      <c r="MCN41" s="236"/>
      <c r="MCO41" s="236"/>
      <c r="MCP41" s="236"/>
      <c r="MCQ41" s="236"/>
      <c r="MCR41" s="236"/>
      <c r="MCS41" s="236"/>
      <c r="MCT41" s="236"/>
      <c r="MCU41" s="236"/>
      <c r="MCV41" s="236"/>
      <c r="MCW41" s="236"/>
      <c r="MCX41" s="236"/>
      <c r="MCY41" s="236"/>
      <c r="MCZ41" s="236"/>
      <c r="MDA41" s="236"/>
      <c r="MDB41" s="236"/>
      <c r="MDC41" s="236"/>
      <c r="MDD41" s="236"/>
      <c r="MDE41" s="236"/>
      <c r="MDF41" s="236"/>
      <c r="MDG41" s="236"/>
      <c r="MDH41" s="236"/>
      <c r="MDI41" s="236"/>
      <c r="MDJ41" s="236"/>
      <c r="MDK41" s="236"/>
      <c r="MDL41" s="236"/>
      <c r="MDM41" s="236"/>
      <c r="MDN41" s="236"/>
      <c r="MDO41" s="236"/>
      <c r="MDP41" s="236"/>
      <c r="MDQ41" s="236"/>
      <c r="MDR41" s="236"/>
      <c r="MDS41" s="236"/>
      <c r="MDT41" s="236"/>
      <c r="MDU41" s="236"/>
      <c r="MDV41" s="236"/>
      <c r="MDW41" s="236"/>
      <c r="MDX41" s="236"/>
      <c r="MDY41" s="236"/>
      <c r="MDZ41" s="236"/>
      <c r="MEA41" s="236"/>
      <c r="MEB41" s="236"/>
      <c r="MEC41" s="236"/>
      <c r="MED41" s="236"/>
      <c r="MEE41" s="236"/>
      <c r="MEF41" s="236"/>
      <c r="MEG41" s="236"/>
      <c r="MEH41" s="236"/>
      <c r="MEI41" s="236"/>
      <c r="MEJ41" s="236"/>
      <c r="MEK41" s="236"/>
      <c r="MEL41" s="236"/>
      <c r="MEM41" s="236"/>
      <c r="MEN41" s="236"/>
      <c r="MEO41" s="236"/>
      <c r="MEP41" s="236"/>
      <c r="MEQ41" s="236"/>
      <c r="MER41" s="236"/>
      <c r="MES41" s="236"/>
      <c r="MET41" s="236"/>
      <c r="MEU41" s="236"/>
      <c r="MEV41" s="236"/>
      <c r="MEW41" s="236"/>
      <c r="MEX41" s="236"/>
      <c r="MEY41" s="236"/>
      <c r="MEZ41" s="236"/>
      <c r="MFA41" s="236"/>
      <c r="MFB41" s="236"/>
      <c r="MFC41" s="236"/>
      <c r="MFD41" s="236"/>
      <c r="MFE41" s="236"/>
      <c r="MFF41" s="236"/>
      <c r="MFG41" s="236"/>
      <c r="MFH41" s="236"/>
      <c r="MFI41" s="236"/>
      <c r="MFJ41" s="236"/>
      <c r="MFK41" s="236"/>
      <c r="MFL41" s="236"/>
      <c r="MFM41" s="236"/>
      <c r="MFN41" s="236"/>
      <c r="MFO41" s="236"/>
      <c r="MFP41" s="236"/>
      <c r="MFQ41" s="236"/>
      <c r="MFR41" s="236"/>
      <c r="MFS41" s="236"/>
      <c r="MFT41" s="236"/>
      <c r="MFU41" s="236"/>
      <c r="MFV41" s="236"/>
      <c r="MFW41" s="236"/>
      <c r="MFX41" s="236"/>
      <c r="MFY41" s="236"/>
      <c r="MFZ41" s="236"/>
      <c r="MGA41" s="236"/>
      <c r="MGB41" s="236"/>
      <c r="MGC41" s="236"/>
      <c r="MGD41" s="236"/>
      <c r="MGE41" s="236"/>
      <c r="MGF41" s="236"/>
      <c r="MGG41" s="236"/>
      <c r="MGH41" s="236"/>
      <c r="MGI41" s="236"/>
      <c r="MGJ41" s="236"/>
      <c r="MGK41" s="236"/>
      <c r="MGL41" s="236"/>
      <c r="MGM41" s="236"/>
      <c r="MGN41" s="236"/>
      <c r="MGO41" s="236"/>
      <c r="MGP41" s="236"/>
      <c r="MGQ41" s="236"/>
      <c r="MGR41" s="236"/>
      <c r="MGS41" s="236"/>
      <c r="MGT41" s="236"/>
      <c r="MGU41" s="236"/>
      <c r="MGV41" s="236"/>
      <c r="MGW41" s="236"/>
      <c r="MGX41" s="236"/>
      <c r="MGY41" s="236"/>
      <c r="MGZ41" s="236"/>
      <c r="MHA41" s="236"/>
      <c r="MHB41" s="236"/>
      <c r="MHC41" s="236"/>
      <c r="MHD41" s="236"/>
      <c r="MHE41" s="236"/>
      <c r="MHF41" s="236"/>
      <c r="MHG41" s="236"/>
      <c r="MHH41" s="236"/>
      <c r="MHI41" s="236"/>
      <c r="MHJ41" s="236"/>
      <c r="MHK41" s="236"/>
      <c r="MHL41" s="236"/>
      <c r="MHM41" s="236"/>
      <c r="MHN41" s="236"/>
      <c r="MHO41" s="236"/>
      <c r="MHP41" s="236"/>
      <c r="MHQ41" s="236"/>
      <c r="MHR41" s="236"/>
      <c r="MHS41" s="236"/>
      <c r="MHT41" s="236"/>
      <c r="MHU41" s="236"/>
      <c r="MHV41" s="236"/>
      <c r="MHW41" s="236"/>
      <c r="MHX41" s="236"/>
      <c r="MHY41" s="236"/>
      <c r="MHZ41" s="236"/>
      <c r="MIA41" s="236"/>
      <c r="MIB41" s="236"/>
      <c r="MIC41" s="236"/>
      <c r="MID41" s="236"/>
      <c r="MIE41" s="236"/>
      <c r="MIF41" s="236"/>
      <c r="MIG41" s="236"/>
      <c r="MIH41" s="236"/>
      <c r="MII41" s="236"/>
      <c r="MIJ41" s="236"/>
      <c r="MIK41" s="236"/>
      <c r="MIL41" s="236"/>
      <c r="MIM41" s="236"/>
      <c r="MIN41" s="236"/>
      <c r="MIO41" s="236"/>
      <c r="MIP41" s="236"/>
      <c r="MIQ41" s="236"/>
      <c r="MIR41" s="236"/>
      <c r="MIS41" s="236"/>
      <c r="MIT41" s="236"/>
      <c r="MIU41" s="236"/>
      <c r="MIV41" s="236"/>
      <c r="MIW41" s="236"/>
      <c r="MIX41" s="236"/>
      <c r="MIY41" s="236"/>
      <c r="MIZ41" s="236"/>
      <c r="MJA41" s="236"/>
      <c r="MJB41" s="236"/>
      <c r="MJC41" s="236"/>
      <c r="MJD41" s="236"/>
      <c r="MJE41" s="236"/>
      <c r="MJF41" s="236"/>
      <c r="MJG41" s="236"/>
      <c r="MJH41" s="236"/>
      <c r="MJI41" s="236"/>
      <c r="MJJ41" s="236"/>
      <c r="MJK41" s="236"/>
      <c r="MJL41" s="236"/>
      <c r="MJM41" s="236"/>
      <c r="MJN41" s="236"/>
      <c r="MJO41" s="236"/>
      <c r="MJP41" s="236"/>
      <c r="MJQ41" s="236"/>
      <c r="MJR41" s="236"/>
      <c r="MJS41" s="236"/>
      <c r="MJT41" s="236"/>
      <c r="MJU41" s="236"/>
      <c r="MJV41" s="236"/>
      <c r="MJW41" s="236"/>
      <c r="MJX41" s="236"/>
      <c r="MJY41" s="236"/>
      <c r="MJZ41" s="236"/>
      <c r="MKA41" s="236"/>
      <c r="MKB41" s="236"/>
      <c r="MKC41" s="236"/>
      <c r="MKD41" s="236"/>
      <c r="MKE41" s="236"/>
      <c r="MKF41" s="236"/>
      <c r="MKG41" s="236"/>
      <c r="MKH41" s="236"/>
      <c r="MKI41" s="236"/>
      <c r="MKJ41" s="236"/>
      <c r="MKK41" s="236"/>
      <c r="MKL41" s="236"/>
      <c r="MKM41" s="236"/>
      <c r="MKN41" s="236"/>
      <c r="MKO41" s="236"/>
      <c r="MKP41" s="236"/>
      <c r="MKQ41" s="236"/>
      <c r="MKR41" s="236"/>
      <c r="MKS41" s="236"/>
      <c r="MKT41" s="236"/>
      <c r="MKU41" s="236"/>
      <c r="MKV41" s="236"/>
      <c r="MKW41" s="236"/>
      <c r="MKX41" s="236"/>
      <c r="MKY41" s="236"/>
      <c r="MKZ41" s="236"/>
      <c r="MLA41" s="236"/>
      <c r="MLB41" s="236"/>
      <c r="MLC41" s="236"/>
      <c r="MLD41" s="236"/>
      <c r="MLE41" s="236"/>
      <c r="MLF41" s="236"/>
      <c r="MLG41" s="236"/>
      <c r="MLH41" s="236"/>
      <c r="MLI41" s="236"/>
      <c r="MLJ41" s="236"/>
      <c r="MLK41" s="236"/>
      <c r="MLL41" s="236"/>
      <c r="MLM41" s="236"/>
      <c r="MLN41" s="236"/>
      <c r="MLO41" s="236"/>
      <c r="MLP41" s="236"/>
      <c r="MLQ41" s="236"/>
      <c r="MLR41" s="236"/>
      <c r="MLS41" s="236"/>
      <c r="MLT41" s="236"/>
      <c r="MLU41" s="236"/>
      <c r="MLV41" s="236"/>
      <c r="MLW41" s="236"/>
      <c r="MLX41" s="236"/>
      <c r="MLY41" s="236"/>
      <c r="MLZ41" s="236"/>
      <c r="MMA41" s="236"/>
      <c r="MMB41" s="236"/>
      <c r="MMC41" s="236"/>
      <c r="MMD41" s="236"/>
      <c r="MME41" s="236"/>
      <c r="MMF41" s="236"/>
      <c r="MMG41" s="236"/>
      <c r="MMH41" s="236"/>
      <c r="MMI41" s="236"/>
      <c r="MMJ41" s="236"/>
      <c r="MMK41" s="236"/>
      <c r="MML41" s="236"/>
      <c r="MMM41" s="236"/>
      <c r="MMN41" s="236"/>
      <c r="MMO41" s="236"/>
      <c r="MMP41" s="236"/>
      <c r="MMQ41" s="236"/>
      <c r="MMR41" s="236"/>
      <c r="MMS41" s="236"/>
      <c r="MMT41" s="236"/>
      <c r="MMU41" s="236"/>
      <c r="MMV41" s="236"/>
      <c r="MMW41" s="236"/>
      <c r="MMX41" s="236"/>
      <c r="MMY41" s="236"/>
      <c r="MMZ41" s="236"/>
      <c r="MNA41" s="236"/>
      <c r="MNB41" s="236"/>
      <c r="MNC41" s="236"/>
      <c r="MND41" s="236"/>
      <c r="MNE41" s="236"/>
      <c r="MNF41" s="236"/>
      <c r="MNG41" s="236"/>
      <c r="MNH41" s="236"/>
      <c r="MNI41" s="236"/>
      <c r="MNJ41" s="236"/>
      <c r="MNK41" s="236"/>
      <c r="MNL41" s="236"/>
      <c r="MNM41" s="236"/>
      <c r="MNN41" s="236"/>
      <c r="MNO41" s="236"/>
      <c r="MNP41" s="236"/>
      <c r="MNQ41" s="236"/>
      <c r="MNR41" s="236"/>
      <c r="MNS41" s="236"/>
      <c r="MNT41" s="236"/>
      <c r="MNU41" s="236"/>
      <c r="MNV41" s="236"/>
      <c r="MNW41" s="236"/>
      <c r="MNX41" s="236"/>
      <c r="MNY41" s="236"/>
      <c r="MNZ41" s="236"/>
      <c r="MOA41" s="236"/>
      <c r="MOB41" s="236"/>
      <c r="MOC41" s="236"/>
      <c r="MOD41" s="236"/>
      <c r="MOE41" s="236"/>
      <c r="MOF41" s="236"/>
      <c r="MOG41" s="236"/>
      <c r="MOH41" s="236"/>
      <c r="MOI41" s="236"/>
      <c r="MOJ41" s="236"/>
      <c r="MOK41" s="236"/>
      <c r="MOL41" s="236"/>
      <c r="MOM41" s="236"/>
      <c r="MON41" s="236"/>
      <c r="MOO41" s="236"/>
      <c r="MOP41" s="236"/>
      <c r="MOQ41" s="236"/>
      <c r="MOR41" s="236"/>
      <c r="MOS41" s="236"/>
      <c r="MOT41" s="236"/>
      <c r="MOU41" s="236"/>
      <c r="MOV41" s="236"/>
      <c r="MOW41" s="236"/>
      <c r="MOX41" s="236"/>
      <c r="MOY41" s="236"/>
      <c r="MOZ41" s="236"/>
      <c r="MPA41" s="236"/>
      <c r="MPB41" s="236"/>
      <c r="MPC41" s="236"/>
      <c r="MPD41" s="236"/>
      <c r="MPE41" s="236"/>
      <c r="MPF41" s="236"/>
      <c r="MPG41" s="236"/>
      <c r="MPH41" s="236"/>
      <c r="MPI41" s="236"/>
      <c r="MPJ41" s="236"/>
      <c r="MPK41" s="236"/>
      <c r="MPL41" s="236"/>
      <c r="MPM41" s="236"/>
      <c r="MPN41" s="236"/>
      <c r="MPO41" s="236"/>
      <c r="MPP41" s="236"/>
      <c r="MPQ41" s="236"/>
      <c r="MPR41" s="236"/>
      <c r="MPS41" s="236"/>
      <c r="MPT41" s="236"/>
      <c r="MPU41" s="236"/>
      <c r="MPV41" s="236"/>
      <c r="MPW41" s="236"/>
      <c r="MPX41" s="236"/>
      <c r="MPY41" s="236"/>
      <c r="MPZ41" s="236"/>
      <c r="MQA41" s="236"/>
      <c r="MQB41" s="236"/>
      <c r="MQC41" s="236"/>
      <c r="MQD41" s="236"/>
      <c r="MQE41" s="236"/>
      <c r="MQF41" s="236"/>
      <c r="MQG41" s="236"/>
      <c r="MQH41" s="236"/>
      <c r="MQI41" s="236"/>
      <c r="MQJ41" s="236"/>
      <c r="MQK41" s="236"/>
      <c r="MQL41" s="236"/>
      <c r="MQM41" s="236"/>
      <c r="MQN41" s="236"/>
      <c r="MQO41" s="236"/>
      <c r="MQP41" s="236"/>
      <c r="MQQ41" s="236"/>
      <c r="MQR41" s="236"/>
      <c r="MQS41" s="236"/>
      <c r="MQT41" s="236"/>
      <c r="MQU41" s="236"/>
      <c r="MQV41" s="236"/>
      <c r="MQW41" s="236"/>
      <c r="MQX41" s="236"/>
      <c r="MQY41" s="236"/>
      <c r="MQZ41" s="236"/>
      <c r="MRA41" s="236"/>
      <c r="MRB41" s="236"/>
      <c r="MRC41" s="236"/>
      <c r="MRD41" s="236"/>
      <c r="MRE41" s="236"/>
      <c r="MRF41" s="236"/>
      <c r="MRG41" s="236"/>
      <c r="MRH41" s="236"/>
      <c r="MRI41" s="236"/>
      <c r="MRJ41" s="236"/>
      <c r="MRK41" s="236"/>
      <c r="MRL41" s="236"/>
      <c r="MRM41" s="236"/>
      <c r="MRN41" s="236"/>
      <c r="MRO41" s="236"/>
      <c r="MRP41" s="236"/>
      <c r="MRQ41" s="236"/>
      <c r="MRR41" s="236"/>
      <c r="MRS41" s="236"/>
      <c r="MRT41" s="236"/>
      <c r="MRU41" s="236"/>
      <c r="MRV41" s="236"/>
      <c r="MRW41" s="236"/>
      <c r="MRX41" s="236"/>
      <c r="MRY41" s="236"/>
      <c r="MRZ41" s="236"/>
      <c r="MSA41" s="236"/>
      <c r="MSB41" s="236"/>
      <c r="MSC41" s="236"/>
      <c r="MSD41" s="236"/>
      <c r="MSE41" s="236"/>
      <c r="MSF41" s="236"/>
      <c r="MSG41" s="236"/>
      <c r="MSH41" s="236"/>
      <c r="MSI41" s="236"/>
      <c r="MSJ41" s="236"/>
      <c r="MSK41" s="236"/>
      <c r="MSL41" s="236"/>
      <c r="MSM41" s="236"/>
      <c r="MSN41" s="236"/>
      <c r="MSO41" s="236"/>
      <c r="MSP41" s="236"/>
      <c r="MSQ41" s="236"/>
      <c r="MSR41" s="236"/>
      <c r="MSS41" s="236"/>
      <c r="MST41" s="236"/>
      <c r="MSU41" s="236"/>
      <c r="MSV41" s="236"/>
      <c r="MSW41" s="236"/>
      <c r="MSX41" s="236"/>
      <c r="MSY41" s="236"/>
      <c r="MSZ41" s="236"/>
      <c r="MTA41" s="236"/>
      <c r="MTB41" s="236"/>
      <c r="MTC41" s="236"/>
      <c r="MTD41" s="236"/>
      <c r="MTE41" s="236"/>
      <c r="MTF41" s="236"/>
      <c r="MTG41" s="236"/>
      <c r="MTH41" s="236"/>
      <c r="MTI41" s="236"/>
      <c r="MTJ41" s="236"/>
      <c r="MTK41" s="236"/>
      <c r="MTL41" s="236"/>
      <c r="MTM41" s="236"/>
      <c r="MTN41" s="236"/>
      <c r="MTO41" s="236"/>
      <c r="MTP41" s="236"/>
      <c r="MTQ41" s="236"/>
      <c r="MTR41" s="236"/>
      <c r="MTS41" s="236"/>
      <c r="MTT41" s="236"/>
      <c r="MTU41" s="236"/>
      <c r="MTV41" s="236"/>
      <c r="MTW41" s="236"/>
      <c r="MTX41" s="236"/>
      <c r="MTY41" s="236"/>
      <c r="MTZ41" s="236"/>
      <c r="MUA41" s="236"/>
      <c r="MUB41" s="236"/>
      <c r="MUC41" s="236"/>
      <c r="MUD41" s="236"/>
      <c r="MUE41" s="236"/>
      <c r="MUF41" s="236"/>
      <c r="MUG41" s="236"/>
      <c r="MUH41" s="236"/>
      <c r="MUI41" s="236"/>
      <c r="MUJ41" s="236"/>
      <c r="MUK41" s="236"/>
      <c r="MUL41" s="236"/>
      <c r="MUM41" s="236"/>
      <c r="MUN41" s="236"/>
      <c r="MUO41" s="236"/>
      <c r="MUP41" s="236"/>
      <c r="MUQ41" s="236"/>
      <c r="MUR41" s="236"/>
      <c r="MUS41" s="236"/>
      <c r="MUT41" s="236"/>
      <c r="MUU41" s="236"/>
      <c r="MUV41" s="236"/>
      <c r="MUW41" s="236"/>
      <c r="MUX41" s="236"/>
      <c r="MUY41" s="236"/>
      <c r="MUZ41" s="236"/>
      <c r="MVA41" s="236"/>
      <c r="MVB41" s="236"/>
      <c r="MVC41" s="236"/>
      <c r="MVD41" s="236"/>
      <c r="MVE41" s="236"/>
      <c r="MVF41" s="236"/>
      <c r="MVG41" s="236"/>
      <c r="MVH41" s="236"/>
      <c r="MVI41" s="236"/>
      <c r="MVJ41" s="236"/>
      <c r="MVK41" s="236"/>
      <c r="MVL41" s="236"/>
      <c r="MVM41" s="236"/>
      <c r="MVN41" s="236"/>
      <c r="MVO41" s="236"/>
      <c r="MVP41" s="236"/>
      <c r="MVQ41" s="236"/>
      <c r="MVR41" s="236"/>
      <c r="MVS41" s="236"/>
      <c r="MVT41" s="236"/>
      <c r="MVU41" s="236"/>
      <c r="MVV41" s="236"/>
      <c r="MVW41" s="236"/>
      <c r="MVX41" s="236"/>
      <c r="MVY41" s="236"/>
      <c r="MVZ41" s="236"/>
      <c r="MWA41" s="236"/>
      <c r="MWB41" s="236"/>
      <c r="MWC41" s="236"/>
      <c r="MWD41" s="236"/>
      <c r="MWE41" s="236"/>
      <c r="MWF41" s="236"/>
      <c r="MWG41" s="236"/>
      <c r="MWH41" s="236"/>
      <c r="MWI41" s="236"/>
      <c r="MWJ41" s="236"/>
      <c r="MWK41" s="236"/>
      <c r="MWL41" s="236"/>
      <c r="MWM41" s="236"/>
      <c r="MWN41" s="236"/>
      <c r="MWO41" s="236"/>
      <c r="MWP41" s="236"/>
      <c r="MWQ41" s="236"/>
      <c r="MWR41" s="236"/>
      <c r="MWS41" s="236"/>
      <c r="MWT41" s="236"/>
      <c r="MWU41" s="236"/>
      <c r="MWV41" s="236"/>
      <c r="MWW41" s="236"/>
      <c r="MWX41" s="236"/>
      <c r="MWY41" s="236"/>
      <c r="MWZ41" s="236"/>
      <c r="MXA41" s="236"/>
      <c r="MXB41" s="236"/>
      <c r="MXC41" s="236"/>
      <c r="MXD41" s="236"/>
      <c r="MXE41" s="236"/>
      <c r="MXF41" s="236"/>
      <c r="MXG41" s="236"/>
      <c r="MXH41" s="236"/>
      <c r="MXI41" s="236"/>
      <c r="MXJ41" s="236"/>
      <c r="MXK41" s="236"/>
      <c r="MXL41" s="236"/>
      <c r="MXM41" s="236"/>
      <c r="MXN41" s="236"/>
      <c r="MXO41" s="236"/>
      <c r="MXP41" s="236"/>
      <c r="MXQ41" s="236"/>
      <c r="MXR41" s="236"/>
      <c r="MXS41" s="236"/>
      <c r="MXT41" s="236"/>
      <c r="MXU41" s="236"/>
      <c r="MXV41" s="236"/>
      <c r="MXW41" s="236"/>
      <c r="MXX41" s="236"/>
      <c r="MXY41" s="236"/>
      <c r="MXZ41" s="236"/>
      <c r="MYA41" s="236"/>
      <c r="MYB41" s="236"/>
      <c r="MYC41" s="236"/>
      <c r="MYD41" s="236"/>
      <c r="MYE41" s="236"/>
      <c r="MYF41" s="236"/>
      <c r="MYG41" s="236"/>
      <c r="MYH41" s="236"/>
      <c r="MYI41" s="236"/>
      <c r="MYJ41" s="236"/>
      <c r="MYK41" s="236"/>
      <c r="MYL41" s="236"/>
      <c r="MYM41" s="236"/>
      <c r="MYN41" s="236"/>
      <c r="MYO41" s="236"/>
      <c r="MYP41" s="236"/>
      <c r="MYQ41" s="236"/>
      <c r="MYR41" s="236"/>
      <c r="MYS41" s="236"/>
      <c r="MYT41" s="236"/>
      <c r="MYU41" s="236"/>
      <c r="MYV41" s="236"/>
      <c r="MYW41" s="236"/>
      <c r="MYX41" s="236"/>
      <c r="MYY41" s="236"/>
      <c r="MYZ41" s="236"/>
      <c r="MZA41" s="236"/>
      <c r="MZB41" s="236"/>
      <c r="MZC41" s="236"/>
      <c r="MZD41" s="236"/>
      <c r="MZE41" s="236"/>
      <c r="MZF41" s="236"/>
      <c r="MZG41" s="236"/>
      <c r="MZH41" s="236"/>
      <c r="MZI41" s="236"/>
      <c r="MZJ41" s="236"/>
      <c r="MZK41" s="236"/>
      <c r="MZL41" s="236"/>
      <c r="MZM41" s="236"/>
      <c r="MZN41" s="236"/>
      <c r="MZO41" s="236"/>
      <c r="MZP41" s="236"/>
      <c r="MZQ41" s="236"/>
      <c r="MZR41" s="236"/>
      <c r="MZS41" s="236"/>
      <c r="MZT41" s="236"/>
      <c r="MZU41" s="236"/>
      <c r="MZV41" s="236"/>
      <c r="MZW41" s="236"/>
      <c r="MZX41" s="236"/>
      <c r="MZY41" s="236"/>
      <c r="MZZ41" s="236"/>
      <c r="NAA41" s="236"/>
      <c r="NAB41" s="236"/>
      <c r="NAC41" s="236"/>
      <c r="NAD41" s="236"/>
      <c r="NAE41" s="236"/>
      <c r="NAF41" s="236"/>
      <c r="NAG41" s="236"/>
      <c r="NAH41" s="236"/>
      <c r="NAI41" s="236"/>
      <c r="NAJ41" s="236"/>
      <c r="NAK41" s="236"/>
      <c r="NAL41" s="236"/>
      <c r="NAM41" s="236"/>
      <c r="NAN41" s="236"/>
      <c r="NAO41" s="236"/>
      <c r="NAP41" s="236"/>
      <c r="NAQ41" s="236"/>
      <c r="NAR41" s="236"/>
      <c r="NAS41" s="236"/>
      <c r="NAT41" s="236"/>
      <c r="NAU41" s="236"/>
      <c r="NAV41" s="236"/>
      <c r="NAW41" s="236"/>
      <c r="NAX41" s="236"/>
      <c r="NAY41" s="236"/>
      <c r="NAZ41" s="236"/>
      <c r="NBA41" s="236"/>
      <c r="NBB41" s="236"/>
      <c r="NBC41" s="236"/>
      <c r="NBD41" s="236"/>
      <c r="NBE41" s="236"/>
      <c r="NBF41" s="236"/>
      <c r="NBG41" s="236"/>
      <c r="NBH41" s="236"/>
      <c r="NBI41" s="236"/>
      <c r="NBJ41" s="236"/>
      <c r="NBK41" s="236"/>
      <c r="NBL41" s="236"/>
      <c r="NBM41" s="236"/>
      <c r="NBN41" s="236"/>
      <c r="NBO41" s="236"/>
      <c r="NBP41" s="236"/>
      <c r="NBQ41" s="236"/>
      <c r="NBR41" s="236"/>
      <c r="NBS41" s="236"/>
      <c r="NBT41" s="236"/>
      <c r="NBU41" s="236"/>
      <c r="NBV41" s="236"/>
      <c r="NBW41" s="236"/>
      <c r="NBX41" s="236"/>
      <c r="NBY41" s="236"/>
      <c r="NBZ41" s="236"/>
      <c r="NCA41" s="236"/>
      <c r="NCB41" s="236"/>
      <c r="NCC41" s="236"/>
      <c r="NCD41" s="236"/>
      <c r="NCE41" s="236"/>
      <c r="NCF41" s="236"/>
      <c r="NCG41" s="236"/>
      <c r="NCH41" s="236"/>
      <c r="NCI41" s="236"/>
      <c r="NCJ41" s="236"/>
      <c r="NCK41" s="236"/>
      <c r="NCL41" s="236"/>
      <c r="NCM41" s="236"/>
      <c r="NCN41" s="236"/>
      <c r="NCO41" s="236"/>
      <c r="NCP41" s="236"/>
      <c r="NCQ41" s="236"/>
      <c r="NCR41" s="236"/>
      <c r="NCS41" s="236"/>
      <c r="NCT41" s="236"/>
      <c r="NCU41" s="236"/>
      <c r="NCV41" s="236"/>
      <c r="NCW41" s="236"/>
      <c r="NCX41" s="236"/>
      <c r="NCY41" s="236"/>
      <c r="NCZ41" s="236"/>
      <c r="NDA41" s="236"/>
      <c r="NDB41" s="236"/>
      <c r="NDC41" s="236"/>
      <c r="NDD41" s="236"/>
      <c r="NDE41" s="236"/>
      <c r="NDF41" s="236"/>
      <c r="NDG41" s="236"/>
      <c r="NDH41" s="236"/>
      <c r="NDI41" s="236"/>
      <c r="NDJ41" s="236"/>
      <c r="NDK41" s="236"/>
      <c r="NDL41" s="236"/>
      <c r="NDM41" s="236"/>
      <c r="NDN41" s="236"/>
      <c r="NDO41" s="236"/>
      <c r="NDP41" s="236"/>
      <c r="NDQ41" s="236"/>
      <c r="NDR41" s="236"/>
      <c r="NDS41" s="236"/>
      <c r="NDT41" s="236"/>
      <c r="NDU41" s="236"/>
      <c r="NDV41" s="236"/>
      <c r="NDW41" s="236"/>
      <c r="NDX41" s="236"/>
      <c r="NDY41" s="236"/>
      <c r="NDZ41" s="236"/>
      <c r="NEA41" s="236"/>
      <c r="NEB41" s="236"/>
      <c r="NEC41" s="236"/>
      <c r="NED41" s="236"/>
      <c r="NEE41" s="236"/>
      <c r="NEF41" s="236"/>
      <c r="NEG41" s="236"/>
      <c r="NEH41" s="236"/>
      <c r="NEI41" s="236"/>
      <c r="NEJ41" s="236"/>
      <c r="NEK41" s="236"/>
      <c r="NEL41" s="236"/>
      <c r="NEM41" s="236"/>
      <c r="NEN41" s="236"/>
      <c r="NEO41" s="236"/>
      <c r="NEP41" s="236"/>
      <c r="NEQ41" s="236"/>
      <c r="NER41" s="236"/>
      <c r="NES41" s="236"/>
      <c r="NET41" s="236"/>
      <c r="NEU41" s="236"/>
      <c r="NEV41" s="236"/>
      <c r="NEW41" s="236"/>
      <c r="NEX41" s="236"/>
      <c r="NEY41" s="236"/>
      <c r="NEZ41" s="236"/>
      <c r="NFA41" s="236"/>
      <c r="NFB41" s="236"/>
      <c r="NFC41" s="236"/>
      <c r="NFD41" s="236"/>
      <c r="NFE41" s="236"/>
      <c r="NFF41" s="236"/>
      <c r="NFG41" s="236"/>
      <c r="NFH41" s="236"/>
      <c r="NFI41" s="236"/>
      <c r="NFJ41" s="236"/>
      <c r="NFK41" s="236"/>
      <c r="NFL41" s="236"/>
      <c r="NFM41" s="236"/>
      <c r="NFN41" s="236"/>
      <c r="NFO41" s="236"/>
      <c r="NFP41" s="236"/>
      <c r="NFQ41" s="236"/>
      <c r="NFR41" s="236"/>
      <c r="NFS41" s="236"/>
      <c r="NFT41" s="236"/>
      <c r="NFU41" s="236"/>
      <c r="NFV41" s="236"/>
      <c r="NFW41" s="236"/>
      <c r="NFX41" s="236"/>
      <c r="NFY41" s="236"/>
      <c r="NFZ41" s="236"/>
      <c r="NGA41" s="236"/>
      <c r="NGB41" s="236"/>
      <c r="NGC41" s="236"/>
      <c r="NGD41" s="236"/>
      <c r="NGE41" s="236"/>
      <c r="NGF41" s="236"/>
      <c r="NGG41" s="236"/>
      <c r="NGH41" s="236"/>
      <c r="NGI41" s="236"/>
      <c r="NGJ41" s="236"/>
      <c r="NGK41" s="236"/>
      <c r="NGL41" s="236"/>
      <c r="NGM41" s="236"/>
      <c r="NGN41" s="236"/>
      <c r="NGO41" s="236"/>
      <c r="NGP41" s="236"/>
      <c r="NGQ41" s="236"/>
      <c r="NGR41" s="236"/>
      <c r="NGS41" s="236"/>
      <c r="NGT41" s="236"/>
      <c r="NGU41" s="236"/>
      <c r="NGV41" s="236"/>
      <c r="NGW41" s="236"/>
      <c r="NGX41" s="236"/>
      <c r="NGY41" s="236"/>
      <c r="NGZ41" s="236"/>
      <c r="NHA41" s="236"/>
      <c r="NHB41" s="236"/>
      <c r="NHC41" s="236"/>
      <c r="NHD41" s="236"/>
      <c r="NHE41" s="236"/>
      <c r="NHF41" s="236"/>
      <c r="NHG41" s="236"/>
      <c r="NHH41" s="236"/>
      <c r="NHI41" s="236"/>
      <c r="NHJ41" s="236"/>
      <c r="NHK41" s="236"/>
      <c r="NHL41" s="236"/>
      <c r="NHM41" s="236"/>
      <c r="NHN41" s="236"/>
      <c r="NHO41" s="236"/>
      <c r="NHP41" s="236"/>
      <c r="NHQ41" s="236"/>
      <c r="NHR41" s="236"/>
      <c r="NHS41" s="236"/>
      <c r="NHT41" s="236"/>
      <c r="NHU41" s="236"/>
      <c r="NHV41" s="236"/>
      <c r="NHW41" s="236"/>
      <c r="NHX41" s="236"/>
      <c r="NHY41" s="236"/>
      <c r="NHZ41" s="236"/>
      <c r="NIA41" s="236"/>
      <c r="NIB41" s="236"/>
      <c r="NIC41" s="236"/>
      <c r="NID41" s="236"/>
      <c r="NIE41" s="236"/>
      <c r="NIF41" s="236"/>
      <c r="NIG41" s="236"/>
      <c r="NIH41" s="236"/>
      <c r="NII41" s="236"/>
      <c r="NIJ41" s="236"/>
      <c r="NIK41" s="236"/>
      <c r="NIL41" s="236"/>
      <c r="NIM41" s="236"/>
      <c r="NIN41" s="236"/>
      <c r="NIO41" s="236"/>
      <c r="NIP41" s="236"/>
      <c r="NIQ41" s="236"/>
      <c r="NIR41" s="236"/>
      <c r="NIS41" s="236"/>
      <c r="NIT41" s="236"/>
      <c r="NIU41" s="236"/>
      <c r="NIV41" s="236"/>
      <c r="NIW41" s="236"/>
      <c r="NIX41" s="236"/>
      <c r="NIY41" s="236"/>
      <c r="NIZ41" s="236"/>
      <c r="NJA41" s="236"/>
      <c r="NJB41" s="236"/>
      <c r="NJC41" s="236"/>
      <c r="NJD41" s="236"/>
      <c r="NJE41" s="236"/>
      <c r="NJF41" s="236"/>
      <c r="NJG41" s="236"/>
      <c r="NJH41" s="236"/>
      <c r="NJI41" s="236"/>
      <c r="NJJ41" s="236"/>
      <c r="NJK41" s="236"/>
      <c r="NJL41" s="236"/>
      <c r="NJM41" s="236"/>
      <c r="NJN41" s="236"/>
      <c r="NJO41" s="236"/>
      <c r="NJP41" s="236"/>
      <c r="NJQ41" s="236"/>
      <c r="NJR41" s="236"/>
      <c r="NJS41" s="236"/>
      <c r="NJT41" s="236"/>
      <c r="NJU41" s="236"/>
      <c r="NJV41" s="236"/>
      <c r="NJW41" s="236"/>
      <c r="NJX41" s="236"/>
      <c r="NJY41" s="236"/>
      <c r="NJZ41" s="236"/>
      <c r="NKA41" s="236"/>
      <c r="NKB41" s="236"/>
      <c r="NKC41" s="236"/>
      <c r="NKD41" s="236"/>
      <c r="NKE41" s="236"/>
      <c r="NKF41" s="236"/>
      <c r="NKG41" s="236"/>
      <c r="NKH41" s="236"/>
      <c r="NKI41" s="236"/>
      <c r="NKJ41" s="236"/>
      <c r="NKK41" s="236"/>
      <c r="NKL41" s="236"/>
      <c r="NKM41" s="236"/>
      <c r="NKN41" s="236"/>
      <c r="NKO41" s="236"/>
      <c r="NKP41" s="236"/>
      <c r="NKQ41" s="236"/>
      <c r="NKR41" s="236"/>
      <c r="NKS41" s="236"/>
      <c r="NKT41" s="236"/>
      <c r="NKU41" s="236"/>
      <c r="NKV41" s="236"/>
      <c r="NKW41" s="236"/>
      <c r="NKX41" s="236"/>
      <c r="NKY41" s="236"/>
      <c r="NKZ41" s="236"/>
      <c r="NLA41" s="236"/>
      <c r="NLB41" s="236"/>
      <c r="NLC41" s="236"/>
      <c r="NLD41" s="236"/>
      <c r="NLE41" s="236"/>
      <c r="NLF41" s="236"/>
      <c r="NLG41" s="236"/>
      <c r="NLH41" s="236"/>
      <c r="NLI41" s="236"/>
      <c r="NLJ41" s="236"/>
      <c r="NLK41" s="236"/>
      <c r="NLL41" s="236"/>
      <c r="NLM41" s="236"/>
      <c r="NLN41" s="236"/>
      <c r="NLO41" s="236"/>
      <c r="NLP41" s="236"/>
      <c r="NLQ41" s="236"/>
      <c r="NLR41" s="236"/>
      <c r="NLS41" s="236"/>
      <c r="NLT41" s="236"/>
      <c r="NLU41" s="236"/>
      <c r="NLV41" s="236"/>
      <c r="NLW41" s="236"/>
      <c r="NLX41" s="236"/>
      <c r="NLY41" s="236"/>
      <c r="NLZ41" s="236"/>
      <c r="NMA41" s="236"/>
      <c r="NMB41" s="236"/>
      <c r="NMC41" s="236"/>
      <c r="NMD41" s="236"/>
      <c r="NME41" s="236"/>
      <c r="NMF41" s="236"/>
      <c r="NMG41" s="236"/>
      <c r="NMH41" s="236"/>
      <c r="NMI41" s="236"/>
      <c r="NMJ41" s="236"/>
      <c r="NMK41" s="236"/>
      <c r="NML41" s="236"/>
      <c r="NMM41" s="236"/>
      <c r="NMN41" s="236"/>
      <c r="NMO41" s="236"/>
      <c r="NMP41" s="236"/>
      <c r="NMQ41" s="236"/>
      <c r="NMR41" s="236"/>
      <c r="NMS41" s="236"/>
      <c r="NMT41" s="236"/>
      <c r="NMU41" s="236"/>
      <c r="NMV41" s="236"/>
      <c r="NMW41" s="236"/>
      <c r="NMX41" s="236"/>
      <c r="NMY41" s="236"/>
      <c r="NMZ41" s="236"/>
      <c r="NNA41" s="236"/>
      <c r="NNB41" s="236"/>
      <c r="NNC41" s="236"/>
      <c r="NND41" s="236"/>
      <c r="NNE41" s="236"/>
      <c r="NNF41" s="236"/>
      <c r="NNG41" s="236"/>
      <c r="NNH41" s="236"/>
      <c r="NNI41" s="236"/>
      <c r="NNJ41" s="236"/>
      <c r="NNK41" s="236"/>
      <c r="NNL41" s="236"/>
      <c r="NNM41" s="236"/>
      <c r="NNN41" s="236"/>
      <c r="NNO41" s="236"/>
      <c r="NNP41" s="236"/>
      <c r="NNQ41" s="236"/>
      <c r="NNR41" s="236"/>
      <c r="NNS41" s="236"/>
      <c r="NNT41" s="236"/>
      <c r="NNU41" s="236"/>
      <c r="NNV41" s="236"/>
      <c r="NNW41" s="236"/>
      <c r="NNX41" s="236"/>
      <c r="NNY41" s="236"/>
      <c r="NNZ41" s="236"/>
      <c r="NOA41" s="236"/>
      <c r="NOB41" s="236"/>
      <c r="NOC41" s="236"/>
      <c r="NOD41" s="236"/>
      <c r="NOE41" s="236"/>
      <c r="NOF41" s="236"/>
      <c r="NOG41" s="236"/>
      <c r="NOH41" s="236"/>
      <c r="NOI41" s="236"/>
      <c r="NOJ41" s="236"/>
      <c r="NOK41" s="236"/>
      <c r="NOL41" s="236"/>
      <c r="NOM41" s="236"/>
      <c r="NON41" s="236"/>
      <c r="NOO41" s="236"/>
      <c r="NOP41" s="236"/>
      <c r="NOQ41" s="236"/>
      <c r="NOR41" s="236"/>
      <c r="NOS41" s="236"/>
      <c r="NOT41" s="236"/>
      <c r="NOU41" s="236"/>
      <c r="NOV41" s="236"/>
      <c r="NOW41" s="236"/>
      <c r="NOX41" s="236"/>
      <c r="NOY41" s="236"/>
      <c r="NOZ41" s="236"/>
      <c r="NPA41" s="236"/>
      <c r="NPB41" s="236"/>
      <c r="NPC41" s="236"/>
      <c r="NPD41" s="236"/>
      <c r="NPE41" s="236"/>
      <c r="NPF41" s="236"/>
      <c r="NPG41" s="236"/>
      <c r="NPH41" s="236"/>
      <c r="NPI41" s="236"/>
      <c r="NPJ41" s="236"/>
      <c r="NPK41" s="236"/>
      <c r="NPL41" s="236"/>
      <c r="NPM41" s="236"/>
      <c r="NPN41" s="236"/>
      <c r="NPO41" s="236"/>
      <c r="NPP41" s="236"/>
      <c r="NPQ41" s="236"/>
      <c r="NPR41" s="236"/>
      <c r="NPS41" s="236"/>
      <c r="NPT41" s="236"/>
      <c r="NPU41" s="236"/>
      <c r="NPV41" s="236"/>
      <c r="NPW41" s="236"/>
      <c r="NPX41" s="236"/>
      <c r="NPY41" s="236"/>
      <c r="NPZ41" s="236"/>
      <c r="NQA41" s="236"/>
      <c r="NQB41" s="236"/>
      <c r="NQC41" s="236"/>
      <c r="NQD41" s="236"/>
      <c r="NQE41" s="236"/>
      <c r="NQF41" s="236"/>
      <c r="NQG41" s="236"/>
      <c r="NQH41" s="236"/>
      <c r="NQI41" s="236"/>
      <c r="NQJ41" s="236"/>
      <c r="NQK41" s="236"/>
      <c r="NQL41" s="236"/>
      <c r="NQM41" s="236"/>
      <c r="NQN41" s="236"/>
      <c r="NQO41" s="236"/>
      <c r="NQP41" s="236"/>
      <c r="NQQ41" s="236"/>
      <c r="NQR41" s="236"/>
      <c r="NQS41" s="236"/>
      <c r="NQT41" s="236"/>
      <c r="NQU41" s="236"/>
      <c r="NQV41" s="236"/>
      <c r="NQW41" s="236"/>
      <c r="NQX41" s="236"/>
      <c r="NQY41" s="236"/>
      <c r="NQZ41" s="236"/>
      <c r="NRA41" s="236"/>
      <c r="NRB41" s="236"/>
      <c r="NRC41" s="236"/>
      <c r="NRD41" s="236"/>
      <c r="NRE41" s="236"/>
      <c r="NRF41" s="236"/>
      <c r="NRG41" s="236"/>
      <c r="NRH41" s="236"/>
      <c r="NRI41" s="236"/>
      <c r="NRJ41" s="236"/>
      <c r="NRK41" s="236"/>
      <c r="NRL41" s="236"/>
      <c r="NRM41" s="236"/>
      <c r="NRN41" s="236"/>
      <c r="NRO41" s="236"/>
      <c r="NRP41" s="236"/>
      <c r="NRQ41" s="236"/>
      <c r="NRR41" s="236"/>
      <c r="NRS41" s="236"/>
      <c r="NRT41" s="236"/>
      <c r="NRU41" s="236"/>
      <c r="NRV41" s="236"/>
      <c r="NRW41" s="236"/>
      <c r="NRX41" s="236"/>
      <c r="NRY41" s="236"/>
      <c r="NRZ41" s="236"/>
      <c r="NSA41" s="236"/>
      <c r="NSB41" s="236"/>
      <c r="NSC41" s="236"/>
      <c r="NSD41" s="236"/>
      <c r="NSE41" s="236"/>
      <c r="NSF41" s="236"/>
      <c r="NSG41" s="236"/>
      <c r="NSH41" s="236"/>
      <c r="NSI41" s="236"/>
      <c r="NSJ41" s="236"/>
      <c r="NSK41" s="236"/>
      <c r="NSL41" s="236"/>
      <c r="NSM41" s="236"/>
      <c r="NSN41" s="236"/>
      <c r="NSO41" s="236"/>
      <c r="NSP41" s="236"/>
      <c r="NSQ41" s="236"/>
      <c r="NSR41" s="236"/>
      <c r="NSS41" s="236"/>
      <c r="NST41" s="236"/>
      <c r="NSU41" s="236"/>
      <c r="NSV41" s="236"/>
      <c r="NSW41" s="236"/>
      <c r="NSX41" s="236"/>
      <c r="NSY41" s="236"/>
      <c r="NSZ41" s="236"/>
      <c r="NTA41" s="236"/>
      <c r="NTB41" s="236"/>
      <c r="NTC41" s="236"/>
      <c r="NTD41" s="236"/>
      <c r="NTE41" s="236"/>
      <c r="NTF41" s="236"/>
      <c r="NTG41" s="236"/>
      <c r="NTH41" s="236"/>
      <c r="NTI41" s="236"/>
      <c r="NTJ41" s="236"/>
      <c r="NTK41" s="236"/>
      <c r="NTL41" s="236"/>
      <c r="NTM41" s="236"/>
      <c r="NTN41" s="236"/>
      <c r="NTO41" s="236"/>
      <c r="NTP41" s="236"/>
      <c r="NTQ41" s="236"/>
      <c r="NTR41" s="236"/>
      <c r="NTS41" s="236"/>
      <c r="NTT41" s="236"/>
      <c r="NTU41" s="236"/>
      <c r="NTV41" s="236"/>
      <c r="NTW41" s="236"/>
      <c r="NTX41" s="236"/>
      <c r="NTY41" s="236"/>
      <c r="NTZ41" s="236"/>
      <c r="NUA41" s="236"/>
      <c r="NUB41" s="236"/>
      <c r="NUC41" s="236"/>
      <c r="NUD41" s="236"/>
      <c r="NUE41" s="236"/>
      <c r="NUF41" s="236"/>
      <c r="NUG41" s="236"/>
      <c r="NUH41" s="236"/>
      <c r="NUI41" s="236"/>
      <c r="NUJ41" s="236"/>
      <c r="NUK41" s="236"/>
      <c r="NUL41" s="236"/>
      <c r="NUM41" s="236"/>
      <c r="NUN41" s="236"/>
      <c r="NUO41" s="236"/>
      <c r="NUP41" s="236"/>
      <c r="NUQ41" s="236"/>
      <c r="NUR41" s="236"/>
      <c r="NUS41" s="236"/>
      <c r="NUT41" s="236"/>
      <c r="NUU41" s="236"/>
      <c r="NUV41" s="236"/>
      <c r="NUW41" s="236"/>
      <c r="NUX41" s="236"/>
      <c r="NUY41" s="236"/>
      <c r="NUZ41" s="236"/>
      <c r="NVA41" s="236"/>
      <c r="NVB41" s="236"/>
      <c r="NVC41" s="236"/>
      <c r="NVD41" s="236"/>
      <c r="NVE41" s="236"/>
      <c r="NVF41" s="236"/>
      <c r="NVG41" s="236"/>
      <c r="NVH41" s="236"/>
      <c r="NVI41" s="236"/>
      <c r="NVJ41" s="236"/>
      <c r="NVK41" s="236"/>
      <c r="NVL41" s="236"/>
      <c r="NVM41" s="236"/>
      <c r="NVN41" s="236"/>
      <c r="NVO41" s="236"/>
      <c r="NVP41" s="236"/>
      <c r="NVQ41" s="236"/>
      <c r="NVR41" s="236"/>
      <c r="NVS41" s="236"/>
      <c r="NVT41" s="236"/>
      <c r="NVU41" s="236"/>
      <c r="NVV41" s="236"/>
      <c r="NVW41" s="236"/>
      <c r="NVX41" s="236"/>
      <c r="NVY41" s="236"/>
      <c r="NVZ41" s="236"/>
      <c r="NWA41" s="236"/>
      <c r="NWB41" s="236"/>
      <c r="NWC41" s="236"/>
      <c r="NWD41" s="236"/>
      <c r="NWE41" s="236"/>
      <c r="NWF41" s="236"/>
      <c r="NWG41" s="236"/>
      <c r="NWH41" s="236"/>
      <c r="NWI41" s="236"/>
      <c r="NWJ41" s="236"/>
      <c r="NWK41" s="236"/>
      <c r="NWL41" s="236"/>
      <c r="NWM41" s="236"/>
      <c r="NWN41" s="236"/>
      <c r="NWO41" s="236"/>
      <c r="NWP41" s="236"/>
      <c r="NWQ41" s="236"/>
      <c r="NWR41" s="236"/>
      <c r="NWS41" s="236"/>
      <c r="NWT41" s="236"/>
      <c r="NWU41" s="236"/>
      <c r="NWV41" s="236"/>
      <c r="NWW41" s="236"/>
      <c r="NWX41" s="236"/>
      <c r="NWY41" s="236"/>
      <c r="NWZ41" s="236"/>
      <c r="NXA41" s="236"/>
      <c r="NXB41" s="236"/>
      <c r="NXC41" s="236"/>
      <c r="NXD41" s="236"/>
      <c r="NXE41" s="236"/>
      <c r="NXF41" s="236"/>
      <c r="NXG41" s="236"/>
      <c r="NXH41" s="236"/>
      <c r="NXI41" s="236"/>
      <c r="NXJ41" s="236"/>
      <c r="NXK41" s="236"/>
      <c r="NXL41" s="236"/>
      <c r="NXM41" s="236"/>
      <c r="NXN41" s="236"/>
      <c r="NXO41" s="236"/>
      <c r="NXP41" s="236"/>
      <c r="NXQ41" s="236"/>
      <c r="NXR41" s="236"/>
      <c r="NXS41" s="236"/>
      <c r="NXT41" s="236"/>
      <c r="NXU41" s="236"/>
      <c r="NXV41" s="236"/>
      <c r="NXW41" s="236"/>
      <c r="NXX41" s="236"/>
      <c r="NXY41" s="236"/>
      <c r="NXZ41" s="236"/>
      <c r="NYA41" s="236"/>
      <c r="NYB41" s="236"/>
      <c r="NYC41" s="236"/>
      <c r="NYD41" s="236"/>
      <c r="NYE41" s="236"/>
      <c r="NYF41" s="236"/>
      <c r="NYG41" s="236"/>
      <c r="NYH41" s="236"/>
      <c r="NYI41" s="236"/>
      <c r="NYJ41" s="236"/>
      <c r="NYK41" s="236"/>
      <c r="NYL41" s="236"/>
      <c r="NYM41" s="236"/>
      <c r="NYN41" s="236"/>
      <c r="NYO41" s="236"/>
      <c r="NYP41" s="236"/>
      <c r="NYQ41" s="236"/>
      <c r="NYR41" s="236"/>
      <c r="NYS41" s="236"/>
      <c r="NYT41" s="236"/>
      <c r="NYU41" s="236"/>
      <c r="NYV41" s="236"/>
      <c r="NYW41" s="236"/>
      <c r="NYX41" s="236"/>
      <c r="NYY41" s="236"/>
      <c r="NYZ41" s="236"/>
      <c r="NZA41" s="236"/>
      <c r="NZB41" s="236"/>
      <c r="NZC41" s="236"/>
      <c r="NZD41" s="236"/>
      <c r="NZE41" s="236"/>
      <c r="NZF41" s="236"/>
      <c r="NZG41" s="236"/>
      <c r="NZH41" s="236"/>
      <c r="NZI41" s="236"/>
      <c r="NZJ41" s="236"/>
      <c r="NZK41" s="236"/>
      <c r="NZL41" s="236"/>
      <c r="NZM41" s="236"/>
      <c r="NZN41" s="236"/>
      <c r="NZO41" s="236"/>
      <c r="NZP41" s="236"/>
      <c r="NZQ41" s="236"/>
      <c r="NZR41" s="236"/>
      <c r="NZS41" s="236"/>
      <c r="NZT41" s="236"/>
      <c r="NZU41" s="236"/>
      <c r="NZV41" s="236"/>
      <c r="NZW41" s="236"/>
      <c r="NZX41" s="236"/>
      <c r="NZY41" s="236"/>
      <c r="NZZ41" s="236"/>
      <c r="OAA41" s="236"/>
      <c r="OAB41" s="236"/>
      <c r="OAC41" s="236"/>
      <c r="OAD41" s="236"/>
      <c r="OAE41" s="236"/>
      <c r="OAF41" s="236"/>
      <c r="OAG41" s="236"/>
      <c r="OAH41" s="236"/>
      <c r="OAI41" s="236"/>
      <c r="OAJ41" s="236"/>
      <c r="OAK41" s="236"/>
      <c r="OAL41" s="236"/>
      <c r="OAM41" s="236"/>
      <c r="OAN41" s="236"/>
      <c r="OAO41" s="236"/>
      <c r="OAP41" s="236"/>
      <c r="OAQ41" s="236"/>
      <c r="OAR41" s="236"/>
      <c r="OAS41" s="236"/>
      <c r="OAT41" s="236"/>
      <c r="OAU41" s="236"/>
      <c r="OAV41" s="236"/>
      <c r="OAW41" s="236"/>
      <c r="OAX41" s="236"/>
      <c r="OAY41" s="236"/>
      <c r="OAZ41" s="236"/>
      <c r="OBA41" s="236"/>
      <c r="OBB41" s="236"/>
      <c r="OBC41" s="236"/>
      <c r="OBD41" s="236"/>
      <c r="OBE41" s="236"/>
      <c r="OBF41" s="236"/>
      <c r="OBG41" s="236"/>
      <c r="OBH41" s="236"/>
      <c r="OBI41" s="236"/>
      <c r="OBJ41" s="236"/>
      <c r="OBK41" s="236"/>
      <c r="OBL41" s="236"/>
      <c r="OBM41" s="236"/>
      <c r="OBN41" s="236"/>
      <c r="OBO41" s="236"/>
      <c r="OBP41" s="236"/>
      <c r="OBQ41" s="236"/>
      <c r="OBR41" s="236"/>
      <c r="OBS41" s="236"/>
      <c r="OBT41" s="236"/>
      <c r="OBU41" s="236"/>
      <c r="OBV41" s="236"/>
      <c r="OBW41" s="236"/>
      <c r="OBX41" s="236"/>
      <c r="OBY41" s="236"/>
      <c r="OBZ41" s="236"/>
      <c r="OCA41" s="236"/>
      <c r="OCB41" s="236"/>
      <c r="OCC41" s="236"/>
      <c r="OCD41" s="236"/>
      <c r="OCE41" s="236"/>
      <c r="OCF41" s="236"/>
      <c r="OCG41" s="236"/>
      <c r="OCH41" s="236"/>
      <c r="OCI41" s="236"/>
      <c r="OCJ41" s="236"/>
      <c r="OCK41" s="236"/>
      <c r="OCL41" s="236"/>
      <c r="OCM41" s="236"/>
      <c r="OCN41" s="236"/>
      <c r="OCO41" s="236"/>
      <c r="OCP41" s="236"/>
      <c r="OCQ41" s="236"/>
      <c r="OCR41" s="236"/>
      <c r="OCS41" s="236"/>
      <c r="OCT41" s="236"/>
      <c r="OCU41" s="236"/>
      <c r="OCV41" s="236"/>
      <c r="OCW41" s="236"/>
      <c r="OCX41" s="236"/>
      <c r="OCY41" s="236"/>
      <c r="OCZ41" s="236"/>
      <c r="ODA41" s="236"/>
      <c r="ODB41" s="236"/>
      <c r="ODC41" s="236"/>
      <c r="ODD41" s="236"/>
      <c r="ODE41" s="236"/>
      <c r="ODF41" s="236"/>
      <c r="ODG41" s="236"/>
      <c r="ODH41" s="236"/>
      <c r="ODI41" s="236"/>
      <c r="ODJ41" s="236"/>
      <c r="ODK41" s="236"/>
      <c r="ODL41" s="236"/>
      <c r="ODM41" s="236"/>
      <c r="ODN41" s="236"/>
      <c r="ODO41" s="236"/>
      <c r="ODP41" s="236"/>
      <c r="ODQ41" s="236"/>
      <c r="ODR41" s="236"/>
      <c r="ODS41" s="236"/>
      <c r="ODT41" s="236"/>
      <c r="ODU41" s="236"/>
      <c r="ODV41" s="236"/>
      <c r="ODW41" s="236"/>
      <c r="ODX41" s="236"/>
      <c r="ODY41" s="236"/>
      <c r="ODZ41" s="236"/>
      <c r="OEA41" s="236"/>
      <c r="OEB41" s="236"/>
      <c r="OEC41" s="236"/>
      <c r="OED41" s="236"/>
      <c r="OEE41" s="236"/>
      <c r="OEF41" s="236"/>
      <c r="OEG41" s="236"/>
      <c r="OEH41" s="236"/>
      <c r="OEI41" s="236"/>
      <c r="OEJ41" s="236"/>
      <c r="OEK41" s="236"/>
      <c r="OEL41" s="236"/>
      <c r="OEM41" s="236"/>
      <c r="OEN41" s="236"/>
      <c r="OEO41" s="236"/>
      <c r="OEP41" s="236"/>
      <c r="OEQ41" s="236"/>
      <c r="OER41" s="236"/>
      <c r="OES41" s="236"/>
      <c r="OET41" s="236"/>
      <c r="OEU41" s="236"/>
      <c r="OEV41" s="236"/>
      <c r="OEW41" s="236"/>
      <c r="OEX41" s="236"/>
      <c r="OEY41" s="236"/>
      <c r="OEZ41" s="236"/>
      <c r="OFA41" s="236"/>
      <c r="OFB41" s="236"/>
      <c r="OFC41" s="236"/>
      <c r="OFD41" s="236"/>
      <c r="OFE41" s="236"/>
      <c r="OFF41" s="236"/>
      <c r="OFG41" s="236"/>
      <c r="OFH41" s="236"/>
      <c r="OFI41" s="236"/>
      <c r="OFJ41" s="236"/>
      <c r="OFK41" s="236"/>
      <c r="OFL41" s="236"/>
      <c r="OFM41" s="236"/>
      <c r="OFN41" s="236"/>
      <c r="OFO41" s="236"/>
      <c r="OFP41" s="236"/>
      <c r="OFQ41" s="236"/>
      <c r="OFR41" s="236"/>
      <c r="OFS41" s="236"/>
      <c r="OFT41" s="236"/>
      <c r="OFU41" s="236"/>
      <c r="OFV41" s="236"/>
      <c r="OFW41" s="236"/>
      <c r="OFX41" s="236"/>
      <c r="OFY41" s="236"/>
      <c r="OFZ41" s="236"/>
      <c r="OGA41" s="236"/>
      <c r="OGB41" s="236"/>
      <c r="OGC41" s="236"/>
      <c r="OGD41" s="236"/>
      <c r="OGE41" s="236"/>
      <c r="OGF41" s="236"/>
      <c r="OGG41" s="236"/>
      <c r="OGH41" s="236"/>
      <c r="OGI41" s="236"/>
      <c r="OGJ41" s="236"/>
      <c r="OGK41" s="236"/>
      <c r="OGL41" s="236"/>
      <c r="OGM41" s="236"/>
      <c r="OGN41" s="236"/>
      <c r="OGO41" s="236"/>
      <c r="OGP41" s="236"/>
      <c r="OGQ41" s="236"/>
      <c r="OGR41" s="236"/>
      <c r="OGS41" s="236"/>
      <c r="OGT41" s="236"/>
      <c r="OGU41" s="236"/>
      <c r="OGV41" s="236"/>
      <c r="OGW41" s="236"/>
      <c r="OGX41" s="236"/>
      <c r="OGY41" s="236"/>
      <c r="OGZ41" s="236"/>
      <c r="OHA41" s="236"/>
      <c r="OHB41" s="236"/>
      <c r="OHC41" s="236"/>
      <c r="OHD41" s="236"/>
      <c r="OHE41" s="236"/>
      <c r="OHF41" s="236"/>
      <c r="OHG41" s="236"/>
      <c r="OHH41" s="236"/>
      <c r="OHI41" s="236"/>
      <c r="OHJ41" s="236"/>
      <c r="OHK41" s="236"/>
      <c r="OHL41" s="236"/>
      <c r="OHM41" s="236"/>
      <c r="OHN41" s="236"/>
      <c r="OHO41" s="236"/>
      <c r="OHP41" s="236"/>
      <c r="OHQ41" s="236"/>
      <c r="OHR41" s="236"/>
      <c r="OHS41" s="236"/>
      <c r="OHT41" s="236"/>
      <c r="OHU41" s="236"/>
      <c r="OHV41" s="236"/>
      <c r="OHW41" s="236"/>
      <c r="OHX41" s="236"/>
      <c r="OHY41" s="236"/>
      <c r="OHZ41" s="236"/>
      <c r="OIA41" s="236"/>
      <c r="OIB41" s="236"/>
      <c r="OIC41" s="236"/>
      <c r="OID41" s="236"/>
      <c r="OIE41" s="236"/>
      <c r="OIF41" s="236"/>
      <c r="OIG41" s="236"/>
      <c r="OIH41" s="236"/>
      <c r="OII41" s="236"/>
      <c r="OIJ41" s="236"/>
      <c r="OIK41" s="236"/>
      <c r="OIL41" s="236"/>
      <c r="OIM41" s="236"/>
      <c r="OIN41" s="236"/>
      <c r="OIO41" s="236"/>
      <c r="OIP41" s="236"/>
      <c r="OIQ41" s="236"/>
      <c r="OIR41" s="236"/>
      <c r="OIS41" s="236"/>
      <c r="OIT41" s="236"/>
      <c r="OIU41" s="236"/>
      <c r="OIV41" s="236"/>
      <c r="OIW41" s="236"/>
      <c r="OIX41" s="236"/>
      <c r="OIY41" s="236"/>
      <c r="OIZ41" s="236"/>
      <c r="OJA41" s="236"/>
      <c r="OJB41" s="236"/>
      <c r="OJC41" s="236"/>
      <c r="OJD41" s="236"/>
      <c r="OJE41" s="236"/>
      <c r="OJF41" s="236"/>
      <c r="OJG41" s="236"/>
      <c r="OJH41" s="236"/>
      <c r="OJI41" s="236"/>
      <c r="OJJ41" s="236"/>
      <c r="OJK41" s="236"/>
      <c r="OJL41" s="236"/>
      <c r="OJM41" s="236"/>
      <c r="OJN41" s="236"/>
      <c r="OJO41" s="236"/>
      <c r="OJP41" s="236"/>
      <c r="OJQ41" s="236"/>
      <c r="OJR41" s="236"/>
      <c r="OJS41" s="236"/>
      <c r="OJT41" s="236"/>
      <c r="OJU41" s="236"/>
      <c r="OJV41" s="236"/>
      <c r="OJW41" s="236"/>
      <c r="OJX41" s="236"/>
      <c r="OJY41" s="236"/>
      <c r="OJZ41" s="236"/>
      <c r="OKA41" s="236"/>
      <c r="OKB41" s="236"/>
      <c r="OKC41" s="236"/>
      <c r="OKD41" s="236"/>
      <c r="OKE41" s="236"/>
      <c r="OKF41" s="236"/>
      <c r="OKG41" s="236"/>
      <c r="OKH41" s="236"/>
      <c r="OKI41" s="236"/>
      <c r="OKJ41" s="236"/>
      <c r="OKK41" s="236"/>
      <c r="OKL41" s="236"/>
      <c r="OKM41" s="236"/>
      <c r="OKN41" s="236"/>
      <c r="OKO41" s="236"/>
      <c r="OKP41" s="236"/>
      <c r="OKQ41" s="236"/>
      <c r="OKR41" s="236"/>
      <c r="OKS41" s="236"/>
      <c r="OKT41" s="236"/>
      <c r="OKU41" s="236"/>
      <c r="OKV41" s="236"/>
      <c r="OKW41" s="236"/>
      <c r="OKX41" s="236"/>
      <c r="OKY41" s="236"/>
      <c r="OKZ41" s="236"/>
      <c r="OLA41" s="236"/>
      <c r="OLB41" s="236"/>
      <c r="OLC41" s="236"/>
      <c r="OLD41" s="236"/>
      <c r="OLE41" s="236"/>
      <c r="OLF41" s="236"/>
      <c r="OLG41" s="236"/>
      <c r="OLH41" s="236"/>
      <c r="OLI41" s="236"/>
      <c r="OLJ41" s="236"/>
      <c r="OLK41" s="236"/>
      <c r="OLL41" s="236"/>
      <c r="OLM41" s="236"/>
      <c r="OLN41" s="236"/>
      <c r="OLO41" s="236"/>
      <c r="OLP41" s="236"/>
      <c r="OLQ41" s="236"/>
      <c r="OLR41" s="236"/>
      <c r="OLS41" s="236"/>
      <c r="OLT41" s="236"/>
      <c r="OLU41" s="236"/>
      <c r="OLV41" s="236"/>
      <c r="OLW41" s="236"/>
      <c r="OLX41" s="236"/>
      <c r="OLY41" s="236"/>
      <c r="OLZ41" s="236"/>
      <c r="OMA41" s="236"/>
      <c r="OMB41" s="236"/>
      <c r="OMC41" s="236"/>
      <c r="OMD41" s="236"/>
      <c r="OME41" s="236"/>
      <c r="OMF41" s="236"/>
      <c r="OMG41" s="236"/>
      <c r="OMH41" s="236"/>
      <c r="OMI41" s="236"/>
      <c r="OMJ41" s="236"/>
      <c r="OMK41" s="236"/>
      <c r="OML41" s="236"/>
      <c r="OMM41" s="236"/>
      <c r="OMN41" s="236"/>
      <c r="OMO41" s="236"/>
      <c r="OMP41" s="236"/>
      <c r="OMQ41" s="236"/>
      <c r="OMR41" s="236"/>
      <c r="OMS41" s="236"/>
      <c r="OMT41" s="236"/>
      <c r="OMU41" s="236"/>
      <c r="OMV41" s="236"/>
      <c r="OMW41" s="236"/>
      <c r="OMX41" s="236"/>
      <c r="OMY41" s="236"/>
      <c r="OMZ41" s="236"/>
      <c r="ONA41" s="236"/>
      <c r="ONB41" s="236"/>
      <c r="ONC41" s="236"/>
      <c r="OND41" s="236"/>
      <c r="ONE41" s="236"/>
      <c r="ONF41" s="236"/>
      <c r="ONG41" s="236"/>
      <c r="ONH41" s="236"/>
      <c r="ONI41" s="236"/>
      <c r="ONJ41" s="236"/>
      <c r="ONK41" s="236"/>
      <c r="ONL41" s="236"/>
      <c r="ONM41" s="236"/>
      <c r="ONN41" s="236"/>
      <c r="ONO41" s="236"/>
      <c r="ONP41" s="236"/>
      <c r="ONQ41" s="236"/>
      <c r="ONR41" s="236"/>
      <c r="ONS41" s="236"/>
      <c r="ONT41" s="236"/>
      <c r="ONU41" s="236"/>
      <c r="ONV41" s="236"/>
      <c r="ONW41" s="236"/>
      <c r="ONX41" s="236"/>
      <c r="ONY41" s="236"/>
      <c r="ONZ41" s="236"/>
      <c r="OOA41" s="236"/>
      <c r="OOB41" s="236"/>
      <c r="OOC41" s="236"/>
      <c r="OOD41" s="236"/>
      <c r="OOE41" s="236"/>
      <c r="OOF41" s="236"/>
      <c r="OOG41" s="236"/>
      <c r="OOH41" s="236"/>
      <c r="OOI41" s="236"/>
      <c r="OOJ41" s="236"/>
      <c r="OOK41" s="236"/>
      <c r="OOL41" s="236"/>
      <c r="OOM41" s="236"/>
      <c r="OON41" s="236"/>
      <c r="OOO41" s="236"/>
      <c r="OOP41" s="236"/>
      <c r="OOQ41" s="236"/>
      <c r="OOR41" s="236"/>
      <c r="OOS41" s="236"/>
      <c r="OOT41" s="236"/>
      <c r="OOU41" s="236"/>
      <c r="OOV41" s="236"/>
      <c r="OOW41" s="236"/>
      <c r="OOX41" s="236"/>
      <c r="OOY41" s="236"/>
      <c r="OOZ41" s="236"/>
      <c r="OPA41" s="236"/>
      <c r="OPB41" s="236"/>
      <c r="OPC41" s="236"/>
      <c r="OPD41" s="236"/>
      <c r="OPE41" s="236"/>
      <c r="OPF41" s="236"/>
      <c r="OPG41" s="236"/>
      <c r="OPH41" s="236"/>
      <c r="OPI41" s="236"/>
      <c r="OPJ41" s="236"/>
      <c r="OPK41" s="236"/>
      <c r="OPL41" s="236"/>
      <c r="OPM41" s="236"/>
      <c r="OPN41" s="236"/>
      <c r="OPO41" s="236"/>
      <c r="OPP41" s="236"/>
      <c r="OPQ41" s="236"/>
      <c r="OPR41" s="236"/>
      <c r="OPS41" s="236"/>
      <c r="OPT41" s="236"/>
      <c r="OPU41" s="236"/>
      <c r="OPV41" s="236"/>
      <c r="OPW41" s="236"/>
      <c r="OPX41" s="236"/>
      <c r="OPY41" s="236"/>
      <c r="OPZ41" s="236"/>
      <c r="OQA41" s="236"/>
      <c r="OQB41" s="236"/>
      <c r="OQC41" s="236"/>
      <c r="OQD41" s="236"/>
      <c r="OQE41" s="236"/>
      <c r="OQF41" s="236"/>
      <c r="OQG41" s="236"/>
      <c r="OQH41" s="236"/>
      <c r="OQI41" s="236"/>
      <c r="OQJ41" s="236"/>
      <c r="OQK41" s="236"/>
      <c r="OQL41" s="236"/>
      <c r="OQM41" s="236"/>
      <c r="OQN41" s="236"/>
      <c r="OQO41" s="236"/>
      <c r="OQP41" s="236"/>
      <c r="OQQ41" s="236"/>
      <c r="OQR41" s="236"/>
      <c r="OQS41" s="236"/>
      <c r="OQT41" s="236"/>
      <c r="OQU41" s="236"/>
      <c r="OQV41" s="236"/>
      <c r="OQW41" s="236"/>
      <c r="OQX41" s="236"/>
      <c r="OQY41" s="236"/>
      <c r="OQZ41" s="236"/>
      <c r="ORA41" s="236"/>
      <c r="ORB41" s="236"/>
      <c r="ORC41" s="236"/>
      <c r="ORD41" s="236"/>
      <c r="ORE41" s="236"/>
      <c r="ORF41" s="236"/>
      <c r="ORG41" s="236"/>
      <c r="ORH41" s="236"/>
      <c r="ORI41" s="236"/>
      <c r="ORJ41" s="236"/>
      <c r="ORK41" s="236"/>
      <c r="ORL41" s="236"/>
      <c r="ORM41" s="236"/>
      <c r="ORN41" s="236"/>
      <c r="ORO41" s="236"/>
      <c r="ORP41" s="236"/>
      <c r="ORQ41" s="236"/>
      <c r="ORR41" s="236"/>
      <c r="ORS41" s="236"/>
      <c r="ORT41" s="236"/>
      <c r="ORU41" s="236"/>
      <c r="ORV41" s="236"/>
      <c r="ORW41" s="236"/>
      <c r="ORX41" s="236"/>
      <c r="ORY41" s="236"/>
      <c r="ORZ41" s="236"/>
      <c r="OSA41" s="236"/>
      <c r="OSB41" s="236"/>
      <c r="OSC41" s="236"/>
      <c r="OSD41" s="236"/>
      <c r="OSE41" s="236"/>
      <c r="OSF41" s="236"/>
      <c r="OSG41" s="236"/>
      <c r="OSH41" s="236"/>
      <c r="OSI41" s="236"/>
      <c r="OSJ41" s="236"/>
      <c r="OSK41" s="236"/>
      <c r="OSL41" s="236"/>
      <c r="OSM41" s="236"/>
      <c r="OSN41" s="236"/>
      <c r="OSO41" s="236"/>
      <c r="OSP41" s="236"/>
      <c r="OSQ41" s="236"/>
      <c r="OSR41" s="236"/>
      <c r="OSS41" s="236"/>
      <c r="OST41" s="236"/>
      <c r="OSU41" s="236"/>
      <c r="OSV41" s="236"/>
      <c r="OSW41" s="236"/>
      <c r="OSX41" s="236"/>
      <c r="OSY41" s="236"/>
      <c r="OSZ41" s="236"/>
      <c r="OTA41" s="236"/>
      <c r="OTB41" s="236"/>
      <c r="OTC41" s="236"/>
      <c r="OTD41" s="236"/>
      <c r="OTE41" s="236"/>
      <c r="OTF41" s="236"/>
      <c r="OTG41" s="236"/>
      <c r="OTH41" s="236"/>
      <c r="OTI41" s="236"/>
      <c r="OTJ41" s="236"/>
      <c r="OTK41" s="236"/>
      <c r="OTL41" s="236"/>
      <c r="OTM41" s="236"/>
      <c r="OTN41" s="236"/>
      <c r="OTO41" s="236"/>
      <c r="OTP41" s="236"/>
      <c r="OTQ41" s="236"/>
      <c r="OTR41" s="236"/>
      <c r="OTS41" s="236"/>
      <c r="OTT41" s="236"/>
      <c r="OTU41" s="236"/>
      <c r="OTV41" s="236"/>
      <c r="OTW41" s="236"/>
      <c r="OTX41" s="236"/>
      <c r="OTY41" s="236"/>
      <c r="OTZ41" s="236"/>
      <c r="OUA41" s="236"/>
      <c r="OUB41" s="236"/>
      <c r="OUC41" s="236"/>
      <c r="OUD41" s="236"/>
      <c r="OUE41" s="236"/>
      <c r="OUF41" s="236"/>
      <c r="OUG41" s="236"/>
      <c r="OUH41" s="236"/>
      <c r="OUI41" s="236"/>
      <c r="OUJ41" s="236"/>
      <c r="OUK41" s="236"/>
      <c r="OUL41" s="236"/>
      <c r="OUM41" s="236"/>
      <c r="OUN41" s="236"/>
      <c r="OUO41" s="236"/>
      <c r="OUP41" s="236"/>
      <c r="OUQ41" s="236"/>
      <c r="OUR41" s="236"/>
      <c r="OUS41" s="236"/>
      <c r="OUT41" s="236"/>
      <c r="OUU41" s="236"/>
      <c r="OUV41" s="236"/>
      <c r="OUW41" s="236"/>
      <c r="OUX41" s="236"/>
      <c r="OUY41" s="236"/>
      <c r="OUZ41" s="236"/>
      <c r="OVA41" s="236"/>
      <c r="OVB41" s="236"/>
      <c r="OVC41" s="236"/>
      <c r="OVD41" s="236"/>
      <c r="OVE41" s="236"/>
      <c r="OVF41" s="236"/>
      <c r="OVG41" s="236"/>
      <c r="OVH41" s="236"/>
      <c r="OVI41" s="236"/>
      <c r="OVJ41" s="236"/>
      <c r="OVK41" s="236"/>
      <c r="OVL41" s="236"/>
      <c r="OVM41" s="236"/>
      <c r="OVN41" s="236"/>
      <c r="OVO41" s="236"/>
      <c r="OVP41" s="236"/>
      <c r="OVQ41" s="236"/>
      <c r="OVR41" s="236"/>
      <c r="OVS41" s="236"/>
      <c r="OVT41" s="236"/>
      <c r="OVU41" s="236"/>
      <c r="OVV41" s="236"/>
      <c r="OVW41" s="236"/>
      <c r="OVX41" s="236"/>
      <c r="OVY41" s="236"/>
      <c r="OVZ41" s="236"/>
      <c r="OWA41" s="236"/>
      <c r="OWB41" s="236"/>
      <c r="OWC41" s="236"/>
      <c r="OWD41" s="236"/>
      <c r="OWE41" s="236"/>
      <c r="OWF41" s="236"/>
      <c r="OWG41" s="236"/>
      <c r="OWH41" s="236"/>
      <c r="OWI41" s="236"/>
      <c r="OWJ41" s="236"/>
      <c r="OWK41" s="236"/>
      <c r="OWL41" s="236"/>
      <c r="OWM41" s="236"/>
      <c r="OWN41" s="236"/>
      <c r="OWO41" s="236"/>
      <c r="OWP41" s="236"/>
      <c r="OWQ41" s="236"/>
      <c r="OWR41" s="236"/>
      <c r="OWS41" s="236"/>
      <c r="OWT41" s="236"/>
      <c r="OWU41" s="236"/>
      <c r="OWV41" s="236"/>
      <c r="OWW41" s="236"/>
      <c r="OWX41" s="236"/>
      <c r="OWY41" s="236"/>
      <c r="OWZ41" s="236"/>
      <c r="OXA41" s="236"/>
      <c r="OXB41" s="236"/>
      <c r="OXC41" s="236"/>
      <c r="OXD41" s="236"/>
      <c r="OXE41" s="236"/>
      <c r="OXF41" s="236"/>
      <c r="OXG41" s="236"/>
      <c r="OXH41" s="236"/>
      <c r="OXI41" s="236"/>
      <c r="OXJ41" s="236"/>
      <c r="OXK41" s="236"/>
      <c r="OXL41" s="236"/>
      <c r="OXM41" s="236"/>
      <c r="OXN41" s="236"/>
      <c r="OXO41" s="236"/>
      <c r="OXP41" s="236"/>
      <c r="OXQ41" s="236"/>
      <c r="OXR41" s="236"/>
      <c r="OXS41" s="236"/>
      <c r="OXT41" s="236"/>
      <c r="OXU41" s="236"/>
      <c r="OXV41" s="236"/>
      <c r="OXW41" s="236"/>
      <c r="OXX41" s="236"/>
      <c r="OXY41" s="236"/>
      <c r="OXZ41" s="236"/>
      <c r="OYA41" s="236"/>
      <c r="OYB41" s="236"/>
      <c r="OYC41" s="236"/>
      <c r="OYD41" s="236"/>
      <c r="OYE41" s="236"/>
      <c r="OYF41" s="236"/>
      <c r="OYG41" s="236"/>
      <c r="OYH41" s="236"/>
      <c r="OYI41" s="236"/>
      <c r="OYJ41" s="236"/>
      <c r="OYK41" s="236"/>
      <c r="OYL41" s="236"/>
      <c r="OYM41" s="236"/>
      <c r="OYN41" s="236"/>
      <c r="OYO41" s="236"/>
      <c r="OYP41" s="236"/>
      <c r="OYQ41" s="236"/>
      <c r="OYR41" s="236"/>
      <c r="OYS41" s="236"/>
      <c r="OYT41" s="236"/>
      <c r="OYU41" s="236"/>
      <c r="OYV41" s="236"/>
      <c r="OYW41" s="236"/>
      <c r="OYX41" s="236"/>
      <c r="OYY41" s="236"/>
      <c r="OYZ41" s="236"/>
      <c r="OZA41" s="236"/>
      <c r="OZB41" s="236"/>
      <c r="OZC41" s="236"/>
      <c r="OZD41" s="236"/>
      <c r="OZE41" s="236"/>
      <c r="OZF41" s="236"/>
      <c r="OZG41" s="236"/>
      <c r="OZH41" s="236"/>
      <c r="OZI41" s="236"/>
      <c r="OZJ41" s="236"/>
      <c r="OZK41" s="236"/>
      <c r="OZL41" s="236"/>
      <c r="OZM41" s="236"/>
      <c r="OZN41" s="236"/>
      <c r="OZO41" s="236"/>
      <c r="OZP41" s="236"/>
      <c r="OZQ41" s="236"/>
      <c r="OZR41" s="236"/>
      <c r="OZS41" s="236"/>
      <c r="OZT41" s="236"/>
      <c r="OZU41" s="236"/>
      <c r="OZV41" s="236"/>
      <c r="OZW41" s="236"/>
      <c r="OZX41" s="236"/>
      <c r="OZY41" s="236"/>
      <c r="OZZ41" s="236"/>
      <c r="PAA41" s="236"/>
      <c r="PAB41" s="236"/>
      <c r="PAC41" s="236"/>
      <c r="PAD41" s="236"/>
      <c r="PAE41" s="236"/>
      <c r="PAF41" s="236"/>
      <c r="PAG41" s="236"/>
      <c r="PAH41" s="236"/>
      <c r="PAI41" s="236"/>
      <c r="PAJ41" s="236"/>
      <c r="PAK41" s="236"/>
      <c r="PAL41" s="236"/>
      <c r="PAM41" s="236"/>
      <c r="PAN41" s="236"/>
      <c r="PAO41" s="236"/>
      <c r="PAP41" s="236"/>
      <c r="PAQ41" s="236"/>
      <c r="PAR41" s="236"/>
      <c r="PAS41" s="236"/>
      <c r="PAT41" s="236"/>
      <c r="PAU41" s="236"/>
      <c r="PAV41" s="236"/>
      <c r="PAW41" s="236"/>
      <c r="PAX41" s="236"/>
      <c r="PAY41" s="236"/>
      <c r="PAZ41" s="236"/>
      <c r="PBA41" s="236"/>
      <c r="PBB41" s="236"/>
      <c r="PBC41" s="236"/>
      <c r="PBD41" s="236"/>
      <c r="PBE41" s="236"/>
      <c r="PBF41" s="236"/>
      <c r="PBG41" s="236"/>
      <c r="PBH41" s="236"/>
      <c r="PBI41" s="236"/>
      <c r="PBJ41" s="236"/>
      <c r="PBK41" s="236"/>
      <c r="PBL41" s="236"/>
      <c r="PBM41" s="236"/>
      <c r="PBN41" s="236"/>
      <c r="PBO41" s="236"/>
      <c r="PBP41" s="236"/>
      <c r="PBQ41" s="236"/>
      <c r="PBR41" s="236"/>
      <c r="PBS41" s="236"/>
      <c r="PBT41" s="236"/>
      <c r="PBU41" s="236"/>
      <c r="PBV41" s="236"/>
      <c r="PBW41" s="236"/>
      <c r="PBX41" s="236"/>
      <c r="PBY41" s="236"/>
      <c r="PBZ41" s="236"/>
      <c r="PCA41" s="236"/>
      <c r="PCB41" s="236"/>
      <c r="PCC41" s="236"/>
      <c r="PCD41" s="236"/>
      <c r="PCE41" s="236"/>
      <c r="PCF41" s="236"/>
      <c r="PCG41" s="236"/>
      <c r="PCH41" s="236"/>
      <c r="PCI41" s="236"/>
      <c r="PCJ41" s="236"/>
      <c r="PCK41" s="236"/>
      <c r="PCL41" s="236"/>
      <c r="PCM41" s="236"/>
      <c r="PCN41" s="236"/>
      <c r="PCO41" s="236"/>
      <c r="PCP41" s="236"/>
      <c r="PCQ41" s="236"/>
      <c r="PCR41" s="236"/>
      <c r="PCS41" s="236"/>
      <c r="PCT41" s="236"/>
      <c r="PCU41" s="236"/>
      <c r="PCV41" s="236"/>
      <c r="PCW41" s="236"/>
      <c r="PCX41" s="236"/>
      <c r="PCY41" s="236"/>
      <c r="PCZ41" s="236"/>
      <c r="PDA41" s="236"/>
      <c r="PDB41" s="236"/>
      <c r="PDC41" s="236"/>
      <c r="PDD41" s="236"/>
      <c r="PDE41" s="236"/>
      <c r="PDF41" s="236"/>
      <c r="PDG41" s="236"/>
      <c r="PDH41" s="236"/>
      <c r="PDI41" s="236"/>
      <c r="PDJ41" s="236"/>
      <c r="PDK41" s="236"/>
      <c r="PDL41" s="236"/>
      <c r="PDM41" s="236"/>
      <c r="PDN41" s="236"/>
      <c r="PDO41" s="236"/>
      <c r="PDP41" s="236"/>
      <c r="PDQ41" s="236"/>
      <c r="PDR41" s="236"/>
      <c r="PDS41" s="236"/>
      <c r="PDT41" s="236"/>
      <c r="PDU41" s="236"/>
      <c r="PDV41" s="236"/>
      <c r="PDW41" s="236"/>
      <c r="PDX41" s="236"/>
      <c r="PDY41" s="236"/>
      <c r="PDZ41" s="236"/>
      <c r="PEA41" s="236"/>
      <c r="PEB41" s="236"/>
      <c r="PEC41" s="236"/>
      <c r="PED41" s="236"/>
      <c r="PEE41" s="236"/>
      <c r="PEF41" s="236"/>
      <c r="PEG41" s="236"/>
      <c r="PEH41" s="236"/>
      <c r="PEI41" s="236"/>
      <c r="PEJ41" s="236"/>
      <c r="PEK41" s="236"/>
      <c r="PEL41" s="236"/>
      <c r="PEM41" s="236"/>
      <c r="PEN41" s="236"/>
      <c r="PEO41" s="236"/>
      <c r="PEP41" s="236"/>
      <c r="PEQ41" s="236"/>
      <c r="PER41" s="236"/>
      <c r="PES41" s="236"/>
      <c r="PET41" s="236"/>
      <c r="PEU41" s="236"/>
      <c r="PEV41" s="236"/>
      <c r="PEW41" s="236"/>
      <c r="PEX41" s="236"/>
      <c r="PEY41" s="236"/>
      <c r="PEZ41" s="236"/>
      <c r="PFA41" s="236"/>
      <c r="PFB41" s="236"/>
      <c r="PFC41" s="236"/>
      <c r="PFD41" s="236"/>
      <c r="PFE41" s="236"/>
      <c r="PFF41" s="236"/>
      <c r="PFG41" s="236"/>
      <c r="PFH41" s="236"/>
      <c r="PFI41" s="236"/>
      <c r="PFJ41" s="236"/>
      <c r="PFK41" s="236"/>
      <c r="PFL41" s="236"/>
      <c r="PFM41" s="236"/>
      <c r="PFN41" s="236"/>
      <c r="PFO41" s="236"/>
      <c r="PFP41" s="236"/>
      <c r="PFQ41" s="236"/>
      <c r="PFR41" s="236"/>
      <c r="PFS41" s="236"/>
      <c r="PFT41" s="236"/>
      <c r="PFU41" s="236"/>
      <c r="PFV41" s="236"/>
      <c r="PFW41" s="236"/>
      <c r="PFX41" s="236"/>
      <c r="PFY41" s="236"/>
      <c r="PFZ41" s="236"/>
      <c r="PGA41" s="236"/>
      <c r="PGB41" s="236"/>
      <c r="PGC41" s="236"/>
      <c r="PGD41" s="236"/>
      <c r="PGE41" s="236"/>
      <c r="PGF41" s="236"/>
      <c r="PGG41" s="236"/>
      <c r="PGH41" s="236"/>
      <c r="PGI41" s="236"/>
      <c r="PGJ41" s="236"/>
      <c r="PGK41" s="236"/>
      <c r="PGL41" s="236"/>
      <c r="PGM41" s="236"/>
      <c r="PGN41" s="236"/>
      <c r="PGO41" s="236"/>
      <c r="PGP41" s="236"/>
      <c r="PGQ41" s="236"/>
      <c r="PGR41" s="236"/>
      <c r="PGS41" s="236"/>
      <c r="PGT41" s="236"/>
      <c r="PGU41" s="236"/>
      <c r="PGV41" s="236"/>
      <c r="PGW41" s="236"/>
      <c r="PGX41" s="236"/>
      <c r="PGY41" s="236"/>
      <c r="PGZ41" s="236"/>
      <c r="PHA41" s="236"/>
      <c r="PHB41" s="236"/>
      <c r="PHC41" s="236"/>
      <c r="PHD41" s="236"/>
      <c r="PHE41" s="236"/>
      <c r="PHF41" s="236"/>
      <c r="PHG41" s="236"/>
      <c r="PHH41" s="236"/>
      <c r="PHI41" s="236"/>
      <c r="PHJ41" s="236"/>
      <c r="PHK41" s="236"/>
      <c r="PHL41" s="236"/>
      <c r="PHM41" s="236"/>
      <c r="PHN41" s="236"/>
      <c r="PHO41" s="236"/>
      <c r="PHP41" s="236"/>
      <c r="PHQ41" s="236"/>
      <c r="PHR41" s="236"/>
      <c r="PHS41" s="236"/>
      <c r="PHT41" s="236"/>
      <c r="PHU41" s="236"/>
      <c r="PHV41" s="236"/>
      <c r="PHW41" s="236"/>
      <c r="PHX41" s="236"/>
      <c r="PHY41" s="236"/>
      <c r="PHZ41" s="236"/>
      <c r="PIA41" s="236"/>
      <c r="PIB41" s="236"/>
      <c r="PIC41" s="236"/>
      <c r="PID41" s="236"/>
      <c r="PIE41" s="236"/>
      <c r="PIF41" s="236"/>
      <c r="PIG41" s="236"/>
      <c r="PIH41" s="236"/>
      <c r="PII41" s="236"/>
      <c r="PIJ41" s="236"/>
      <c r="PIK41" s="236"/>
      <c r="PIL41" s="236"/>
      <c r="PIM41" s="236"/>
      <c r="PIN41" s="236"/>
      <c r="PIO41" s="236"/>
      <c r="PIP41" s="236"/>
      <c r="PIQ41" s="236"/>
      <c r="PIR41" s="236"/>
      <c r="PIS41" s="236"/>
      <c r="PIT41" s="236"/>
      <c r="PIU41" s="236"/>
      <c r="PIV41" s="236"/>
      <c r="PIW41" s="236"/>
      <c r="PIX41" s="236"/>
      <c r="PIY41" s="236"/>
      <c r="PIZ41" s="236"/>
      <c r="PJA41" s="236"/>
      <c r="PJB41" s="236"/>
      <c r="PJC41" s="236"/>
      <c r="PJD41" s="236"/>
      <c r="PJE41" s="236"/>
      <c r="PJF41" s="236"/>
      <c r="PJG41" s="236"/>
      <c r="PJH41" s="236"/>
      <c r="PJI41" s="236"/>
      <c r="PJJ41" s="236"/>
      <c r="PJK41" s="236"/>
      <c r="PJL41" s="236"/>
      <c r="PJM41" s="236"/>
      <c r="PJN41" s="236"/>
      <c r="PJO41" s="236"/>
      <c r="PJP41" s="236"/>
      <c r="PJQ41" s="236"/>
      <c r="PJR41" s="236"/>
      <c r="PJS41" s="236"/>
      <c r="PJT41" s="236"/>
      <c r="PJU41" s="236"/>
      <c r="PJV41" s="236"/>
      <c r="PJW41" s="236"/>
      <c r="PJX41" s="236"/>
      <c r="PJY41" s="236"/>
      <c r="PJZ41" s="236"/>
      <c r="PKA41" s="236"/>
      <c r="PKB41" s="236"/>
      <c r="PKC41" s="236"/>
      <c r="PKD41" s="236"/>
      <c r="PKE41" s="236"/>
      <c r="PKF41" s="236"/>
      <c r="PKG41" s="236"/>
      <c r="PKH41" s="236"/>
      <c r="PKI41" s="236"/>
      <c r="PKJ41" s="236"/>
      <c r="PKK41" s="236"/>
      <c r="PKL41" s="236"/>
      <c r="PKM41" s="236"/>
      <c r="PKN41" s="236"/>
      <c r="PKO41" s="236"/>
      <c r="PKP41" s="236"/>
      <c r="PKQ41" s="236"/>
      <c r="PKR41" s="236"/>
      <c r="PKS41" s="236"/>
      <c r="PKT41" s="236"/>
      <c r="PKU41" s="236"/>
      <c r="PKV41" s="236"/>
      <c r="PKW41" s="236"/>
      <c r="PKX41" s="236"/>
      <c r="PKY41" s="236"/>
      <c r="PKZ41" s="236"/>
      <c r="PLA41" s="236"/>
      <c r="PLB41" s="236"/>
      <c r="PLC41" s="236"/>
      <c r="PLD41" s="236"/>
      <c r="PLE41" s="236"/>
      <c r="PLF41" s="236"/>
      <c r="PLG41" s="236"/>
      <c r="PLH41" s="236"/>
      <c r="PLI41" s="236"/>
      <c r="PLJ41" s="236"/>
      <c r="PLK41" s="236"/>
      <c r="PLL41" s="236"/>
      <c r="PLM41" s="236"/>
      <c r="PLN41" s="236"/>
      <c r="PLO41" s="236"/>
      <c r="PLP41" s="236"/>
      <c r="PLQ41" s="236"/>
      <c r="PLR41" s="236"/>
      <c r="PLS41" s="236"/>
      <c r="PLT41" s="236"/>
      <c r="PLU41" s="236"/>
      <c r="PLV41" s="236"/>
      <c r="PLW41" s="236"/>
      <c r="PLX41" s="236"/>
      <c r="PLY41" s="236"/>
      <c r="PLZ41" s="236"/>
      <c r="PMA41" s="236"/>
      <c r="PMB41" s="236"/>
      <c r="PMC41" s="236"/>
      <c r="PMD41" s="236"/>
      <c r="PME41" s="236"/>
      <c r="PMF41" s="236"/>
      <c r="PMG41" s="236"/>
      <c r="PMH41" s="236"/>
      <c r="PMI41" s="236"/>
      <c r="PMJ41" s="236"/>
      <c r="PMK41" s="236"/>
      <c r="PML41" s="236"/>
      <c r="PMM41" s="236"/>
      <c r="PMN41" s="236"/>
      <c r="PMO41" s="236"/>
      <c r="PMP41" s="236"/>
      <c r="PMQ41" s="236"/>
      <c r="PMR41" s="236"/>
      <c r="PMS41" s="236"/>
      <c r="PMT41" s="236"/>
      <c r="PMU41" s="236"/>
      <c r="PMV41" s="236"/>
      <c r="PMW41" s="236"/>
      <c r="PMX41" s="236"/>
      <c r="PMY41" s="236"/>
      <c r="PMZ41" s="236"/>
      <c r="PNA41" s="236"/>
      <c r="PNB41" s="236"/>
      <c r="PNC41" s="236"/>
      <c r="PND41" s="236"/>
      <c r="PNE41" s="236"/>
      <c r="PNF41" s="236"/>
      <c r="PNG41" s="236"/>
      <c r="PNH41" s="236"/>
      <c r="PNI41" s="236"/>
      <c r="PNJ41" s="236"/>
      <c r="PNK41" s="236"/>
      <c r="PNL41" s="236"/>
      <c r="PNM41" s="236"/>
      <c r="PNN41" s="236"/>
      <c r="PNO41" s="236"/>
      <c r="PNP41" s="236"/>
      <c r="PNQ41" s="236"/>
      <c r="PNR41" s="236"/>
      <c r="PNS41" s="236"/>
      <c r="PNT41" s="236"/>
      <c r="PNU41" s="236"/>
      <c r="PNV41" s="236"/>
      <c r="PNW41" s="236"/>
      <c r="PNX41" s="236"/>
      <c r="PNY41" s="236"/>
      <c r="PNZ41" s="236"/>
      <c r="POA41" s="236"/>
      <c r="POB41" s="236"/>
      <c r="POC41" s="236"/>
      <c r="POD41" s="236"/>
      <c r="POE41" s="236"/>
      <c r="POF41" s="236"/>
      <c r="POG41" s="236"/>
      <c r="POH41" s="236"/>
      <c r="POI41" s="236"/>
      <c r="POJ41" s="236"/>
      <c r="POK41" s="236"/>
      <c r="POL41" s="236"/>
      <c r="POM41" s="236"/>
      <c r="PON41" s="236"/>
      <c r="POO41" s="236"/>
      <c r="POP41" s="236"/>
      <c r="POQ41" s="236"/>
      <c r="POR41" s="236"/>
      <c r="POS41" s="236"/>
      <c r="POT41" s="236"/>
      <c r="POU41" s="236"/>
      <c r="POV41" s="236"/>
      <c r="POW41" s="236"/>
      <c r="POX41" s="236"/>
      <c r="POY41" s="236"/>
      <c r="POZ41" s="236"/>
      <c r="PPA41" s="236"/>
      <c r="PPB41" s="236"/>
      <c r="PPC41" s="236"/>
      <c r="PPD41" s="236"/>
      <c r="PPE41" s="236"/>
      <c r="PPF41" s="236"/>
      <c r="PPG41" s="236"/>
      <c r="PPH41" s="236"/>
      <c r="PPI41" s="236"/>
      <c r="PPJ41" s="236"/>
      <c r="PPK41" s="236"/>
      <c r="PPL41" s="236"/>
      <c r="PPM41" s="236"/>
      <c r="PPN41" s="236"/>
      <c r="PPO41" s="236"/>
      <c r="PPP41" s="236"/>
      <c r="PPQ41" s="236"/>
      <c r="PPR41" s="236"/>
      <c r="PPS41" s="236"/>
      <c r="PPT41" s="236"/>
      <c r="PPU41" s="236"/>
      <c r="PPV41" s="236"/>
      <c r="PPW41" s="236"/>
      <c r="PPX41" s="236"/>
      <c r="PPY41" s="236"/>
      <c r="PPZ41" s="236"/>
      <c r="PQA41" s="236"/>
      <c r="PQB41" s="236"/>
      <c r="PQC41" s="236"/>
      <c r="PQD41" s="236"/>
      <c r="PQE41" s="236"/>
      <c r="PQF41" s="236"/>
      <c r="PQG41" s="236"/>
      <c r="PQH41" s="236"/>
      <c r="PQI41" s="236"/>
      <c r="PQJ41" s="236"/>
      <c r="PQK41" s="236"/>
      <c r="PQL41" s="236"/>
      <c r="PQM41" s="236"/>
      <c r="PQN41" s="236"/>
      <c r="PQO41" s="236"/>
      <c r="PQP41" s="236"/>
      <c r="PQQ41" s="236"/>
      <c r="PQR41" s="236"/>
      <c r="PQS41" s="236"/>
      <c r="PQT41" s="236"/>
      <c r="PQU41" s="236"/>
      <c r="PQV41" s="236"/>
      <c r="PQW41" s="236"/>
      <c r="PQX41" s="236"/>
      <c r="PQY41" s="236"/>
      <c r="PQZ41" s="236"/>
      <c r="PRA41" s="236"/>
      <c r="PRB41" s="236"/>
      <c r="PRC41" s="236"/>
      <c r="PRD41" s="236"/>
      <c r="PRE41" s="236"/>
      <c r="PRF41" s="236"/>
      <c r="PRG41" s="236"/>
      <c r="PRH41" s="236"/>
      <c r="PRI41" s="236"/>
      <c r="PRJ41" s="236"/>
      <c r="PRK41" s="236"/>
      <c r="PRL41" s="236"/>
      <c r="PRM41" s="236"/>
      <c r="PRN41" s="236"/>
      <c r="PRO41" s="236"/>
      <c r="PRP41" s="236"/>
      <c r="PRQ41" s="236"/>
      <c r="PRR41" s="236"/>
      <c r="PRS41" s="236"/>
      <c r="PRT41" s="236"/>
      <c r="PRU41" s="236"/>
      <c r="PRV41" s="236"/>
      <c r="PRW41" s="236"/>
      <c r="PRX41" s="236"/>
      <c r="PRY41" s="236"/>
      <c r="PRZ41" s="236"/>
      <c r="PSA41" s="236"/>
      <c r="PSB41" s="236"/>
      <c r="PSC41" s="236"/>
      <c r="PSD41" s="236"/>
      <c r="PSE41" s="236"/>
      <c r="PSF41" s="236"/>
      <c r="PSG41" s="236"/>
      <c r="PSH41" s="236"/>
      <c r="PSI41" s="236"/>
      <c r="PSJ41" s="236"/>
      <c r="PSK41" s="236"/>
      <c r="PSL41" s="236"/>
      <c r="PSM41" s="236"/>
      <c r="PSN41" s="236"/>
      <c r="PSO41" s="236"/>
      <c r="PSP41" s="236"/>
      <c r="PSQ41" s="236"/>
      <c r="PSR41" s="236"/>
      <c r="PSS41" s="236"/>
      <c r="PST41" s="236"/>
      <c r="PSU41" s="236"/>
      <c r="PSV41" s="236"/>
      <c r="PSW41" s="236"/>
      <c r="PSX41" s="236"/>
      <c r="PSY41" s="236"/>
      <c r="PSZ41" s="236"/>
      <c r="PTA41" s="236"/>
      <c r="PTB41" s="236"/>
      <c r="PTC41" s="236"/>
      <c r="PTD41" s="236"/>
      <c r="PTE41" s="236"/>
      <c r="PTF41" s="236"/>
      <c r="PTG41" s="236"/>
      <c r="PTH41" s="236"/>
      <c r="PTI41" s="236"/>
      <c r="PTJ41" s="236"/>
      <c r="PTK41" s="236"/>
      <c r="PTL41" s="236"/>
      <c r="PTM41" s="236"/>
      <c r="PTN41" s="236"/>
      <c r="PTO41" s="236"/>
      <c r="PTP41" s="236"/>
      <c r="PTQ41" s="236"/>
      <c r="PTR41" s="236"/>
      <c r="PTS41" s="236"/>
      <c r="PTT41" s="236"/>
      <c r="PTU41" s="236"/>
      <c r="PTV41" s="236"/>
      <c r="PTW41" s="236"/>
      <c r="PTX41" s="236"/>
      <c r="PTY41" s="236"/>
      <c r="PTZ41" s="236"/>
      <c r="PUA41" s="236"/>
      <c r="PUB41" s="236"/>
      <c r="PUC41" s="236"/>
      <c r="PUD41" s="236"/>
      <c r="PUE41" s="236"/>
      <c r="PUF41" s="236"/>
      <c r="PUG41" s="236"/>
      <c r="PUH41" s="236"/>
      <c r="PUI41" s="236"/>
      <c r="PUJ41" s="236"/>
      <c r="PUK41" s="236"/>
      <c r="PUL41" s="236"/>
      <c r="PUM41" s="236"/>
      <c r="PUN41" s="236"/>
      <c r="PUO41" s="236"/>
      <c r="PUP41" s="236"/>
      <c r="PUQ41" s="236"/>
      <c r="PUR41" s="236"/>
      <c r="PUS41" s="236"/>
      <c r="PUT41" s="236"/>
      <c r="PUU41" s="236"/>
      <c r="PUV41" s="236"/>
      <c r="PUW41" s="236"/>
      <c r="PUX41" s="236"/>
      <c r="PUY41" s="236"/>
      <c r="PUZ41" s="236"/>
      <c r="PVA41" s="236"/>
      <c r="PVB41" s="236"/>
      <c r="PVC41" s="236"/>
      <c r="PVD41" s="236"/>
      <c r="PVE41" s="236"/>
      <c r="PVF41" s="236"/>
      <c r="PVG41" s="236"/>
      <c r="PVH41" s="236"/>
      <c r="PVI41" s="236"/>
      <c r="PVJ41" s="236"/>
      <c r="PVK41" s="236"/>
      <c r="PVL41" s="236"/>
      <c r="PVM41" s="236"/>
      <c r="PVN41" s="236"/>
      <c r="PVO41" s="236"/>
      <c r="PVP41" s="236"/>
      <c r="PVQ41" s="236"/>
      <c r="PVR41" s="236"/>
      <c r="PVS41" s="236"/>
      <c r="PVT41" s="236"/>
      <c r="PVU41" s="236"/>
      <c r="PVV41" s="236"/>
      <c r="PVW41" s="236"/>
      <c r="PVX41" s="236"/>
      <c r="PVY41" s="236"/>
      <c r="PVZ41" s="236"/>
      <c r="PWA41" s="236"/>
      <c r="PWB41" s="236"/>
      <c r="PWC41" s="236"/>
      <c r="PWD41" s="236"/>
      <c r="PWE41" s="236"/>
      <c r="PWF41" s="236"/>
      <c r="PWG41" s="236"/>
      <c r="PWH41" s="236"/>
      <c r="PWI41" s="236"/>
      <c r="PWJ41" s="236"/>
      <c r="PWK41" s="236"/>
      <c r="PWL41" s="236"/>
      <c r="PWM41" s="236"/>
      <c r="PWN41" s="236"/>
      <c r="PWO41" s="236"/>
      <c r="PWP41" s="236"/>
      <c r="PWQ41" s="236"/>
      <c r="PWR41" s="236"/>
      <c r="PWS41" s="236"/>
      <c r="PWT41" s="236"/>
      <c r="PWU41" s="236"/>
      <c r="PWV41" s="236"/>
      <c r="PWW41" s="236"/>
      <c r="PWX41" s="236"/>
      <c r="PWY41" s="236"/>
      <c r="PWZ41" s="236"/>
      <c r="PXA41" s="236"/>
      <c r="PXB41" s="236"/>
      <c r="PXC41" s="236"/>
      <c r="PXD41" s="236"/>
      <c r="PXE41" s="236"/>
      <c r="PXF41" s="236"/>
      <c r="PXG41" s="236"/>
      <c r="PXH41" s="236"/>
      <c r="PXI41" s="236"/>
      <c r="PXJ41" s="236"/>
      <c r="PXK41" s="236"/>
      <c r="PXL41" s="236"/>
      <c r="PXM41" s="236"/>
      <c r="PXN41" s="236"/>
      <c r="PXO41" s="236"/>
      <c r="PXP41" s="236"/>
      <c r="PXQ41" s="236"/>
      <c r="PXR41" s="236"/>
      <c r="PXS41" s="236"/>
      <c r="PXT41" s="236"/>
      <c r="PXU41" s="236"/>
      <c r="PXV41" s="236"/>
      <c r="PXW41" s="236"/>
      <c r="PXX41" s="236"/>
      <c r="PXY41" s="236"/>
      <c r="PXZ41" s="236"/>
      <c r="PYA41" s="236"/>
      <c r="PYB41" s="236"/>
      <c r="PYC41" s="236"/>
      <c r="PYD41" s="236"/>
      <c r="PYE41" s="236"/>
      <c r="PYF41" s="236"/>
      <c r="PYG41" s="236"/>
      <c r="PYH41" s="236"/>
      <c r="PYI41" s="236"/>
      <c r="PYJ41" s="236"/>
      <c r="PYK41" s="236"/>
      <c r="PYL41" s="236"/>
      <c r="PYM41" s="236"/>
      <c r="PYN41" s="236"/>
      <c r="PYO41" s="236"/>
      <c r="PYP41" s="236"/>
      <c r="PYQ41" s="236"/>
      <c r="PYR41" s="236"/>
      <c r="PYS41" s="236"/>
      <c r="PYT41" s="236"/>
      <c r="PYU41" s="236"/>
      <c r="PYV41" s="236"/>
      <c r="PYW41" s="236"/>
      <c r="PYX41" s="236"/>
      <c r="PYY41" s="236"/>
      <c r="PYZ41" s="236"/>
      <c r="PZA41" s="236"/>
      <c r="PZB41" s="236"/>
      <c r="PZC41" s="236"/>
      <c r="PZD41" s="236"/>
      <c r="PZE41" s="236"/>
      <c r="PZF41" s="236"/>
      <c r="PZG41" s="236"/>
      <c r="PZH41" s="236"/>
      <c r="PZI41" s="236"/>
      <c r="PZJ41" s="236"/>
      <c r="PZK41" s="236"/>
      <c r="PZL41" s="236"/>
      <c r="PZM41" s="236"/>
      <c r="PZN41" s="236"/>
      <c r="PZO41" s="236"/>
      <c r="PZP41" s="236"/>
      <c r="PZQ41" s="236"/>
      <c r="PZR41" s="236"/>
      <c r="PZS41" s="236"/>
      <c r="PZT41" s="236"/>
      <c r="PZU41" s="236"/>
      <c r="PZV41" s="236"/>
      <c r="PZW41" s="236"/>
      <c r="PZX41" s="236"/>
      <c r="PZY41" s="236"/>
      <c r="PZZ41" s="236"/>
      <c r="QAA41" s="236"/>
      <c r="QAB41" s="236"/>
      <c r="QAC41" s="236"/>
      <c r="QAD41" s="236"/>
      <c r="QAE41" s="236"/>
      <c r="QAF41" s="236"/>
      <c r="QAG41" s="236"/>
      <c r="QAH41" s="236"/>
      <c r="QAI41" s="236"/>
      <c r="QAJ41" s="236"/>
      <c r="QAK41" s="236"/>
      <c r="QAL41" s="236"/>
      <c r="QAM41" s="236"/>
      <c r="QAN41" s="236"/>
      <c r="QAO41" s="236"/>
      <c r="QAP41" s="236"/>
      <c r="QAQ41" s="236"/>
      <c r="QAR41" s="236"/>
      <c r="QAS41" s="236"/>
      <c r="QAT41" s="236"/>
      <c r="QAU41" s="236"/>
      <c r="QAV41" s="236"/>
      <c r="QAW41" s="236"/>
      <c r="QAX41" s="236"/>
      <c r="QAY41" s="236"/>
      <c r="QAZ41" s="236"/>
      <c r="QBA41" s="236"/>
      <c r="QBB41" s="236"/>
      <c r="QBC41" s="236"/>
      <c r="QBD41" s="236"/>
      <c r="QBE41" s="236"/>
      <c r="QBF41" s="236"/>
      <c r="QBG41" s="236"/>
      <c r="QBH41" s="236"/>
      <c r="QBI41" s="236"/>
      <c r="QBJ41" s="236"/>
      <c r="QBK41" s="236"/>
      <c r="QBL41" s="236"/>
      <c r="QBM41" s="236"/>
      <c r="QBN41" s="236"/>
      <c r="QBO41" s="236"/>
      <c r="QBP41" s="236"/>
      <c r="QBQ41" s="236"/>
      <c r="QBR41" s="236"/>
      <c r="QBS41" s="236"/>
      <c r="QBT41" s="236"/>
      <c r="QBU41" s="236"/>
      <c r="QBV41" s="236"/>
      <c r="QBW41" s="236"/>
      <c r="QBX41" s="236"/>
      <c r="QBY41" s="236"/>
      <c r="QBZ41" s="236"/>
      <c r="QCA41" s="236"/>
      <c r="QCB41" s="236"/>
      <c r="QCC41" s="236"/>
      <c r="QCD41" s="236"/>
      <c r="QCE41" s="236"/>
      <c r="QCF41" s="236"/>
      <c r="QCG41" s="236"/>
      <c r="QCH41" s="236"/>
      <c r="QCI41" s="236"/>
      <c r="QCJ41" s="236"/>
      <c r="QCK41" s="236"/>
      <c r="QCL41" s="236"/>
      <c r="QCM41" s="236"/>
      <c r="QCN41" s="236"/>
      <c r="QCO41" s="236"/>
      <c r="QCP41" s="236"/>
      <c r="QCQ41" s="236"/>
      <c r="QCR41" s="236"/>
      <c r="QCS41" s="236"/>
      <c r="QCT41" s="236"/>
      <c r="QCU41" s="236"/>
      <c r="QCV41" s="236"/>
      <c r="QCW41" s="236"/>
      <c r="QCX41" s="236"/>
      <c r="QCY41" s="236"/>
      <c r="QCZ41" s="236"/>
      <c r="QDA41" s="236"/>
      <c r="QDB41" s="236"/>
      <c r="QDC41" s="236"/>
      <c r="QDD41" s="236"/>
      <c r="QDE41" s="236"/>
      <c r="QDF41" s="236"/>
      <c r="QDG41" s="236"/>
      <c r="QDH41" s="236"/>
      <c r="QDI41" s="236"/>
      <c r="QDJ41" s="236"/>
      <c r="QDK41" s="236"/>
      <c r="QDL41" s="236"/>
      <c r="QDM41" s="236"/>
      <c r="QDN41" s="236"/>
      <c r="QDO41" s="236"/>
      <c r="QDP41" s="236"/>
      <c r="QDQ41" s="236"/>
      <c r="QDR41" s="236"/>
      <c r="QDS41" s="236"/>
      <c r="QDT41" s="236"/>
      <c r="QDU41" s="236"/>
      <c r="QDV41" s="236"/>
      <c r="QDW41" s="236"/>
      <c r="QDX41" s="236"/>
      <c r="QDY41" s="236"/>
      <c r="QDZ41" s="236"/>
      <c r="QEA41" s="236"/>
      <c r="QEB41" s="236"/>
      <c r="QEC41" s="236"/>
      <c r="QED41" s="236"/>
      <c r="QEE41" s="236"/>
      <c r="QEF41" s="236"/>
      <c r="QEG41" s="236"/>
      <c r="QEH41" s="236"/>
      <c r="QEI41" s="236"/>
      <c r="QEJ41" s="236"/>
      <c r="QEK41" s="236"/>
      <c r="QEL41" s="236"/>
      <c r="QEM41" s="236"/>
      <c r="QEN41" s="236"/>
      <c r="QEO41" s="236"/>
      <c r="QEP41" s="236"/>
      <c r="QEQ41" s="236"/>
      <c r="QER41" s="236"/>
      <c r="QES41" s="236"/>
      <c r="QET41" s="236"/>
      <c r="QEU41" s="236"/>
      <c r="QEV41" s="236"/>
      <c r="QEW41" s="236"/>
      <c r="QEX41" s="236"/>
      <c r="QEY41" s="236"/>
      <c r="QEZ41" s="236"/>
      <c r="QFA41" s="236"/>
      <c r="QFB41" s="236"/>
      <c r="QFC41" s="236"/>
      <c r="QFD41" s="236"/>
      <c r="QFE41" s="236"/>
      <c r="QFF41" s="236"/>
      <c r="QFG41" s="236"/>
      <c r="QFH41" s="236"/>
      <c r="QFI41" s="236"/>
      <c r="QFJ41" s="236"/>
      <c r="QFK41" s="236"/>
      <c r="QFL41" s="236"/>
      <c r="QFM41" s="236"/>
      <c r="QFN41" s="236"/>
      <c r="QFO41" s="236"/>
      <c r="QFP41" s="236"/>
      <c r="QFQ41" s="236"/>
      <c r="QFR41" s="236"/>
      <c r="QFS41" s="236"/>
      <c r="QFT41" s="236"/>
      <c r="QFU41" s="236"/>
      <c r="QFV41" s="236"/>
      <c r="QFW41" s="236"/>
      <c r="QFX41" s="236"/>
      <c r="QFY41" s="236"/>
      <c r="QFZ41" s="236"/>
      <c r="QGA41" s="236"/>
      <c r="QGB41" s="236"/>
      <c r="QGC41" s="236"/>
      <c r="QGD41" s="236"/>
      <c r="QGE41" s="236"/>
      <c r="QGF41" s="236"/>
      <c r="QGG41" s="236"/>
      <c r="QGH41" s="236"/>
      <c r="QGI41" s="236"/>
      <c r="QGJ41" s="236"/>
      <c r="QGK41" s="236"/>
      <c r="QGL41" s="236"/>
      <c r="QGM41" s="236"/>
      <c r="QGN41" s="236"/>
      <c r="QGO41" s="236"/>
      <c r="QGP41" s="236"/>
      <c r="QGQ41" s="236"/>
      <c r="QGR41" s="236"/>
      <c r="QGS41" s="236"/>
      <c r="QGT41" s="236"/>
      <c r="QGU41" s="236"/>
      <c r="QGV41" s="236"/>
      <c r="QGW41" s="236"/>
      <c r="QGX41" s="236"/>
      <c r="QGY41" s="236"/>
      <c r="QGZ41" s="236"/>
      <c r="QHA41" s="236"/>
      <c r="QHB41" s="236"/>
      <c r="QHC41" s="236"/>
      <c r="QHD41" s="236"/>
      <c r="QHE41" s="236"/>
      <c r="QHF41" s="236"/>
      <c r="QHG41" s="236"/>
      <c r="QHH41" s="236"/>
      <c r="QHI41" s="236"/>
      <c r="QHJ41" s="236"/>
      <c r="QHK41" s="236"/>
      <c r="QHL41" s="236"/>
      <c r="QHM41" s="236"/>
      <c r="QHN41" s="236"/>
      <c r="QHO41" s="236"/>
      <c r="QHP41" s="236"/>
      <c r="QHQ41" s="236"/>
      <c r="QHR41" s="236"/>
      <c r="QHS41" s="236"/>
      <c r="QHT41" s="236"/>
      <c r="QHU41" s="236"/>
      <c r="QHV41" s="236"/>
      <c r="QHW41" s="236"/>
      <c r="QHX41" s="236"/>
      <c r="QHY41" s="236"/>
      <c r="QHZ41" s="236"/>
      <c r="QIA41" s="236"/>
      <c r="QIB41" s="236"/>
      <c r="QIC41" s="236"/>
      <c r="QID41" s="236"/>
      <c r="QIE41" s="236"/>
      <c r="QIF41" s="236"/>
      <c r="QIG41" s="236"/>
      <c r="QIH41" s="236"/>
      <c r="QII41" s="236"/>
      <c r="QIJ41" s="236"/>
      <c r="QIK41" s="236"/>
      <c r="QIL41" s="236"/>
      <c r="QIM41" s="236"/>
      <c r="QIN41" s="236"/>
      <c r="QIO41" s="236"/>
      <c r="QIP41" s="236"/>
      <c r="QIQ41" s="236"/>
      <c r="QIR41" s="236"/>
      <c r="QIS41" s="236"/>
      <c r="QIT41" s="236"/>
      <c r="QIU41" s="236"/>
      <c r="QIV41" s="236"/>
      <c r="QIW41" s="236"/>
      <c r="QIX41" s="236"/>
      <c r="QIY41" s="236"/>
      <c r="QIZ41" s="236"/>
      <c r="QJA41" s="236"/>
      <c r="QJB41" s="236"/>
      <c r="QJC41" s="236"/>
      <c r="QJD41" s="236"/>
      <c r="QJE41" s="236"/>
      <c r="QJF41" s="236"/>
      <c r="QJG41" s="236"/>
      <c r="QJH41" s="236"/>
      <c r="QJI41" s="236"/>
      <c r="QJJ41" s="236"/>
      <c r="QJK41" s="236"/>
      <c r="QJL41" s="236"/>
      <c r="QJM41" s="236"/>
      <c r="QJN41" s="236"/>
      <c r="QJO41" s="236"/>
      <c r="QJP41" s="236"/>
      <c r="QJQ41" s="236"/>
      <c r="QJR41" s="236"/>
      <c r="QJS41" s="236"/>
      <c r="QJT41" s="236"/>
      <c r="QJU41" s="236"/>
      <c r="QJV41" s="236"/>
      <c r="QJW41" s="236"/>
      <c r="QJX41" s="236"/>
      <c r="QJY41" s="236"/>
      <c r="QJZ41" s="236"/>
      <c r="QKA41" s="236"/>
      <c r="QKB41" s="236"/>
      <c r="QKC41" s="236"/>
      <c r="QKD41" s="236"/>
      <c r="QKE41" s="236"/>
      <c r="QKF41" s="236"/>
      <c r="QKG41" s="236"/>
      <c r="QKH41" s="236"/>
      <c r="QKI41" s="236"/>
      <c r="QKJ41" s="236"/>
      <c r="QKK41" s="236"/>
      <c r="QKL41" s="236"/>
      <c r="QKM41" s="236"/>
      <c r="QKN41" s="236"/>
      <c r="QKO41" s="236"/>
      <c r="QKP41" s="236"/>
      <c r="QKQ41" s="236"/>
      <c r="QKR41" s="236"/>
      <c r="QKS41" s="236"/>
      <c r="QKT41" s="236"/>
      <c r="QKU41" s="236"/>
      <c r="QKV41" s="236"/>
      <c r="QKW41" s="236"/>
      <c r="QKX41" s="236"/>
      <c r="QKY41" s="236"/>
      <c r="QKZ41" s="236"/>
      <c r="QLA41" s="236"/>
      <c r="QLB41" s="236"/>
      <c r="QLC41" s="236"/>
      <c r="QLD41" s="236"/>
      <c r="QLE41" s="236"/>
      <c r="QLF41" s="236"/>
      <c r="QLG41" s="236"/>
      <c r="QLH41" s="236"/>
      <c r="QLI41" s="236"/>
      <c r="QLJ41" s="236"/>
      <c r="QLK41" s="236"/>
      <c r="QLL41" s="236"/>
      <c r="QLM41" s="236"/>
      <c r="QLN41" s="236"/>
      <c r="QLO41" s="236"/>
      <c r="QLP41" s="236"/>
      <c r="QLQ41" s="236"/>
      <c r="QLR41" s="236"/>
      <c r="QLS41" s="236"/>
      <c r="QLT41" s="236"/>
      <c r="QLU41" s="236"/>
      <c r="QLV41" s="236"/>
      <c r="QLW41" s="236"/>
      <c r="QLX41" s="236"/>
      <c r="QLY41" s="236"/>
      <c r="QLZ41" s="236"/>
      <c r="QMA41" s="236"/>
      <c r="QMB41" s="236"/>
      <c r="QMC41" s="236"/>
      <c r="QMD41" s="236"/>
      <c r="QME41" s="236"/>
      <c r="QMF41" s="236"/>
      <c r="QMG41" s="236"/>
      <c r="QMH41" s="236"/>
      <c r="QMI41" s="236"/>
      <c r="QMJ41" s="236"/>
      <c r="QMK41" s="236"/>
      <c r="QML41" s="236"/>
      <c r="QMM41" s="236"/>
      <c r="QMN41" s="236"/>
      <c r="QMO41" s="236"/>
      <c r="QMP41" s="236"/>
      <c r="QMQ41" s="236"/>
      <c r="QMR41" s="236"/>
      <c r="QMS41" s="236"/>
      <c r="QMT41" s="236"/>
      <c r="QMU41" s="236"/>
      <c r="QMV41" s="236"/>
      <c r="QMW41" s="236"/>
      <c r="QMX41" s="236"/>
      <c r="QMY41" s="236"/>
      <c r="QMZ41" s="236"/>
      <c r="QNA41" s="236"/>
      <c r="QNB41" s="236"/>
      <c r="QNC41" s="236"/>
      <c r="QND41" s="236"/>
      <c r="QNE41" s="236"/>
      <c r="QNF41" s="236"/>
      <c r="QNG41" s="236"/>
      <c r="QNH41" s="236"/>
      <c r="QNI41" s="236"/>
      <c r="QNJ41" s="236"/>
      <c r="QNK41" s="236"/>
      <c r="QNL41" s="236"/>
      <c r="QNM41" s="236"/>
      <c r="QNN41" s="236"/>
      <c r="QNO41" s="236"/>
      <c r="QNP41" s="236"/>
      <c r="QNQ41" s="236"/>
      <c r="QNR41" s="236"/>
      <c r="QNS41" s="236"/>
      <c r="QNT41" s="236"/>
      <c r="QNU41" s="236"/>
      <c r="QNV41" s="236"/>
      <c r="QNW41" s="236"/>
      <c r="QNX41" s="236"/>
      <c r="QNY41" s="236"/>
      <c r="QNZ41" s="236"/>
      <c r="QOA41" s="236"/>
      <c r="QOB41" s="236"/>
      <c r="QOC41" s="236"/>
      <c r="QOD41" s="236"/>
      <c r="QOE41" s="236"/>
      <c r="QOF41" s="236"/>
      <c r="QOG41" s="236"/>
      <c r="QOH41" s="236"/>
      <c r="QOI41" s="236"/>
      <c r="QOJ41" s="236"/>
      <c r="QOK41" s="236"/>
      <c r="QOL41" s="236"/>
      <c r="QOM41" s="236"/>
      <c r="QON41" s="236"/>
      <c r="QOO41" s="236"/>
      <c r="QOP41" s="236"/>
      <c r="QOQ41" s="236"/>
      <c r="QOR41" s="236"/>
      <c r="QOS41" s="236"/>
      <c r="QOT41" s="236"/>
      <c r="QOU41" s="236"/>
      <c r="QOV41" s="236"/>
      <c r="QOW41" s="236"/>
      <c r="QOX41" s="236"/>
      <c r="QOY41" s="236"/>
      <c r="QOZ41" s="236"/>
      <c r="QPA41" s="236"/>
      <c r="QPB41" s="236"/>
      <c r="QPC41" s="236"/>
      <c r="QPD41" s="236"/>
      <c r="QPE41" s="236"/>
      <c r="QPF41" s="236"/>
      <c r="QPG41" s="236"/>
      <c r="QPH41" s="236"/>
      <c r="QPI41" s="236"/>
      <c r="QPJ41" s="236"/>
      <c r="QPK41" s="236"/>
      <c r="QPL41" s="236"/>
      <c r="QPM41" s="236"/>
      <c r="QPN41" s="236"/>
      <c r="QPO41" s="236"/>
      <c r="QPP41" s="236"/>
      <c r="QPQ41" s="236"/>
      <c r="QPR41" s="236"/>
      <c r="QPS41" s="236"/>
      <c r="QPT41" s="236"/>
      <c r="QPU41" s="236"/>
      <c r="QPV41" s="236"/>
      <c r="QPW41" s="236"/>
      <c r="QPX41" s="236"/>
      <c r="QPY41" s="236"/>
      <c r="QPZ41" s="236"/>
      <c r="QQA41" s="236"/>
      <c r="QQB41" s="236"/>
      <c r="QQC41" s="236"/>
      <c r="QQD41" s="236"/>
      <c r="QQE41" s="236"/>
      <c r="QQF41" s="236"/>
      <c r="QQG41" s="236"/>
      <c r="QQH41" s="236"/>
      <c r="QQI41" s="236"/>
      <c r="QQJ41" s="236"/>
      <c r="QQK41" s="236"/>
      <c r="QQL41" s="236"/>
      <c r="QQM41" s="236"/>
      <c r="QQN41" s="236"/>
      <c r="QQO41" s="236"/>
      <c r="QQP41" s="236"/>
      <c r="QQQ41" s="236"/>
      <c r="QQR41" s="236"/>
      <c r="QQS41" s="236"/>
      <c r="QQT41" s="236"/>
      <c r="QQU41" s="236"/>
      <c r="QQV41" s="236"/>
      <c r="QQW41" s="236"/>
      <c r="QQX41" s="236"/>
      <c r="QQY41" s="236"/>
      <c r="QQZ41" s="236"/>
      <c r="QRA41" s="236"/>
      <c r="QRB41" s="236"/>
      <c r="QRC41" s="236"/>
      <c r="QRD41" s="236"/>
      <c r="QRE41" s="236"/>
      <c r="QRF41" s="236"/>
      <c r="QRG41" s="236"/>
      <c r="QRH41" s="236"/>
      <c r="QRI41" s="236"/>
      <c r="QRJ41" s="236"/>
      <c r="QRK41" s="236"/>
      <c r="QRL41" s="236"/>
      <c r="QRM41" s="236"/>
      <c r="QRN41" s="236"/>
      <c r="QRO41" s="236"/>
      <c r="QRP41" s="236"/>
      <c r="QRQ41" s="236"/>
      <c r="QRR41" s="236"/>
      <c r="QRS41" s="236"/>
      <c r="QRT41" s="236"/>
      <c r="QRU41" s="236"/>
      <c r="QRV41" s="236"/>
      <c r="QRW41" s="236"/>
      <c r="QRX41" s="236"/>
      <c r="QRY41" s="236"/>
      <c r="QRZ41" s="236"/>
      <c r="QSA41" s="236"/>
      <c r="QSB41" s="236"/>
      <c r="QSC41" s="236"/>
      <c r="QSD41" s="236"/>
      <c r="QSE41" s="236"/>
      <c r="QSF41" s="236"/>
      <c r="QSG41" s="236"/>
      <c r="QSH41" s="236"/>
      <c r="QSI41" s="236"/>
      <c r="QSJ41" s="236"/>
      <c r="QSK41" s="236"/>
      <c r="QSL41" s="236"/>
      <c r="QSM41" s="236"/>
      <c r="QSN41" s="236"/>
      <c r="QSO41" s="236"/>
      <c r="QSP41" s="236"/>
      <c r="QSQ41" s="236"/>
      <c r="QSR41" s="236"/>
      <c r="QSS41" s="236"/>
      <c r="QST41" s="236"/>
      <c r="QSU41" s="236"/>
      <c r="QSV41" s="236"/>
      <c r="QSW41" s="236"/>
      <c r="QSX41" s="236"/>
      <c r="QSY41" s="236"/>
      <c r="QSZ41" s="236"/>
      <c r="QTA41" s="236"/>
      <c r="QTB41" s="236"/>
      <c r="QTC41" s="236"/>
      <c r="QTD41" s="236"/>
      <c r="QTE41" s="236"/>
      <c r="QTF41" s="236"/>
      <c r="QTG41" s="236"/>
      <c r="QTH41" s="236"/>
      <c r="QTI41" s="236"/>
      <c r="QTJ41" s="236"/>
      <c r="QTK41" s="236"/>
      <c r="QTL41" s="236"/>
      <c r="QTM41" s="236"/>
      <c r="QTN41" s="236"/>
      <c r="QTO41" s="236"/>
      <c r="QTP41" s="236"/>
      <c r="QTQ41" s="236"/>
      <c r="QTR41" s="236"/>
      <c r="QTS41" s="236"/>
      <c r="QTT41" s="236"/>
      <c r="QTU41" s="236"/>
      <c r="QTV41" s="236"/>
      <c r="QTW41" s="236"/>
      <c r="QTX41" s="236"/>
      <c r="QTY41" s="236"/>
      <c r="QTZ41" s="236"/>
      <c r="QUA41" s="236"/>
      <c r="QUB41" s="236"/>
      <c r="QUC41" s="236"/>
      <c r="QUD41" s="236"/>
      <c r="QUE41" s="236"/>
      <c r="QUF41" s="236"/>
      <c r="QUG41" s="236"/>
      <c r="QUH41" s="236"/>
      <c r="QUI41" s="236"/>
      <c r="QUJ41" s="236"/>
      <c r="QUK41" s="236"/>
      <c r="QUL41" s="236"/>
      <c r="QUM41" s="236"/>
      <c r="QUN41" s="236"/>
      <c r="QUO41" s="236"/>
      <c r="QUP41" s="236"/>
      <c r="QUQ41" s="236"/>
      <c r="QUR41" s="236"/>
      <c r="QUS41" s="236"/>
      <c r="QUT41" s="236"/>
      <c r="QUU41" s="236"/>
      <c r="QUV41" s="236"/>
      <c r="QUW41" s="236"/>
      <c r="QUX41" s="236"/>
      <c r="QUY41" s="236"/>
      <c r="QUZ41" s="236"/>
      <c r="QVA41" s="236"/>
      <c r="QVB41" s="236"/>
      <c r="QVC41" s="236"/>
      <c r="QVD41" s="236"/>
      <c r="QVE41" s="236"/>
      <c r="QVF41" s="236"/>
      <c r="QVG41" s="236"/>
      <c r="QVH41" s="236"/>
      <c r="QVI41" s="236"/>
      <c r="QVJ41" s="236"/>
      <c r="QVK41" s="236"/>
      <c r="QVL41" s="236"/>
      <c r="QVM41" s="236"/>
      <c r="QVN41" s="236"/>
      <c r="QVO41" s="236"/>
      <c r="QVP41" s="236"/>
      <c r="QVQ41" s="236"/>
      <c r="QVR41" s="236"/>
      <c r="QVS41" s="236"/>
      <c r="QVT41" s="236"/>
      <c r="QVU41" s="236"/>
      <c r="QVV41" s="236"/>
      <c r="QVW41" s="236"/>
      <c r="QVX41" s="236"/>
      <c r="QVY41" s="236"/>
      <c r="QVZ41" s="236"/>
      <c r="QWA41" s="236"/>
      <c r="QWB41" s="236"/>
      <c r="QWC41" s="236"/>
      <c r="QWD41" s="236"/>
      <c r="QWE41" s="236"/>
      <c r="QWF41" s="236"/>
      <c r="QWG41" s="236"/>
      <c r="QWH41" s="236"/>
      <c r="QWI41" s="236"/>
      <c r="QWJ41" s="236"/>
      <c r="QWK41" s="236"/>
      <c r="QWL41" s="236"/>
      <c r="QWM41" s="236"/>
      <c r="QWN41" s="236"/>
      <c r="QWO41" s="236"/>
      <c r="QWP41" s="236"/>
      <c r="QWQ41" s="236"/>
      <c r="QWR41" s="236"/>
      <c r="QWS41" s="236"/>
      <c r="QWT41" s="236"/>
      <c r="QWU41" s="236"/>
      <c r="QWV41" s="236"/>
      <c r="QWW41" s="236"/>
      <c r="QWX41" s="236"/>
      <c r="QWY41" s="236"/>
      <c r="QWZ41" s="236"/>
      <c r="QXA41" s="236"/>
      <c r="QXB41" s="236"/>
      <c r="QXC41" s="236"/>
      <c r="QXD41" s="236"/>
      <c r="QXE41" s="236"/>
      <c r="QXF41" s="236"/>
      <c r="QXG41" s="236"/>
      <c r="QXH41" s="236"/>
      <c r="QXI41" s="236"/>
      <c r="QXJ41" s="236"/>
      <c r="QXK41" s="236"/>
      <c r="QXL41" s="236"/>
      <c r="QXM41" s="236"/>
      <c r="QXN41" s="236"/>
      <c r="QXO41" s="236"/>
      <c r="QXP41" s="236"/>
      <c r="QXQ41" s="236"/>
      <c r="QXR41" s="236"/>
      <c r="QXS41" s="236"/>
      <c r="QXT41" s="236"/>
      <c r="QXU41" s="236"/>
      <c r="QXV41" s="236"/>
      <c r="QXW41" s="236"/>
      <c r="QXX41" s="236"/>
      <c r="QXY41" s="236"/>
      <c r="QXZ41" s="236"/>
      <c r="QYA41" s="236"/>
      <c r="QYB41" s="236"/>
      <c r="QYC41" s="236"/>
      <c r="QYD41" s="236"/>
      <c r="QYE41" s="236"/>
      <c r="QYF41" s="236"/>
      <c r="QYG41" s="236"/>
      <c r="QYH41" s="236"/>
      <c r="QYI41" s="236"/>
      <c r="QYJ41" s="236"/>
      <c r="QYK41" s="236"/>
      <c r="QYL41" s="236"/>
      <c r="QYM41" s="236"/>
      <c r="QYN41" s="236"/>
      <c r="QYO41" s="236"/>
      <c r="QYP41" s="236"/>
      <c r="QYQ41" s="236"/>
      <c r="QYR41" s="236"/>
      <c r="QYS41" s="236"/>
      <c r="QYT41" s="236"/>
      <c r="QYU41" s="236"/>
      <c r="QYV41" s="236"/>
      <c r="QYW41" s="236"/>
      <c r="QYX41" s="236"/>
      <c r="QYY41" s="236"/>
      <c r="QYZ41" s="236"/>
      <c r="QZA41" s="236"/>
      <c r="QZB41" s="236"/>
      <c r="QZC41" s="236"/>
      <c r="QZD41" s="236"/>
      <c r="QZE41" s="236"/>
      <c r="QZF41" s="236"/>
      <c r="QZG41" s="236"/>
      <c r="QZH41" s="236"/>
      <c r="QZI41" s="236"/>
      <c r="QZJ41" s="236"/>
      <c r="QZK41" s="236"/>
      <c r="QZL41" s="236"/>
      <c r="QZM41" s="236"/>
      <c r="QZN41" s="236"/>
      <c r="QZO41" s="236"/>
      <c r="QZP41" s="236"/>
      <c r="QZQ41" s="236"/>
      <c r="QZR41" s="236"/>
      <c r="QZS41" s="236"/>
      <c r="QZT41" s="236"/>
      <c r="QZU41" s="236"/>
      <c r="QZV41" s="236"/>
      <c r="QZW41" s="236"/>
      <c r="QZX41" s="236"/>
      <c r="QZY41" s="236"/>
      <c r="QZZ41" s="236"/>
      <c r="RAA41" s="236"/>
      <c r="RAB41" s="236"/>
      <c r="RAC41" s="236"/>
      <c r="RAD41" s="236"/>
      <c r="RAE41" s="236"/>
      <c r="RAF41" s="236"/>
      <c r="RAG41" s="236"/>
      <c r="RAH41" s="236"/>
      <c r="RAI41" s="236"/>
      <c r="RAJ41" s="236"/>
      <c r="RAK41" s="236"/>
      <c r="RAL41" s="236"/>
      <c r="RAM41" s="236"/>
      <c r="RAN41" s="236"/>
      <c r="RAO41" s="236"/>
      <c r="RAP41" s="236"/>
      <c r="RAQ41" s="236"/>
      <c r="RAR41" s="236"/>
      <c r="RAS41" s="236"/>
      <c r="RAT41" s="236"/>
      <c r="RAU41" s="236"/>
      <c r="RAV41" s="236"/>
      <c r="RAW41" s="236"/>
      <c r="RAX41" s="236"/>
      <c r="RAY41" s="236"/>
      <c r="RAZ41" s="236"/>
      <c r="RBA41" s="236"/>
      <c r="RBB41" s="236"/>
      <c r="RBC41" s="236"/>
      <c r="RBD41" s="236"/>
      <c r="RBE41" s="236"/>
      <c r="RBF41" s="236"/>
      <c r="RBG41" s="236"/>
      <c r="RBH41" s="236"/>
      <c r="RBI41" s="236"/>
      <c r="RBJ41" s="236"/>
      <c r="RBK41" s="236"/>
      <c r="RBL41" s="236"/>
      <c r="RBM41" s="236"/>
      <c r="RBN41" s="236"/>
      <c r="RBO41" s="236"/>
      <c r="RBP41" s="236"/>
      <c r="RBQ41" s="236"/>
      <c r="RBR41" s="236"/>
      <c r="RBS41" s="236"/>
      <c r="RBT41" s="236"/>
      <c r="RBU41" s="236"/>
      <c r="RBV41" s="236"/>
      <c r="RBW41" s="236"/>
      <c r="RBX41" s="236"/>
      <c r="RBY41" s="236"/>
      <c r="RBZ41" s="236"/>
      <c r="RCA41" s="236"/>
      <c r="RCB41" s="236"/>
      <c r="RCC41" s="236"/>
      <c r="RCD41" s="236"/>
      <c r="RCE41" s="236"/>
      <c r="RCF41" s="236"/>
      <c r="RCG41" s="236"/>
      <c r="RCH41" s="236"/>
      <c r="RCI41" s="236"/>
      <c r="RCJ41" s="236"/>
      <c r="RCK41" s="236"/>
      <c r="RCL41" s="236"/>
      <c r="RCM41" s="236"/>
      <c r="RCN41" s="236"/>
      <c r="RCO41" s="236"/>
      <c r="RCP41" s="236"/>
      <c r="RCQ41" s="236"/>
      <c r="RCR41" s="236"/>
      <c r="RCS41" s="236"/>
      <c r="RCT41" s="236"/>
      <c r="RCU41" s="236"/>
      <c r="RCV41" s="236"/>
      <c r="RCW41" s="236"/>
      <c r="RCX41" s="236"/>
      <c r="RCY41" s="236"/>
      <c r="RCZ41" s="236"/>
      <c r="RDA41" s="236"/>
      <c r="RDB41" s="236"/>
      <c r="RDC41" s="236"/>
      <c r="RDD41" s="236"/>
      <c r="RDE41" s="236"/>
      <c r="RDF41" s="236"/>
      <c r="RDG41" s="236"/>
      <c r="RDH41" s="236"/>
      <c r="RDI41" s="236"/>
      <c r="RDJ41" s="236"/>
      <c r="RDK41" s="236"/>
      <c r="RDL41" s="236"/>
      <c r="RDM41" s="236"/>
      <c r="RDN41" s="236"/>
      <c r="RDO41" s="236"/>
      <c r="RDP41" s="236"/>
      <c r="RDQ41" s="236"/>
      <c r="RDR41" s="236"/>
      <c r="RDS41" s="236"/>
      <c r="RDT41" s="236"/>
      <c r="RDU41" s="236"/>
      <c r="RDV41" s="236"/>
      <c r="RDW41" s="236"/>
      <c r="RDX41" s="236"/>
      <c r="RDY41" s="236"/>
      <c r="RDZ41" s="236"/>
      <c r="REA41" s="236"/>
      <c r="REB41" s="236"/>
      <c r="REC41" s="236"/>
      <c r="RED41" s="236"/>
      <c r="REE41" s="236"/>
      <c r="REF41" s="236"/>
      <c r="REG41" s="236"/>
      <c r="REH41" s="236"/>
      <c r="REI41" s="236"/>
      <c r="REJ41" s="236"/>
      <c r="REK41" s="236"/>
      <c r="REL41" s="236"/>
      <c r="REM41" s="236"/>
      <c r="REN41" s="236"/>
      <c r="REO41" s="236"/>
      <c r="REP41" s="236"/>
      <c r="REQ41" s="236"/>
      <c r="RER41" s="236"/>
      <c r="RES41" s="236"/>
      <c r="RET41" s="236"/>
      <c r="REU41" s="236"/>
      <c r="REV41" s="236"/>
      <c r="REW41" s="236"/>
      <c r="REX41" s="236"/>
      <c r="REY41" s="236"/>
      <c r="REZ41" s="236"/>
      <c r="RFA41" s="236"/>
      <c r="RFB41" s="236"/>
      <c r="RFC41" s="236"/>
      <c r="RFD41" s="236"/>
      <c r="RFE41" s="236"/>
      <c r="RFF41" s="236"/>
      <c r="RFG41" s="236"/>
      <c r="RFH41" s="236"/>
      <c r="RFI41" s="236"/>
      <c r="RFJ41" s="236"/>
      <c r="RFK41" s="236"/>
      <c r="RFL41" s="236"/>
      <c r="RFM41" s="236"/>
      <c r="RFN41" s="236"/>
      <c r="RFO41" s="236"/>
      <c r="RFP41" s="236"/>
      <c r="RFQ41" s="236"/>
      <c r="RFR41" s="236"/>
      <c r="RFS41" s="236"/>
      <c r="RFT41" s="236"/>
      <c r="RFU41" s="236"/>
      <c r="RFV41" s="236"/>
      <c r="RFW41" s="236"/>
      <c r="RFX41" s="236"/>
      <c r="RFY41" s="236"/>
      <c r="RFZ41" s="236"/>
      <c r="RGA41" s="236"/>
      <c r="RGB41" s="236"/>
      <c r="RGC41" s="236"/>
      <c r="RGD41" s="236"/>
      <c r="RGE41" s="236"/>
      <c r="RGF41" s="236"/>
      <c r="RGG41" s="236"/>
      <c r="RGH41" s="236"/>
      <c r="RGI41" s="236"/>
      <c r="RGJ41" s="236"/>
      <c r="RGK41" s="236"/>
      <c r="RGL41" s="236"/>
      <c r="RGM41" s="236"/>
      <c r="RGN41" s="236"/>
      <c r="RGO41" s="236"/>
      <c r="RGP41" s="236"/>
      <c r="RGQ41" s="236"/>
      <c r="RGR41" s="236"/>
      <c r="RGS41" s="236"/>
      <c r="RGT41" s="236"/>
      <c r="RGU41" s="236"/>
      <c r="RGV41" s="236"/>
      <c r="RGW41" s="236"/>
      <c r="RGX41" s="236"/>
      <c r="RGY41" s="236"/>
      <c r="RGZ41" s="236"/>
      <c r="RHA41" s="236"/>
      <c r="RHB41" s="236"/>
      <c r="RHC41" s="236"/>
      <c r="RHD41" s="236"/>
      <c r="RHE41" s="236"/>
      <c r="RHF41" s="236"/>
      <c r="RHG41" s="236"/>
      <c r="RHH41" s="236"/>
      <c r="RHI41" s="236"/>
      <c r="RHJ41" s="236"/>
      <c r="RHK41" s="236"/>
      <c r="RHL41" s="236"/>
      <c r="RHM41" s="236"/>
      <c r="RHN41" s="236"/>
      <c r="RHO41" s="236"/>
      <c r="RHP41" s="236"/>
      <c r="RHQ41" s="236"/>
      <c r="RHR41" s="236"/>
      <c r="RHS41" s="236"/>
      <c r="RHT41" s="236"/>
      <c r="RHU41" s="236"/>
      <c r="RHV41" s="236"/>
      <c r="RHW41" s="236"/>
      <c r="RHX41" s="236"/>
      <c r="RHY41" s="236"/>
      <c r="RHZ41" s="236"/>
      <c r="RIA41" s="236"/>
      <c r="RIB41" s="236"/>
      <c r="RIC41" s="236"/>
      <c r="RID41" s="236"/>
      <c r="RIE41" s="236"/>
      <c r="RIF41" s="236"/>
      <c r="RIG41" s="236"/>
      <c r="RIH41" s="236"/>
      <c r="RII41" s="236"/>
      <c r="RIJ41" s="236"/>
      <c r="RIK41" s="236"/>
      <c r="RIL41" s="236"/>
      <c r="RIM41" s="236"/>
      <c r="RIN41" s="236"/>
      <c r="RIO41" s="236"/>
      <c r="RIP41" s="236"/>
      <c r="RIQ41" s="236"/>
      <c r="RIR41" s="236"/>
      <c r="RIS41" s="236"/>
      <c r="RIT41" s="236"/>
      <c r="RIU41" s="236"/>
      <c r="RIV41" s="236"/>
      <c r="RIW41" s="236"/>
      <c r="RIX41" s="236"/>
      <c r="RIY41" s="236"/>
      <c r="RIZ41" s="236"/>
      <c r="RJA41" s="236"/>
      <c r="RJB41" s="236"/>
      <c r="RJC41" s="236"/>
      <c r="RJD41" s="236"/>
      <c r="RJE41" s="236"/>
      <c r="RJF41" s="236"/>
      <c r="RJG41" s="236"/>
      <c r="RJH41" s="236"/>
      <c r="RJI41" s="236"/>
      <c r="RJJ41" s="236"/>
      <c r="RJK41" s="236"/>
      <c r="RJL41" s="236"/>
      <c r="RJM41" s="236"/>
      <c r="RJN41" s="236"/>
      <c r="RJO41" s="236"/>
      <c r="RJP41" s="236"/>
      <c r="RJQ41" s="236"/>
      <c r="RJR41" s="236"/>
      <c r="RJS41" s="236"/>
      <c r="RJT41" s="236"/>
      <c r="RJU41" s="236"/>
      <c r="RJV41" s="236"/>
      <c r="RJW41" s="236"/>
      <c r="RJX41" s="236"/>
      <c r="RJY41" s="236"/>
      <c r="RJZ41" s="236"/>
      <c r="RKA41" s="236"/>
      <c r="RKB41" s="236"/>
      <c r="RKC41" s="236"/>
      <c r="RKD41" s="236"/>
      <c r="RKE41" s="236"/>
      <c r="RKF41" s="236"/>
      <c r="RKG41" s="236"/>
      <c r="RKH41" s="236"/>
      <c r="RKI41" s="236"/>
      <c r="RKJ41" s="236"/>
      <c r="RKK41" s="236"/>
      <c r="RKL41" s="236"/>
      <c r="RKM41" s="236"/>
      <c r="RKN41" s="236"/>
      <c r="RKO41" s="236"/>
      <c r="RKP41" s="236"/>
      <c r="RKQ41" s="236"/>
      <c r="RKR41" s="236"/>
      <c r="RKS41" s="236"/>
      <c r="RKT41" s="236"/>
      <c r="RKU41" s="236"/>
      <c r="RKV41" s="236"/>
      <c r="RKW41" s="236"/>
      <c r="RKX41" s="236"/>
      <c r="RKY41" s="236"/>
      <c r="RKZ41" s="236"/>
      <c r="RLA41" s="236"/>
      <c r="RLB41" s="236"/>
      <c r="RLC41" s="236"/>
      <c r="RLD41" s="236"/>
      <c r="RLE41" s="236"/>
      <c r="RLF41" s="236"/>
      <c r="RLG41" s="236"/>
      <c r="RLH41" s="236"/>
      <c r="RLI41" s="236"/>
      <c r="RLJ41" s="236"/>
      <c r="RLK41" s="236"/>
      <c r="RLL41" s="236"/>
      <c r="RLM41" s="236"/>
      <c r="RLN41" s="236"/>
      <c r="RLO41" s="236"/>
      <c r="RLP41" s="236"/>
      <c r="RLQ41" s="236"/>
      <c r="RLR41" s="236"/>
      <c r="RLS41" s="236"/>
      <c r="RLT41" s="236"/>
      <c r="RLU41" s="236"/>
      <c r="RLV41" s="236"/>
      <c r="RLW41" s="236"/>
      <c r="RLX41" s="236"/>
      <c r="RLY41" s="236"/>
      <c r="RLZ41" s="236"/>
      <c r="RMA41" s="236"/>
      <c r="RMB41" s="236"/>
      <c r="RMC41" s="236"/>
      <c r="RMD41" s="236"/>
      <c r="RME41" s="236"/>
      <c r="RMF41" s="236"/>
      <c r="RMG41" s="236"/>
      <c r="RMH41" s="236"/>
      <c r="RMI41" s="236"/>
      <c r="RMJ41" s="236"/>
      <c r="RMK41" s="236"/>
      <c r="RML41" s="236"/>
      <c r="RMM41" s="236"/>
      <c r="RMN41" s="236"/>
      <c r="RMO41" s="236"/>
      <c r="RMP41" s="236"/>
      <c r="RMQ41" s="236"/>
      <c r="RMR41" s="236"/>
      <c r="RMS41" s="236"/>
      <c r="RMT41" s="236"/>
      <c r="RMU41" s="236"/>
      <c r="RMV41" s="236"/>
      <c r="RMW41" s="236"/>
      <c r="RMX41" s="236"/>
      <c r="RMY41" s="236"/>
      <c r="RMZ41" s="236"/>
      <c r="RNA41" s="236"/>
      <c r="RNB41" s="236"/>
      <c r="RNC41" s="236"/>
      <c r="RND41" s="236"/>
      <c r="RNE41" s="236"/>
      <c r="RNF41" s="236"/>
      <c r="RNG41" s="236"/>
      <c r="RNH41" s="236"/>
      <c r="RNI41" s="236"/>
      <c r="RNJ41" s="236"/>
      <c r="RNK41" s="236"/>
      <c r="RNL41" s="236"/>
      <c r="RNM41" s="236"/>
      <c r="RNN41" s="236"/>
      <c r="RNO41" s="236"/>
      <c r="RNP41" s="236"/>
      <c r="RNQ41" s="236"/>
      <c r="RNR41" s="236"/>
      <c r="RNS41" s="236"/>
      <c r="RNT41" s="236"/>
      <c r="RNU41" s="236"/>
      <c r="RNV41" s="236"/>
      <c r="RNW41" s="236"/>
      <c r="RNX41" s="236"/>
      <c r="RNY41" s="236"/>
      <c r="RNZ41" s="236"/>
      <c r="ROA41" s="236"/>
      <c r="ROB41" s="236"/>
      <c r="ROC41" s="236"/>
      <c r="ROD41" s="236"/>
      <c r="ROE41" s="236"/>
      <c r="ROF41" s="236"/>
      <c r="ROG41" s="236"/>
      <c r="ROH41" s="236"/>
      <c r="ROI41" s="236"/>
      <c r="ROJ41" s="236"/>
      <c r="ROK41" s="236"/>
      <c r="ROL41" s="236"/>
      <c r="ROM41" s="236"/>
      <c r="RON41" s="236"/>
      <c r="ROO41" s="236"/>
      <c r="ROP41" s="236"/>
      <c r="ROQ41" s="236"/>
      <c r="ROR41" s="236"/>
      <c r="ROS41" s="236"/>
      <c r="ROT41" s="236"/>
      <c r="ROU41" s="236"/>
      <c r="ROV41" s="236"/>
      <c r="ROW41" s="236"/>
      <c r="ROX41" s="236"/>
      <c r="ROY41" s="236"/>
      <c r="ROZ41" s="236"/>
      <c r="RPA41" s="236"/>
      <c r="RPB41" s="236"/>
      <c r="RPC41" s="236"/>
      <c r="RPD41" s="236"/>
      <c r="RPE41" s="236"/>
      <c r="RPF41" s="236"/>
      <c r="RPG41" s="236"/>
      <c r="RPH41" s="236"/>
      <c r="RPI41" s="236"/>
      <c r="RPJ41" s="236"/>
      <c r="RPK41" s="236"/>
      <c r="RPL41" s="236"/>
      <c r="RPM41" s="236"/>
      <c r="RPN41" s="236"/>
      <c r="RPO41" s="236"/>
      <c r="RPP41" s="236"/>
      <c r="RPQ41" s="236"/>
      <c r="RPR41" s="236"/>
      <c r="RPS41" s="236"/>
      <c r="RPT41" s="236"/>
      <c r="RPU41" s="236"/>
      <c r="RPV41" s="236"/>
      <c r="RPW41" s="236"/>
      <c r="RPX41" s="236"/>
      <c r="RPY41" s="236"/>
      <c r="RPZ41" s="236"/>
      <c r="RQA41" s="236"/>
      <c r="RQB41" s="236"/>
      <c r="RQC41" s="236"/>
      <c r="RQD41" s="236"/>
      <c r="RQE41" s="236"/>
      <c r="RQF41" s="236"/>
      <c r="RQG41" s="236"/>
      <c r="RQH41" s="236"/>
      <c r="RQI41" s="236"/>
      <c r="RQJ41" s="236"/>
      <c r="RQK41" s="236"/>
      <c r="RQL41" s="236"/>
      <c r="RQM41" s="236"/>
      <c r="RQN41" s="236"/>
      <c r="RQO41" s="236"/>
      <c r="RQP41" s="236"/>
      <c r="RQQ41" s="236"/>
      <c r="RQR41" s="236"/>
      <c r="RQS41" s="236"/>
      <c r="RQT41" s="236"/>
      <c r="RQU41" s="236"/>
      <c r="RQV41" s="236"/>
      <c r="RQW41" s="236"/>
      <c r="RQX41" s="236"/>
      <c r="RQY41" s="236"/>
      <c r="RQZ41" s="236"/>
      <c r="RRA41" s="236"/>
      <c r="RRB41" s="236"/>
      <c r="RRC41" s="236"/>
      <c r="RRD41" s="236"/>
      <c r="RRE41" s="236"/>
      <c r="RRF41" s="236"/>
      <c r="RRG41" s="236"/>
      <c r="RRH41" s="236"/>
      <c r="RRI41" s="236"/>
      <c r="RRJ41" s="236"/>
      <c r="RRK41" s="236"/>
      <c r="RRL41" s="236"/>
      <c r="RRM41" s="236"/>
      <c r="RRN41" s="236"/>
      <c r="RRO41" s="236"/>
      <c r="RRP41" s="236"/>
      <c r="RRQ41" s="236"/>
      <c r="RRR41" s="236"/>
      <c r="RRS41" s="236"/>
      <c r="RRT41" s="236"/>
      <c r="RRU41" s="236"/>
      <c r="RRV41" s="236"/>
      <c r="RRW41" s="236"/>
      <c r="RRX41" s="236"/>
      <c r="RRY41" s="236"/>
      <c r="RRZ41" s="236"/>
      <c r="RSA41" s="236"/>
      <c r="RSB41" s="236"/>
      <c r="RSC41" s="236"/>
      <c r="RSD41" s="236"/>
      <c r="RSE41" s="236"/>
      <c r="RSF41" s="236"/>
      <c r="RSG41" s="236"/>
      <c r="RSH41" s="236"/>
      <c r="RSI41" s="236"/>
      <c r="RSJ41" s="236"/>
      <c r="RSK41" s="236"/>
      <c r="RSL41" s="236"/>
      <c r="RSM41" s="236"/>
      <c r="RSN41" s="236"/>
      <c r="RSO41" s="236"/>
      <c r="RSP41" s="236"/>
      <c r="RSQ41" s="236"/>
      <c r="RSR41" s="236"/>
      <c r="RSS41" s="236"/>
      <c r="RST41" s="236"/>
      <c r="RSU41" s="236"/>
      <c r="RSV41" s="236"/>
      <c r="RSW41" s="236"/>
      <c r="RSX41" s="236"/>
      <c r="RSY41" s="236"/>
      <c r="RSZ41" s="236"/>
      <c r="RTA41" s="236"/>
      <c r="RTB41" s="236"/>
      <c r="RTC41" s="236"/>
      <c r="RTD41" s="236"/>
      <c r="RTE41" s="236"/>
      <c r="RTF41" s="236"/>
      <c r="RTG41" s="236"/>
      <c r="RTH41" s="236"/>
      <c r="RTI41" s="236"/>
      <c r="RTJ41" s="236"/>
      <c r="RTK41" s="236"/>
      <c r="RTL41" s="236"/>
      <c r="RTM41" s="236"/>
      <c r="RTN41" s="236"/>
      <c r="RTO41" s="236"/>
      <c r="RTP41" s="236"/>
      <c r="RTQ41" s="236"/>
      <c r="RTR41" s="236"/>
      <c r="RTS41" s="236"/>
      <c r="RTT41" s="236"/>
      <c r="RTU41" s="236"/>
      <c r="RTV41" s="236"/>
      <c r="RTW41" s="236"/>
      <c r="RTX41" s="236"/>
      <c r="RTY41" s="236"/>
      <c r="RTZ41" s="236"/>
      <c r="RUA41" s="236"/>
      <c r="RUB41" s="236"/>
      <c r="RUC41" s="236"/>
      <c r="RUD41" s="236"/>
      <c r="RUE41" s="236"/>
      <c r="RUF41" s="236"/>
      <c r="RUG41" s="236"/>
      <c r="RUH41" s="236"/>
      <c r="RUI41" s="236"/>
      <c r="RUJ41" s="236"/>
      <c r="RUK41" s="236"/>
      <c r="RUL41" s="236"/>
      <c r="RUM41" s="236"/>
      <c r="RUN41" s="236"/>
      <c r="RUO41" s="236"/>
      <c r="RUP41" s="236"/>
      <c r="RUQ41" s="236"/>
      <c r="RUR41" s="236"/>
      <c r="RUS41" s="236"/>
      <c r="RUT41" s="236"/>
      <c r="RUU41" s="236"/>
      <c r="RUV41" s="236"/>
      <c r="RUW41" s="236"/>
      <c r="RUX41" s="236"/>
      <c r="RUY41" s="236"/>
      <c r="RUZ41" s="236"/>
      <c r="RVA41" s="236"/>
      <c r="RVB41" s="236"/>
      <c r="RVC41" s="236"/>
      <c r="RVD41" s="236"/>
      <c r="RVE41" s="236"/>
      <c r="RVF41" s="236"/>
      <c r="RVG41" s="236"/>
      <c r="RVH41" s="236"/>
      <c r="RVI41" s="236"/>
      <c r="RVJ41" s="236"/>
      <c r="RVK41" s="236"/>
      <c r="RVL41" s="236"/>
      <c r="RVM41" s="236"/>
      <c r="RVN41" s="236"/>
      <c r="RVO41" s="236"/>
      <c r="RVP41" s="236"/>
      <c r="RVQ41" s="236"/>
      <c r="RVR41" s="236"/>
      <c r="RVS41" s="236"/>
      <c r="RVT41" s="236"/>
      <c r="RVU41" s="236"/>
      <c r="RVV41" s="236"/>
      <c r="RVW41" s="236"/>
      <c r="RVX41" s="236"/>
      <c r="RVY41" s="236"/>
      <c r="RVZ41" s="236"/>
      <c r="RWA41" s="236"/>
      <c r="RWB41" s="236"/>
      <c r="RWC41" s="236"/>
      <c r="RWD41" s="236"/>
      <c r="RWE41" s="236"/>
      <c r="RWF41" s="236"/>
      <c r="RWG41" s="236"/>
      <c r="RWH41" s="236"/>
      <c r="RWI41" s="236"/>
      <c r="RWJ41" s="236"/>
      <c r="RWK41" s="236"/>
      <c r="RWL41" s="236"/>
      <c r="RWM41" s="236"/>
      <c r="RWN41" s="236"/>
      <c r="RWO41" s="236"/>
      <c r="RWP41" s="236"/>
      <c r="RWQ41" s="236"/>
      <c r="RWR41" s="236"/>
      <c r="RWS41" s="236"/>
      <c r="RWT41" s="236"/>
      <c r="RWU41" s="236"/>
      <c r="RWV41" s="236"/>
      <c r="RWW41" s="236"/>
      <c r="RWX41" s="236"/>
      <c r="RWY41" s="236"/>
      <c r="RWZ41" s="236"/>
      <c r="RXA41" s="236"/>
      <c r="RXB41" s="236"/>
      <c r="RXC41" s="236"/>
      <c r="RXD41" s="236"/>
      <c r="RXE41" s="236"/>
      <c r="RXF41" s="236"/>
      <c r="RXG41" s="236"/>
      <c r="RXH41" s="236"/>
      <c r="RXI41" s="236"/>
      <c r="RXJ41" s="236"/>
      <c r="RXK41" s="236"/>
      <c r="RXL41" s="236"/>
      <c r="RXM41" s="236"/>
      <c r="RXN41" s="236"/>
      <c r="RXO41" s="236"/>
      <c r="RXP41" s="236"/>
      <c r="RXQ41" s="236"/>
      <c r="RXR41" s="236"/>
      <c r="RXS41" s="236"/>
      <c r="RXT41" s="236"/>
      <c r="RXU41" s="236"/>
      <c r="RXV41" s="236"/>
      <c r="RXW41" s="236"/>
      <c r="RXX41" s="236"/>
      <c r="RXY41" s="236"/>
      <c r="RXZ41" s="236"/>
      <c r="RYA41" s="236"/>
      <c r="RYB41" s="236"/>
      <c r="RYC41" s="236"/>
      <c r="RYD41" s="236"/>
      <c r="RYE41" s="236"/>
      <c r="RYF41" s="236"/>
      <c r="RYG41" s="236"/>
      <c r="RYH41" s="236"/>
      <c r="RYI41" s="236"/>
      <c r="RYJ41" s="236"/>
      <c r="RYK41" s="236"/>
      <c r="RYL41" s="236"/>
      <c r="RYM41" s="236"/>
      <c r="RYN41" s="236"/>
      <c r="RYO41" s="236"/>
      <c r="RYP41" s="236"/>
      <c r="RYQ41" s="236"/>
      <c r="RYR41" s="236"/>
      <c r="RYS41" s="236"/>
      <c r="RYT41" s="236"/>
      <c r="RYU41" s="236"/>
      <c r="RYV41" s="236"/>
      <c r="RYW41" s="236"/>
      <c r="RYX41" s="236"/>
      <c r="RYY41" s="236"/>
      <c r="RYZ41" s="236"/>
      <c r="RZA41" s="236"/>
      <c r="RZB41" s="236"/>
      <c r="RZC41" s="236"/>
      <c r="RZD41" s="236"/>
      <c r="RZE41" s="236"/>
      <c r="RZF41" s="236"/>
      <c r="RZG41" s="236"/>
      <c r="RZH41" s="236"/>
      <c r="RZI41" s="236"/>
      <c r="RZJ41" s="236"/>
      <c r="RZK41" s="236"/>
      <c r="RZL41" s="236"/>
      <c r="RZM41" s="236"/>
      <c r="RZN41" s="236"/>
      <c r="RZO41" s="236"/>
      <c r="RZP41" s="236"/>
      <c r="RZQ41" s="236"/>
      <c r="RZR41" s="236"/>
      <c r="RZS41" s="236"/>
      <c r="RZT41" s="236"/>
      <c r="RZU41" s="236"/>
      <c r="RZV41" s="236"/>
      <c r="RZW41" s="236"/>
      <c r="RZX41" s="236"/>
      <c r="RZY41" s="236"/>
      <c r="RZZ41" s="236"/>
      <c r="SAA41" s="236"/>
      <c r="SAB41" s="236"/>
      <c r="SAC41" s="236"/>
      <c r="SAD41" s="236"/>
      <c r="SAE41" s="236"/>
      <c r="SAF41" s="236"/>
      <c r="SAG41" s="236"/>
      <c r="SAH41" s="236"/>
      <c r="SAI41" s="236"/>
      <c r="SAJ41" s="236"/>
      <c r="SAK41" s="236"/>
      <c r="SAL41" s="236"/>
      <c r="SAM41" s="236"/>
      <c r="SAN41" s="236"/>
      <c r="SAO41" s="236"/>
      <c r="SAP41" s="236"/>
      <c r="SAQ41" s="236"/>
      <c r="SAR41" s="236"/>
      <c r="SAS41" s="236"/>
      <c r="SAT41" s="236"/>
      <c r="SAU41" s="236"/>
      <c r="SAV41" s="236"/>
      <c r="SAW41" s="236"/>
      <c r="SAX41" s="236"/>
      <c r="SAY41" s="236"/>
      <c r="SAZ41" s="236"/>
      <c r="SBA41" s="236"/>
      <c r="SBB41" s="236"/>
      <c r="SBC41" s="236"/>
      <c r="SBD41" s="236"/>
      <c r="SBE41" s="236"/>
      <c r="SBF41" s="236"/>
      <c r="SBG41" s="236"/>
      <c r="SBH41" s="236"/>
      <c r="SBI41" s="236"/>
      <c r="SBJ41" s="236"/>
      <c r="SBK41" s="236"/>
      <c r="SBL41" s="236"/>
      <c r="SBM41" s="236"/>
      <c r="SBN41" s="236"/>
      <c r="SBO41" s="236"/>
      <c r="SBP41" s="236"/>
      <c r="SBQ41" s="236"/>
      <c r="SBR41" s="236"/>
      <c r="SBS41" s="236"/>
      <c r="SBT41" s="236"/>
      <c r="SBU41" s="236"/>
      <c r="SBV41" s="236"/>
      <c r="SBW41" s="236"/>
      <c r="SBX41" s="236"/>
      <c r="SBY41" s="236"/>
      <c r="SBZ41" s="236"/>
      <c r="SCA41" s="236"/>
      <c r="SCB41" s="236"/>
      <c r="SCC41" s="236"/>
      <c r="SCD41" s="236"/>
      <c r="SCE41" s="236"/>
      <c r="SCF41" s="236"/>
      <c r="SCG41" s="236"/>
      <c r="SCH41" s="236"/>
      <c r="SCI41" s="236"/>
      <c r="SCJ41" s="236"/>
      <c r="SCK41" s="236"/>
      <c r="SCL41" s="236"/>
      <c r="SCM41" s="236"/>
      <c r="SCN41" s="236"/>
      <c r="SCO41" s="236"/>
      <c r="SCP41" s="236"/>
      <c r="SCQ41" s="236"/>
      <c r="SCR41" s="236"/>
      <c r="SCS41" s="236"/>
      <c r="SCT41" s="236"/>
      <c r="SCU41" s="236"/>
      <c r="SCV41" s="236"/>
      <c r="SCW41" s="236"/>
      <c r="SCX41" s="236"/>
      <c r="SCY41" s="236"/>
      <c r="SCZ41" s="236"/>
      <c r="SDA41" s="236"/>
      <c r="SDB41" s="236"/>
      <c r="SDC41" s="236"/>
      <c r="SDD41" s="236"/>
      <c r="SDE41" s="236"/>
      <c r="SDF41" s="236"/>
      <c r="SDG41" s="236"/>
      <c r="SDH41" s="236"/>
      <c r="SDI41" s="236"/>
      <c r="SDJ41" s="236"/>
      <c r="SDK41" s="236"/>
      <c r="SDL41" s="236"/>
      <c r="SDM41" s="236"/>
      <c r="SDN41" s="236"/>
      <c r="SDO41" s="236"/>
      <c r="SDP41" s="236"/>
      <c r="SDQ41" s="236"/>
      <c r="SDR41" s="236"/>
      <c r="SDS41" s="236"/>
      <c r="SDT41" s="236"/>
      <c r="SDU41" s="236"/>
      <c r="SDV41" s="236"/>
      <c r="SDW41" s="236"/>
      <c r="SDX41" s="236"/>
      <c r="SDY41" s="236"/>
      <c r="SDZ41" s="236"/>
      <c r="SEA41" s="236"/>
      <c r="SEB41" s="236"/>
      <c r="SEC41" s="236"/>
      <c r="SED41" s="236"/>
      <c r="SEE41" s="236"/>
      <c r="SEF41" s="236"/>
      <c r="SEG41" s="236"/>
      <c r="SEH41" s="236"/>
      <c r="SEI41" s="236"/>
      <c r="SEJ41" s="236"/>
      <c r="SEK41" s="236"/>
      <c r="SEL41" s="236"/>
      <c r="SEM41" s="236"/>
      <c r="SEN41" s="236"/>
      <c r="SEO41" s="236"/>
      <c r="SEP41" s="236"/>
      <c r="SEQ41" s="236"/>
      <c r="SER41" s="236"/>
      <c r="SES41" s="236"/>
      <c r="SET41" s="236"/>
      <c r="SEU41" s="236"/>
      <c r="SEV41" s="236"/>
      <c r="SEW41" s="236"/>
      <c r="SEX41" s="236"/>
      <c r="SEY41" s="236"/>
      <c r="SEZ41" s="236"/>
      <c r="SFA41" s="236"/>
      <c r="SFB41" s="236"/>
      <c r="SFC41" s="236"/>
      <c r="SFD41" s="236"/>
      <c r="SFE41" s="236"/>
      <c r="SFF41" s="236"/>
      <c r="SFG41" s="236"/>
      <c r="SFH41" s="236"/>
      <c r="SFI41" s="236"/>
      <c r="SFJ41" s="236"/>
      <c r="SFK41" s="236"/>
      <c r="SFL41" s="236"/>
      <c r="SFM41" s="236"/>
      <c r="SFN41" s="236"/>
      <c r="SFO41" s="236"/>
      <c r="SFP41" s="236"/>
      <c r="SFQ41" s="236"/>
      <c r="SFR41" s="236"/>
      <c r="SFS41" s="236"/>
      <c r="SFT41" s="236"/>
      <c r="SFU41" s="236"/>
      <c r="SFV41" s="236"/>
      <c r="SFW41" s="236"/>
      <c r="SFX41" s="236"/>
      <c r="SFY41" s="236"/>
      <c r="SFZ41" s="236"/>
      <c r="SGA41" s="236"/>
      <c r="SGB41" s="236"/>
      <c r="SGC41" s="236"/>
      <c r="SGD41" s="236"/>
      <c r="SGE41" s="236"/>
      <c r="SGF41" s="236"/>
      <c r="SGG41" s="236"/>
      <c r="SGH41" s="236"/>
      <c r="SGI41" s="236"/>
      <c r="SGJ41" s="236"/>
      <c r="SGK41" s="236"/>
      <c r="SGL41" s="236"/>
      <c r="SGM41" s="236"/>
      <c r="SGN41" s="236"/>
      <c r="SGO41" s="236"/>
      <c r="SGP41" s="236"/>
      <c r="SGQ41" s="236"/>
      <c r="SGR41" s="236"/>
      <c r="SGS41" s="236"/>
      <c r="SGT41" s="236"/>
      <c r="SGU41" s="236"/>
      <c r="SGV41" s="236"/>
      <c r="SGW41" s="236"/>
      <c r="SGX41" s="236"/>
      <c r="SGY41" s="236"/>
      <c r="SGZ41" s="236"/>
      <c r="SHA41" s="236"/>
      <c r="SHB41" s="236"/>
      <c r="SHC41" s="236"/>
      <c r="SHD41" s="236"/>
      <c r="SHE41" s="236"/>
      <c r="SHF41" s="236"/>
      <c r="SHG41" s="236"/>
      <c r="SHH41" s="236"/>
      <c r="SHI41" s="236"/>
      <c r="SHJ41" s="236"/>
      <c r="SHK41" s="236"/>
      <c r="SHL41" s="236"/>
      <c r="SHM41" s="236"/>
      <c r="SHN41" s="236"/>
      <c r="SHO41" s="236"/>
      <c r="SHP41" s="236"/>
      <c r="SHQ41" s="236"/>
      <c r="SHR41" s="236"/>
      <c r="SHS41" s="236"/>
      <c r="SHT41" s="236"/>
      <c r="SHU41" s="236"/>
      <c r="SHV41" s="236"/>
      <c r="SHW41" s="236"/>
      <c r="SHX41" s="236"/>
      <c r="SHY41" s="236"/>
      <c r="SHZ41" s="236"/>
      <c r="SIA41" s="236"/>
      <c r="SIB41" s="236"/>
      <c r="SIC41" s="236"/>
      <c r="SID41" s="236"/>
      <c r="SIE41" s="236"/>
      <c r="SIF41" s="236"/>
      <c r="SIG41" s="236"/>
      <c r="SIH41" s="236"/>
      <c r="SII41" s="236"/>
      <c r="SIJ41" s="236"/>
      <c r="SIK41" s="236"/>
      <c r="SIL41" s="236"/>
      <c r="SIM41" s="236"/>
      <c r="SIN41" s="236"/>
      <c r="SIO41" s="236"/>
      <c r="SIP41" s="236"/>
      <c r="SIQ41" s="236"/>
      <c r="SIR41" s="236"/>
      <c r="SIS41" s="236"/>
      <c r="SIT41" s="236"/>
      <c r="SIU41" s="236"/>
      <c r="SIV41" s="236"/>
      <c r="SIW41" s="236"/>
      <c r="SIX41" s="236"/>
      <c r="SIY41" s="236"/>
      <c r="SIZ41" s="236"/>
      <c r="SJA41" s="236"/>
      <c r="SJB41" s="236"/>
      <c r="SJC41" s="236"/>
      <c r="SJD41" s="236"/>
      <c r="SJE41" s="236"/>
      <c r="SJF41" s="236"/>
      <c r="SJG41" s="236"/>
      <c r="SJH41" s="236"/>
      <c r="SJI41" s="236"/>
      <c r="SJJ41" s="236"/>
      <c r="SJK41" s="236"/>
      <c r="SJL41" s="236"/>
      <c r="SJM41" s="236"/>
      <c r="SJN41" s="236"/>
      <c r="SJO41" s="236"/>
      <c r="SJP41" s="236"/>
      <c r="SJQ41" s="236"/>
      <c r="SJR41" s="236"/>
      <c r="SJS41" s="236"/>
      <c r="SJT41" s="236"/>
      <c r="SJU41" s="236"/>
      <c r="SJV41" s="236"/>
      <c r="SJW41" s="236"/>
      <c r="SJX41" s="236"/>
      <c r="SJY41" s="236"/>
      <c r="SJZ41" s="236"/>
      <c r="SKA41" s="236"/>
      <c r="SKB41" s="236"/>
      <c r="SKC41" s="236"/>
      <c r="SKD41" s="236"/>
      <c r="SKE41" s="236"/>
      <c r="SKF41" s="236"/>
      <c r="SKG41" s="236"/>
      <c r="SKH41" s="236"/>
      <c r="SKI41" s="236"/>
      <c r="SKJ41" s="236"/>
      <c r="SKK41" s="236"/>
      <c r="SKL41" s="236"/>
      <c r="SKM41" s="236"/>
      <c r="SKN41" s="236"/>
      <c r="SKO41" s="236"/>
      <c r="SKP41" s="236"/>
      <c r="SKQ41" s="236"/>
      <c r="SKR41" s="236"/>
      <c r="SKS41" s="236"/>
      <c r="SKT41" s="236"/>
      <c r="SKU41" s="236"/>
      <c r="SKV41" s="236"/>
      <c r="SKW41" s="236"/>
      <c r="SKX41" s="236"/>
      <c r="SKY41" s="236"/>
      <c r="SKZ41" s="236"/>
      <c r="SLA41" s="236"/>
      <c r="SLB41" s="236"/>
      <c r="SLC41" s="236"/>
      <c r="SLD41" s="236"/>
      <c r="SLE41" s="236"/>
      <c r="SLF41" s="236"/>
      <c r="SLG41" s="236"/>
      <c r="SLH41" s="236"/>
      <c r="SLI41" s="236"/>
      <c r="SLJ41" s="236"/>
      <c r="SLK41" s="236"/>
      <c r="SLL41" s="236"/>
      <c r="SLM41" s="236"/>
      <c r="SLN41" s="236"/>
      <c r="SLO41" s="236"/>
      <c r="SLP41" s="236"/>
      <c r="SLQ41" s="236"/>
      <c r="SLR41" s="236"/>
      <c r="SLS41" s="236"/>
      <c r="SLT41" s="236"/>
      <c r="SLU41" s="236"/>
      <c r="SLV41" s="236"/>
      <c r="SLW41" s="236"/>
      <c r="SLX41" s="236"/>
      <c r="SLY41" s="236"/>
      <c r="SLZ41" s="236"/>
      <c r="SMA41" s="236"/>
      <c r="SMB41" s="236"/>
      <c r="SMC41" s="236"/>
      <c r="SMD41" s="236"/>
      <c r="SME41" s="236"/>
      <c r="SMF41" s="236"/>
      <c r="SMG41" s="236"/>
      <c r="SMH41" s="236"/>
      <c r="SMI41" s="236"/>
      <c r="SMJ41" s="236"/>
      <c r="SMK41" s="236"/>
      <c r="SML41" s="236"/>
      <c r="SMM41" s="236"/>
      <c r="SMN41" s="236"/>
      <c r="SMO41" s="236"/>
      <c r="SMP41" s="236"/>
      <c r="SMQ41" s="236"/>
      <c r="SMR41" s="236"/>
      <c r="SMS41" s="236"/>
      <c r="SMT41" s="236"/>
      <c r="SMU41" s="236"/>
      <c r="SMV41" s="236"/>
      <c r="SMW41" s="236"/>
      <c r="SMX41" s="236"/>
      <c r="SMY41" s="236"/>
      <c r="SMZ41" s="236"/>
      <c r="SNA41" s="236"/>
      <c r="SNB41" s="236"/>
      <c r="SNC41" s="236"/>
      <c r="SND41" s="236"/>
      <c r="SNE41" s="236"/>
      <c r="SNF41" s="236"/>
      <c r="SNG41" s="236"/>
      <c r="SNH41" s="236"/>
      <c r="SNI41" s="236"/>
      <c r="SNJ41" s="236"/>
      <c r="SNK41" s="236"/>
      <c r="SNL41" s="236"/>
      <c r="SNM41" s="236"/>
      <c r="SNN41" s="236"/>
      <c r="SNO41" s="236"/>
      <c r="SNP41" s="236"/>
      <c r="SNQ41" s="236"/>
      <c r="SNR41" s="236"/>
      <c r="SNS41" s="236"/>
      <c r="SNT41" s="236"/>
      <c r="SNU41" s="236"/>
      <c r="SNV41" s="236"/>
      <c r="SNW41" s="236"/>
      <c r="SNX41" s="236"/>
      <c r="SNY41" s="236"/>
      <c r="SNZ41" s="236"/>
      <c r="SOA41" s="236"/>
      <c r="SOB41" s="236"/>
      <c r="SOC41" s="236"/>
      <c r="SOD41" s="236"/>
      <c r="SOE41" s="236"/>
      <c r="SOF41" s="236"/>
      <c r="SOG41" s="236"/>
      <c r="SOH41" s="236"/>
      <c r="SOI41" s="236"/>
      <c r="SOJ41" s="236"/>
      <c r="SOK41" s="236"/>
      <c r="SOL41" s="236"/>
      <c r="SOM41" s="236"/>
      <c r="SON41" s="236"/>
      <c r="SOO41" s="236"/>
      <c r="SOP41" s="236"/>
      <c r="SOQ41" s="236"/>
      <c r="SOR41" s="236"/>
      <c r="SOS41" s="236"/>
      <c r="SOT41" s="236"/>
      <c r="SOU41" s="236"/>
      <c r="SOV41" s="236"/>
      <c r="SOW41" s="236"/>
      <c r="SOX41" s="236"/>
      <c r="SOY41" s="236"/>
      <c r="SOZ41" s="236"/>
      <c r="SPA41" s="236"/>
      <c r="SPB41" s="236"/>
      <c r="SPC41" s="236"/>
      <c r="SPD41" s="236"/>
      <c r="SPE41" s="236"/>
      <c r="SPF41" s="236"/>
      <c r="SPG41" s="236"/>
      <c r="SPH41" s="236"/>
      <c r="SPI41" s="236"/>
      <c r="SPJ41" s="236"/>
      <c r="SPK41" s="236"/>
      <c r="SPL41" s="236"/>
      <c r="SPM41" s="236"/>
      <c r="SPN41" s="236"/>
      <c r="SPO41" s="236"/>
      <c r="SPP41" s="236"/>
      <c r="SPQ41" s="236"/>
      <c r="SPR41" s="236"/>
      <c r="SPS41" s="236"/>
      <c r="SPT41" s="236"/>
      <c r="SPU41" s="236"/>
      <c r="SPV41" s="236"/>
      <c r="SPW41" s="236"/>
      <c r="SPX41" s="236"/>
      <c r="SPY41" s="236"/>
      <c r="SPZ41" s="236"/>
      <c r="SQA41" s="236"/>
      <c r="SQB41" s="236"/>
      <c r="SQC41" s="236"/>
      <c r="SQD41" s="236"/>
      <c r="SQE41" s="236"/>
      <c r="SQF41" s="236"/>
      <c r="SQG41" s="236"/>
      <c r="SQH41" s="236"/>
      <c r="SQI41" s="236"/>
      <c r="SQJ41" s="236"/>
      <c r="SQK41" s="236"/>
      <c r="SQL41" s="236"/>
      <c r="SQM41" s="236"/>
      <c r="SQN41" s="236"/>
      <c r="SQO41" s="236"/>
      <c r="SQP41" s="236"/>
      <c r="SQQ41" s="236"/>
      <c r="SQR41" s="236"/>
      <c r="SQS41" s="236"/>
      <c r="SQT41" s="236"/>
      <c r="SQU41" s="236"/>
      <c r="SQV41" s="236"/>
      <c r="SQW41" s="236"/>
      <c r="SQX41" s="236"/>
      <c r="SQY41" s="236"/>
      <c r="SQZ41" s="236"/>
      <c r="SRA41" s="236"/>
      <c r="SRB41" s="236"/>
      <c r="SRC41" s="236"/>
      <c r="SRD41" s="236"/>
      <c r="SRE41" s="236"/>
      <c r="SRF41" s="236"/>
      <c r="SRG41" s="236"/>
      <c r="SRH41" s="236"/>
      <c r="SRI41" s="236"/>
      <c r="SRJ41" s="236"/>
      <c r="SRK41" s="236"/>
      <c r="SRL41" s="236"/>
      <c r="SRM41" s="236"/>
      <c r="SRN41" s="236"/>
      <c r="SRO41" s="236"/>
      <c r="SRP41" s="236"/>
      <c r="SRQ41" s="236"/>
      <c r="SRR41" s="236"/>
      <c r="SRS41" s="236"/>
      <c r="SRT41" s="236"/>
      <c r="SRU41" s="236"/>
      <c r="SRV41" s="236"/>
      <c r="SRW41" s="236"/>
      <c r="SRX41" s="236"/>
      <c r="SRY41" s="236"/>
      <c r="SRZ41" s="236"/>
      <c r="SSA41" s="236"/>
      <c r="SSB41" s="236"/>
      <c r="SSC41" s="236"/>
      <c r="SSD41" s="236"/>
      <c r="SSE41" s="236"/>
      <c r="SSF41" s="236"/>
      <c r="SSG41" s="236"/>
      <c r="SSH41" s="236"/>
      <c r="SSI41" s="236"/>
      <c r="SSJ41" s="236"/>
      <c r="SSK41" s="236"/>
      <c r="SSL41" s="236"/>
      <c r="SSM41" s="236"/>
      <c r="SSN41" s="236"/>
      <c r="SSO41" s="236"/>
      <c r="SSP41" s="236"/>
      <c r="SSQ41" s="236"/>
      <c r="SSR41" s="236"/>
      <c r="SSS41" s="236"/>
      <c r="SST41" s="236"/>
      <c r="SSU41" s="236"/>
      <c r="SSV41" s="236"/>
      <c r="SSW41" s="236"/>
      <c r="SSX41" s="236"/>
      <c r="SSY41" s="236"/>
      <c r="SSZ41" s="236"/>
      <c r="STA41" s="236"/>
      <c r="STB41" s="236"/>
      <c r="STC41" s="236"/>
      <c r="STD41" s="236"/>
      <c r="STE41" s="236"/>
      <c r="STF41" s="236"/>
      <c r="STG41" s="236"/>
      <c r="STH41" s="236"/>
      <c r="STI41" s="236"/>
      <c r="STJ41" s="236"/>
      <c r="STK41" s="236"/>
      <c r="STL41" s="236"/>
      <c r="STM41" s="236"/>
      <c r="STN41" s="236"/>
      <c r="STO41" s="236"/>
      <c r="STP41" s="236"/>
      <c r="STQ41" s="236"/>
      <c r="STR41" s="236"/>
      <c r="STS41" s="236"/>
      <c r="STT41" s="236"/>
      <c r="STU41" s="236"/>
      <c r="STV41" s="236"/>
      <c r="STW41" s="236"/>
      <c r="STX41" s="236"/>
      <c r="STY41" s="236"/>
      <c r="STZ41" s="236"/>
      <c r="SUA41" s="236"/>
      <c r="SUB41" s="236"/>
      <c r="SUC41" s="236"/>
      <c r="SUD41" s="236"/>
      <c r="SUE41" s="236"/>
      <c r="SUF41" s="236"/>
      <c r="SUG41" s="236"/>
      <c r="SUH41" s="236"/>
      <c r="SUI41" s="236"/>
      <c r="SUJ41" s="236"/>
      <c r="SUK41" s="236"/>
      <c r="SUL41" s="236"/>
      <c r="SUM41" s="236"/>
      <c r="SUN41" s="236"/>
      <c r="SUO41" s="236"/>
      <c r="SUP41" s="236"/>
      <c r="SUQ41" s="236"/>
      <c r="SUR41" s="236"/>
      <c r="SUS41" s="236"/>
      <c r="SUT41" s="236"/>
      <c r="SUU41" s="236"/>
      <c r="SUV41" s="236"/>
      <c r="SUW41" s="236"/>
      <c r="SUX41" s="236"/>
      <c r="SUY41" s="236"/>
      <c r="SUZ41" s="236"/>
      <c r="SVA41" s="236"/>
      <c r="SVB41" s="236"/>
      <c r="SVC41" s="236"/>
      <c r="SVD41" s="236"/>
      <c r="SVE41" s="236"/>
      <c r="SVF41" s="236"/>
      <c r="SVG41" s="236"/>
      <c r="SVH41" s="236"/>
      <c r="SVI41" s="236"/>
      <c r="SVJ41" s="236"/>
      <c r="SVK41" s="236"/>
      <c r="SVL41" s="236"/>
      <c r="SVM41" s="236"/>
      <c r="SVN41" s="236"/>
      <c r="SVO41" s="236"/>
      <c r="SVP41" s="236"/>
      <c r="SVQ41" s="236"/>
      <c r="SVR41" s="236"/>
      <c r="SVS41" s="236"/>
      <c r="SVT41" s="236"/>
      <c r="SVU41" s="236"/>
      <c r="SVV41" s="236"/>
      <c r="SVW41" s="236"/>
      <c r="SVX41" s="236"/>
      <c r="SVY41" s="236"/>
      <c r="SVZ41" s="236"/>
      <c r="SWA41" s="236"/>
      <c r="SWB41" s="236"/>
      <c r="SWC41" s="236"/>
      <c r="SWD41" s="236"/>
      <c r="SWE41" s="236"/>
      <c r="SWF41" s="236"/>
      <c r="SWG41" s="236"/>
      <c r="SWH41" s="236"/>
      <c r="SWI41" s="236"/>
      <c r="SWJ41" s="236"/>
      <c r="SWK41" s="236"/>
      <c r="SWL41" s="236"/>
      <c r="SWM41" s="236"/>
      <c r="SWN41" s="236"/>
      <c r="SWO41" s="236"/>
      <c r="SWP41" s="236"/>
      <c r="SWQ41" s="236"/>
      <c r="SWR41" s="236"/>
      <c r="SWS41" s="236"/>
      <c r="SWT41" s="236"/>
      <c r="SWU41" s="236"/>
      <c r="SWV41" s="236"/>
      <c r="SWW41" s="236"/>
      <c r="SWX41" s="236"/>
      <c r="SWY41" s="236"/>
      <c r="SWZ41" s="236"/>
      <c r="SXA41" s="236"/>
      <c r="SXB41" s="236"/>
      <c r="SXC41" s="236"/>
      <c r="SXD41" s="236"/>
      <c r="SXE41" s="236"/>
      <c r="SXF41" s="236"/>
      <c r="SXG41" s="236"/>
      <c r="SXH41" s="236"/>
      <c r="SXI41" s="236"/>
      <c r="SXJ41" s="236"/>
      <c r="SXK41" s="236"/>
      <c r="SXL41" s="236"/>
      <c r="SXM41" s="236"/>
      <c r="SXN41" s="236"/>
      <c r="SXO41" s="236"/>
      <c r="SXP41" s="236"/>
      <c r="SXQ41" s="236"/>
      <c r="SXR41" s="236"/>
      <c r="SXS41" s="236"/>
      <c r="SXT41" s="236"/>
      <c r="SXU41" s="236"/>
      <c r="SXV41" s="236"/>
      <c r="SXW41" s="236"/>
      <c r="SXX41" s="236"/>
      <c r="SXY41" s="236"/>
      <c r="SXZ41" s="236"/>
      <c r="SYA41" s="236"/>
      <c r="SYB41" s="236"/>
      <c r="SYC41" s="236"/>
      <c r="SYD41" s="236"/>
      <c r="SYE41" s="236"/>
      <c r="SYF41" s="236"/>
      <c r="SYG41" s="236"/>
      <c r="SYH41" s="236"/>
      <c r="SYI41" s="236"/>
      <c r="SYJ41" s="236"/>
      <c r="SYK41" s="236"/>
      <c r="SYL41" s="236"/>
      <c r="SYM41" s="236"/>
      <c r="SYN41" s="236"/>
      <c r="SYO41" s="236"/>
      <c r="SYP41" s="236"/>
      <c r="SYQ41" s="236"/>
      <c r="SYR41" s="236"/>
      <c r="SYS41" s="236"/>
      <c r="SYT41" s="236"/>
      <c r="SYU41" s="236"/>
      <c r="SYV41" s="236"/>
      <c r="SYW41" s="236"/>
      <c r="SYX41" s="236"/>
      <c r="SYY41" s="236"/>
      <c r="SYZ41" s="236"/>
      <c r="SZA41" s="236"/>
      <c r="SZB41" s="236"/>
      <c r="SZC41" s="236"/>
      <c r="SZD41" s="236"/>
      <c r="SZE41" s="236"/>
      <c r="SZF41" s="236"/>
      <c r="SZG41" s="236"/>
      <c r="SZH41" s="236"/>
      <c r="SZI41" s="236"/>
      <c r="SZJ41" s="236"/>
      <c r="SZK41" s="236"/>
      <c r="SZL41" s="236"/>
      <c r="SZM41" s="236"/>
      <c r="SZN41" s="236"/>
      <c r="SZO41" s="236"/>
      <c r="SZP41" s="236"/>
      <c r="SZQ41" s="236"/>
      <c r="SZR41" s="236"/>
      <c r="SZS41" s="236"/>
      <c r="SZT41" s="236"/>
      <c r="SZU41" s="236"/>
      <c r="SZV41" s="236"/>
      <c r="SZW41" s="236"/>
      <c r="SZX41" s="236"/>
      <c r="SZY41" s="236"/>
      <c r="SZZ41" s="236"/>
      <c r="TAA41" s="236"/>
      <c r="TAB41" s="236"/>
      <c r="TAC41" s="236"/>
      <c r="TAD41" s="236"/>
      <c r="TAE41" s="236"/>
      <c r="TAF41" s="236"/>
      <c r="TAG41" s="236"/>
      <c r="TAH41" s="236"/>
      <c r="TAI41" s="236"/>
      <c r="TAJ41" s="236"/>
      <c r="TAK41" s="236"/>
      <c r="TAL41" s="236"/>
      <c r="TAM41" s="236"/>
      <c r="TAN41" s="236"/>
      <c r="TAO41" s="236"/>
      <c r="TAP41" s="236"/>
      <c r="TAQ41" s="236"/>
      <c r="TAR41" s="236"/>
      <c r="TAS41" s="236"/>
      <c r="TAT41" s="236"/>
      <c r="TAU41" s="236"/>
      <c r="TAV41" s="236"/>
      <c r="TAW41" s="236"/>
      <c r="TAX41" s="236"/>
      <c r="TAY41" s="236"/>
      <c r="TAZ41" s="236"/>
      <c r="TBA41" s="236"/>
      <c r="TBB41" s="236"/>
      <c r="TBC41" s="236"/>
      <c r="TBD41" s="236"/>
      <c r="TBE41" s="236"/>
      <c r="TBF41" s="236"/>
      <c r="TBG41" s="236"/>
      <c r="TBH41" s="236"/>
      <c r="TBI41" s="236"/>
      <c r="TBJ41" s="236"/>
      <c r="TBK41" s="236"/>
      <c r="TBL41" s="236"/>
      <c r="TBM41" s="236"/>
      <c r="TBN41" s="236"/>
      <c r="TBO41" s="236"/>
      <c r="TBP41" s="236"/>
      <c r="TBQ41" s="236"/>
      <c r="TBR41" s="236"/>
      <c r="TBS41" s="236"/>
      <c r="TBT41" s="236"/>
      <c r="TBU41" s="236"/>
      <c r="TBV41" s="236"/>
      <c r="TBW41" s="236"/>
      <c r="TBX41" s="236"/>
      <c r="TBY41" s="236"/>
      <c r="TBZ41" s="236"/>
      <c r="TCA41" s="236"/>
      <c r="TCB41" s="236"/>
      <c r="TCC41" s="236"/>
      <c r="TCD41" s="236"/>
      <c r="TCE41" s="236"/>
      <c r="TCF41" s="236"/>
      <c r="TCG41" s="236"/>
      <c r="TCH41" s="236"/>
      <c r="TCI41" s="236"/>
      <c r="TCJ41" s="236"/>
      <c r="TCK41" s="236"/>
      <c r="TCL41" s="236"/>
      <c r="TCM41" s="236"/>
      <c r="TCN41" s="236"/>
      <c r="TCO41" s="236"/>
      <c r="TCP41" s="236"/>
      <c r="TCQ41" s="236"/>
      <c r="TCR41" s="236"/>
      <c r="TCS41" s="236"/>
      <c r="TCT41" s="236"/>
      <c r="TCU41" s="236"/>
      <c r="TCV41" s="236"/>
      <c r="TCW41" s="236"/>
      <c r="TCX41" s="236"/>
      <c r="TCY41" s="236"/>
      <c r="TCZ41" s="236"/>
      <c r="TDA41" s="236"/>
      <c r="TDB41" s="236"/>
      <c r="TDC41" s="236"/>
      <c r="TDD41" s="236"/>
      <c r="TDE41" s="236"/>
      <c r="TDF41" s="236"/>
      <c r="TDG41" s="236"/>
      <c r="TDH41" s="236"/>
      <c r="TDI41" s="236"/>
      <c r="TDJ41" s="236"/>
      <c r="TDK41" s="236"/>
      <c r="TDL41" s="236"/>
      <c r="TDM41" s="236"/>
      <c r="TDN41" s="236"/>
      <c r="TDO41" s="236"/>
      <c r="TDP41" s="236"/>
      <c r="TDQ41" s="236"/>
      <c r="TDR41" s="236"/>
      <c r="TDS41" s="236"/>
      <c r="TDT41" s="236"/>
      <c r="TDU41" s="236"/>
      <c r="TDV41" s="236"/>
      <c r="TDW41" s="236"/>
      <c r="TDX41" s="236"/>
      <c r="TDY41" s="236"/>
      <c r="TDZ41" s="236"/>
      <c r="TEA41" s="236"/>
      <c r="TEB41" s="236"/>
      <c r="TEC41" s="236"/>
      <c r="TED41" s="236"/>
      <c r="TEE41" s="236"/>
      <c r="TEF41" s="236"/>
      <c r="TEG41" s="236"/>
      <c r="TEH41" s="236"/>
      <c r="TEI41" s="236"/>
      <c r="TEJ41" s="236"/>
      <c r="TEK41" s="236"/>
      <c r="TEL41" s="236"/>
      <c r="TEM41" s="236"/>
      <c r="TEN41" s="236"/>
      <c r="TEO41" s="236"/>
      <c r="TEP41" s="236"/>
      <c r="TEQ41" s="236"/>
      <c r="TER41" s="236"/>
      <c r="TES41" s="236"/>
      <c r="TET41" s="236"/>
      <c r="TEU41" s="236"/>
      <c r="TEV41" s="236"/>
      <c r="TEW41" s="236"/>
      <c r="TEX41" s="236"/>
      <c r="TEY41" s="236"/>
      <c r="TEZ41" s="236"/>
      <c r="TFA41" s="236"/>
      <c r="TFB41" s="236"/>
      <c r="TFC41" s="236"/>
      <c r="TFD41" s="236"/>
      <c r="TFE41" s="236"/>
      <c r="TFF41" s="236"/>
      <c r="TFG41" s="236"/>
      <c r="TFH41" s="236"/>
      <c r="TFI41" s="236"/>
      <c r="TFJ41" s="236"/>
      <c r="TFK41" s="236"/>
      <c r="TFL41" s="236"/>
      <c r="TFM41" s="236"/>
      <c r="TFN41" s="236"/>
      <c r="TFO41" s="236"/>
      <c r="TFP41" s="236"/>
      <c r="TFQ41" s="236"/>
      <c r="TFR41" s="236"/>
      <c r="TFS41" s="236"/>
      <c r="TFT41" s="236"/>
      <c r="TFU41" s="236"/>
      <c r="TFV41" s="236"/>
      <c r="TFW41" s="236"/>
      <c r="TFX41" s="236"/>
      <c r="TFY41" s="236"/>
      <c r="TFZ41" s="236"/>
      <c r="TGA41" s="236"/>
      <c r="TGB41" s="236"/>
      <c r="TGC41" s="236"/>
      <c r="TGD41" s="236"/>
      <c r="TGE41" s="236"/>
      <c r="TGF41" s="236"/>
      <c r="TGG41" s="236"/>
      <c r="TGH41" s="236"/>
      <c r="TGI41" s="236"/>
      <c r="TGJ41" s="236"/>
      <c r="TGK41" s="236"/>
      <c r="TGL41" s="236"/>
      <c r="TGM41" s="236"/>
      <c r="TGN41" s="236"/>
      <c r="TGO41" s="236"/>
      <c r="TGP41" s="236"/>
      <c r="TGQ41" s="236"/>
      <c r="TGR41" s="236"/>
      <c r="TGS41" s="236"/>
      <c r="TGT41" s="236"/>
      <c r="TGU41" s="236"/>
      <c r="TGV41" s="236"/>
      <c r="TGW41" s="236"/>
      <c r="TGX41" s="236"/>
      <c r="TGY41" s="236"/>
      <c r="TGZ41" s="236"/>
      <c r="THA41" s="236"/>
      <c r="THB41" s="236"/>
      <c r="THC41" s="236"/>
      <c r="THD41" s="236"/>
      <c r="THE41" s="236"/>
      <c r="THF41" s="236"/>
      <c r="THG41" s="236"/>
      <c r="THH41" s="236"/>
      <c r="THI41" s="236"/>
      <c r="THJ41" s="236"/>
      <c r="THK41" s="236"/>
      <c r="THL41" s="236"/>
      <c r="THM41" s="236"/>
      <c r="THN41" s="236"/>
      <c r="THO41" s="236"/>
      <c r="THP41" s="236"/>
      <c r="THQ41" s="236"/>
      <c r="THR41" s="236"/>
      <c r="THS41" s="236"/>
      <c r="THT41" s="236"/>
      <c r="THU41" s="236"/>
      <c r="THV41" s="236"/>
      <c r="THW41" s="236"/>
      <c r="THX41" s="236"/>
      <c r="THY41" s="236"/>
      <c r="THZ41" s="236"/>
      <c r="TIA41" s="236"/>
      <c r="TIB41" s="236"/>
      <c r="TIC41" s="236"/>
      <c r="TID41" s="236"/>
      <c r="TIE41" s="236"/>
      <c r="TIF41" s="236"/>
      <c r="TIG41" s="236"/>
      <c r="TIH41" s="236"/>
      <c r="TII41" s="236"/>
      <c r="TIJ41" s="236"/>
      <c r="TIK41" s="236"/>
      <c r="TIL41" s="236"/>
      <c r="TIM41" s="236"/>
      <c r="TIN41" s="236"/>
      <c r="TIO41" s="236"/>
      <c r="TIP41" s="236"/>
      <c r="TIQ41" s="236"/>
      <c r="TIR41" s="236"/>
      <c r="TIS41" s="236"/>
      <c r="TIT41" s="236"/>
      <c r="TIU41" s="236"/>
      <c r="TIV41" s="236"/>
      <c r="TIW41" s="236"/>
      <c r="TIX41" s="236"/>
      <c r="TIY41" s="236"/>
      <c r="TIZ41" s="236"/>
      <c r="TJA41" s="236"/>
      <c r="TJB41" s="236"/>
      <c r="TJC41" s="236"/>
      <c r="TJD41" s="236"/>
      <c r="TJE41" s="236"/>
      <c r="TJF41" s="236"/>
      <c r="TJG41" s="236"/>
      <c r="TJH41" s="236"/>
      <c r="TJI41" s="236"/>
      <c r="TJJ41" s="236"/>
      <c r="TJK41" s="236"/>
      <c r="TJL41" s="236"/>
      <c r="TJM41" s="236"/>
      <c r="TJN41" s="236"/>
      <c r="TJO41" s="236"/>
      <c r="TJP41" s="236"/>
      <c r="TJQ41" s="236"/>
      <c r="TJR41" s="236"/>
      <c r="TJS41" s="236"/>
      <c r="TJT41" s="236"/>
      <c r="TJU41" s="236"/>
      <c r="TJV41" s="236"/>
      <c r="TJW41" s="236"/>
      <c r="TJX41" s="236"/>
      <c r="TJY41" s="236"/>
      <c r="TJZ41" s="236"/>
      <c r="TKA41" s="236"/>
      <c r="TKB41" s="236"/>
      <c r="TKC41" s="236"/>
      <c r="TKD41" s="236"/>
      <c r="TKE41" s="236"/>
      <c r="TKF41" s="236"/>
      <c r="TKG41" s="236"/>
      <c r="TKH41" s="236"/>
      <c r="TKI41" s="236"/>
      <c r="TKJ41" s="236"/>
      <c r="TKK41" s="236"/>
      <c r="TKL41" s="236"/>
      <c r="TKM41" s="236"/>
      <c r="TKN41" s="236"/>
      <c r="TKO41" s="236"/>
      <c r="TKP41" s="236"/>
      <c r="TKQ41" s="236"/>
      <c r="TKR41" s="236"/>
      <c r="TKS41" s="236"/>
      <c r="TKT41" s="236"/>
      <c r="TKU41" s="236"/>
      <c r="TKV41" s="236"/>
      <c r="TKW41" s="236"/>
      <c r="TKX41" s="236"/>
      <c r="TKY41" s="236"/>
      <c r="TKZ41" s="236"/>
      <c r="TLA41" s="236"/>
      <c r="TLB41" s="236"/>
      <c r="TLC41" s="236"/>
      <c r="TLD41" s="236"/>
      <c r="TLE41" s="236"/>
      <c r="TLF41" s="236"/>
      <c r="TLG41" s="236"/>
      <c r="TLH41" s="236"/>
      <c r="TLI41" s="236"/>
      <c r="TLJ41" s="236"/>
      <c r="TLK41" s="236"/>
      <c r="TLL41" s="236"/>
      <c r="TLM41" s="236"/>
      <c r="TLN41" s="236"/>
      <c r="TLO41" s="236"/>
      <c r="TLP41" s="236"/>
      <c r="TLQ41" s="236"/>
      <c r="TLR41" s="236"/>
      <c r="TLS41" s="236"/>
      <c r="TLT41" s="236"/>
      <c r="TLU41" s="236"/>
      <c r="TLV41" s="236"/>
      <c r="TLW41" s="236"/>
      <c r="TLX41" s="236"/>
      <c r="TLY41" s="236"/>
      <c r="TLZ41" s="236"/>
      <c r="TMA41" s="236"/>
      <c r="TMB41" s="236"/>
      <c r="TMC41" s="236"/>
      <c r="TMD41" s="236"/>
      <c r="TME41" s="236"/>
      <c r="TMF41" s="236"/>
      <c r="TMG41" s="236"/>
      <c r="TMH41" s="236"/>
      <c r="TMI41" s="236"/>
      <c r="TMJ41" s="236"/>
      <c r="TMK41" s="236"/>
      <c r="TML41" s="236"/>
      <c r="TMM41" s="236"/>
      <c r="TMN41" s="236"/>
      <c r="TMO41" s="236"/>
      <c r="TMP41" s="236"/>
      <c r="TMQ41" s="236"/>
      <c r="TMR41" s="236"/>
      <c r="TMS41" s="236"/>
      <c r="TMT41" s="236"/>
      <c r="TMU41" s="236"/>
      <c r="TMV41" s="236"/>
      <c r="TMW41" s="236"/>
      <c r="TMX41" s="236"/>
      <c r="TMY41" s="236"/>
      <c r="TMZ41" s="236"/>
      <c r="TNA41" s="236"/>
      <c r="TNB41" s="236"/>
      <c r="TNC41" s="236"/>
      <c r="TND41" s="236"/>
      <c r="TNE41" s="236"/>
      <c r="TNF41" s="236"/>
      <c r="TNG41" s="236"/>
      <c r="TNH41" s="236"/>
      <c r="TNI41" s="236"/>
      <c r="TNJ41" s="236"/>
      <c r="TNK41" s="236"/>
      <c r="TNL41" s="236"/>
      <c r="TNM41" s="236"/>
      <c r="TNN41" s="236"/>
      <c r="TNO41" s="236"/>
      <c r="TNP41" s="236"/>
      <c r="TNQ41" s="236"/>
      <c r="TNR41" s="236"/>
      <c r="TNS41" s="236"/>
      <c r="TNT41" s="236"/>
      <c r="TNU41" s="236"/>
      <c r="TNV41" s="236"/>
      <c r="TNW41" s="236"/>
      <c r="TNX41" s="236"/>
      <c r="TNY41" s="236"/>
      <c r="TNZ41" s="236"/>
      <c r="TOA41" s="236"/>
      <c r="TOB41" s="236"/>
      <c r="TOC41" s="236"/>
      <c r="TOD41" s="236"/>
      <c r="TOE41" s="236"/>
      <c r="TOF41" s="236"/>
      <c r="TOG41" s="236"/>
      <c r="TOH41" s="236"/>
      <c r="TOI41" s="236"/>
      <c r="TOJ41" s="236"/>
      <c r="TOK41" s="236"/>
      <c r="TOL41" s="236"/>
      <c r="TOM41" s="236"/>
      <c r="TON41" s="236"/>
      <c r="TOO41" s="236"/>
      <c r="TOP41" s="236"/>
      <c r="TOQ41" s="236"/>
      <c r="TOR41" s="236"/>
      <c r="TOS41" s="236"/>
      <c r="TOT41" s="236"/>
      <c r="TOU41" s="236"/>
      <c r="TOV41" s="236"/>
      <c r="TOW41" s="236"/>
      <c r="TOX41" s="236"/>
      <c r="TOY41" s="236"/>
      <c r="TOZ41" s="236"/>
      <c r="TPA41" s="236"/>
      <c r="TPB41" s="236"/>
      <c r="TPC41" s="236"/>
      <c r="TPD41" s="236"/>
      <c r="TPE41" s="236"/>
      <c r="TPF41" s="236"/>
      <c r="TPG41" s="236"/>
      <c r="TPH41" s="236"/>
      <c r="TPI41" s="236"/>
      <c r="TPJ41" s="236"/>
      <c r="TPK41" s="236"/>
      <c r="TPL41" s="236"/>
      <c r="TPM41" s="236"/>
      <c r="TPN41" s="236"/>
      <c r="TPO41" s="236"/>
      <c r="TPP41" s="236"/>
      <c r="TPQ41" s="236"/>
      <c r="TPR41" s="236"/>
      <c r="TPS41" s="236"/>
      <c r="TPT41" s="236"/>
      <c r="TPU41" s="236"/>
      <c r="TPV41" s="236"/>
      <c r="TPW41" s="236"/>
      <c r="TPX41" s="236"/>
      <c r="TPY41" s="236"/>
      <c r="TPZ41" s="236"/>
      <c r="TQA41" s="236"/>
      <c r="TQB41" s="236"/>
      <c r="TQC41" s="236"/>
      <c r="TQD41" s="236"/>
      <c r="TQE41" s="236"/>
      <c r="TQF41" s="236"/>
      <c r="TQG41" s="236"/>
      <c r="TQH41" s="236"/>
      <c r="TQI41" s="236"/>
      <c r="TQJ41" s="236"/>
      <c r="TQK41" s="236"/>
      <c r="TQL41" s="236"/>
      <c r="TQM41" s="236"/>
      <c r="TQN41" s="236"/>
      <c r="TQO41" s="236"/>
      <c r="TQP41" s="236"/>
      <c r="TQQ41" s="236"/>
      <c r="TQR41" s="236"/>
      <c r="TQS41" s="236"/>
      <c r="TQT41" s="236"/>
      <c r="TQU41" s="236"/>
      <c r="TQV41" s="236"/>
      <c r="TQW41" s="236"/>
      <c r="TQX41" s="236"/>
      <c r="TQY41" s="236"/>
      <c r="TQZ41" s="236"/>
      <c r="TRA41" s="236"/>
      <c r="TRB41" s="236"/>
      <c r="TRC41" s="236"/>
      <c r="TRD41" s="236"/>
      <c r="TRE41" s="236"/>
      <c r="TRF41" s="236"/>
      <c r="TRG41" s="236"/>
      <c r="TRH41" s="236"/>
      <c r="TRI41" s="236"/>
      <c r="TRJ41" s="236"/>
      <c r="TRK41" s="236"/>
      <c r="TRL41" s="236"/>
      <c r="TRM41" s="236"/>
      <c r="TRN41" s="236"/>
      <c r="TRO41" s="236"/>
      <c r="TRP41" s="236"/>
      <c r="TRQ41" s="236"/>
      <c r="TRR41" s="236"/>
      <c r="TRS41" s="236"/>
      <c r="TRT41" s="236"/>
      <c r="TRU41" s="236"/>
      <c r="TRV41" s="236"/>
      <c r="TRW41" s="236"/>
      <c r="TRX41" s="236"/>
      <c r="TRY41" s="236"/>
      <c r="TRZ41" s="236"/>
      <c r="TSA41" s="236"/>
      <c r="TSB41" s="236"/>
      <c r="TSC41" s="236"/>
      <c r="TSD41" s="236"/>
      <c r="TSE41" s="236"/>
      <c r="TSF41" s="236"/>
      <c r="TSG41" s="236"/>
      <c r="TSH41" s="236"/>
      <c r="TSI41" s="236"/>
      <c r="TSJ41" s="236"/>
      <c r="TSK41" s="236"/>
      <c r="TSL41" s="236"/>
      <c r="TSM41" s="236"/>
      <c r="TSN41" s="236"/>
      <c r="TSO41" s="236"/>
      <c r="TSP41" s="236"/>
      <c r="TSQ41" s="236"/>
      <c r="TSR41" s="236"/>
      <c r="TSS41" s="236"/>
      <c r="TST41" s="236"/>
      <c r="TSU41" s="236"/>
      <c r="TSV41" s="236"/>
      <c r="TSW41" s="236"/>
      <c r="TSX41" s="236"/>
      <c r="TSY41" s="236"/>
      <c r="TSZ41" s="236"/>
      <c r="TTA41" s="236"/>
      <c r="TTB41" s="236"/>
      <c r="TTC41" s="236"/>
      <c r="TTD41" s="236"/>
      <c r="TTE41" s="236"/>
      <c r="TTF41" s="236"/>
      <c r="TTG41" s="236"/>
      <c r="TTH41" s="236"/>
      <c r="TTI41" s="236"/>
      <c r="TTJ41" s="236"/>
      <c r="TTK41" s="236"/>
      <c r="TTL41" s="236"/>
      <c r="TTM41" s="236"/>
      <c r="TTN41" s="236"/>
      <c r="TTO41" s="236"/>
      <c r="TTP41" s="236"/>
      <c r="TTQ41" s="236"/>
      <c r="TTR41" s="236"/>
      <c r="TTS41" s="236"/>
      <c r="TTT41" s="236"/>
      <c r="TTU41" s="236"/>
      <c r="TTV41" s="236"/>
      <c r="TTW41" s="236"/>
      <c r="TTX41" s="236"/>
      <c r="TTY41" s="236"/>
      <c r="TTZ41" s="236"/>
      <c r="TUA41" s="236"/>
      <c r="TUB41" s="236"/>
      <c r="TUC41" s="236"/>
      <c r="TUD41" s="236"/>
      <c r="TUE41" s="236"/>
      <c r="TUF41" s="236"/>
      <c r="TUG41" s="236"/>
      <c r="TUH41" s="236"/>
      <c r="TUI41" s="236"/>
      <c r="TUJ41" s="236"/>
      <c r="TUK41" s="236"/>
      <c r="TUL41" s="236"/>
      <c r="TUM41" s="236"/>
      <c r="TUN41" s="236"/>
      <c r="TUO41" s="236"/>
      <c r="TUP41" s="236"/>
      <c r="TUQ41" s="236"/>
      <c r="TUR41" s="236"/>
      <c r="TUS41" s="236"/>
      <c r="TUT41" s="236"/>
      <c r="TUU41" s="236"/>
      <c r="TUV41" s="236"/>
      <c r="TUW41" s="236"/>
      <c r="TUX41" s="236"/>
      <c r="TUY41" s="236"/>
      <c r="TUZ41" s="236"/>
      <c r="TVA41" s="236"/>
      <c r="TVB41" s="236"/>
      <c r="TVC41" s="236"/>
      <c r="TVD41" s="236"/>
      <c r="TVE41" s="236"/>
      <c r="TVF41" s="236"/>
      <c r="TVG41" s="236"/>
      <c r="TVH41" s="236"/>
      <c r="TVI41" s="236"/>
      <c r="TVJ41" s="236"/>
      <c r="TVK41" s="236"/>
      <c r="TVL41" s="236"/>
      <c r="TVM41" s="236"/>
      <c r="TVN41" s="236"/>
      <c r="TVO41" s="236"/>
      <c r="TVP41" s="236"/>
      <c r="TVQ41" s="236"/>
      <c r="TVR41" s="236"/>
      <c r="TVS41" s="236"/>
      <c r="TVT41" s="236"/>
      <c r="TVU41" s="236"/>
      <c r="TVV41" s="236"/>
      <c r="TVW41" s="236"/>
      <c r="TVX41" s="236"/>
      <c r="TVY41" s="236"/>
      <c r="TVZ41" s="236"/>
      <c r="TWA41" s="236"/>
      <c r="TWB41" s="236"/>
      <c r="TWC41" s="236"/>
      <c r="TWD41" s="236"/>
      <c r="TWE41" s="236"/>
      <c r="TWF41" s="236"/>
      <c r="TWG41" s="236"/>
      <c r="TWH41" s="236"/>
      <c r="TWI41" s="236"/>
      <c r="TWJ41" s="236"/>
      <c r="TWK41" s="236"/>
      <c r="TWL41" s="236"/>
      <c r="TWM41" s="236"/>
      <c r="TWN41" s="236"/>
      <c r="TWO41" s="236"/>
      <c r="TWP41" s="236"/>
      <c r="TWQ41" s="236"/>
      <c r="TWR41" s="236"/>
      <c r="TWS41" s="236"/>
      <c r="TWT41" s="236"/>
      <c r="TWU41" s="236"/>
      <c r="TWV41" s="236"/>
      <c r="TWW41" s="236"/>
      <c r="TWX41" s="236"/>
      <c r="TWY41" s="236"/>
      <c r="TWZ41" s="236"/>
      <c r="TXA41" s="236"/>
      <c r="TXB41" s="236"/>
      <c r="TXC41" s="236"/>
      <c r="TXD41" s="236"/>
      <c r="TXE41" s="236"/>
      <c r="TXF41" s="236"/>
      <c r="TXG41" s="236"/>
      <c r="TXH41" s="236"/>
      <c r="TXI41" s="236"/>
      <c r="TXJ41" s="236"/>
      <c r="TXK41" s="236"/>
      <c r="TXL41" s="236"/>
      <c r="TXM41" s="236"/>
      <c r="TXN41" s="236"/>
      <c r="TXO41" s="236"/>
      <c r="TXP41" s="236"/>
      <c r="TXQ41" s="236"/>
      <c r="TXR41" s="236"/>
      <c r="TXS41" s="236"/>
      <c r="TXT41" s="236"/>
      <c r="TXU41" s="236"/>
      <c r="TXV41" s="236"/>
      <c r="TXW41" s="236"/>
      <c r="TXX41" s="236"/>
      <c r="TXY41" s="236"/>
      <c r="TXZ41" s="236"/>
      <c r="TYA41" s="236"/>
      <c r="TYB41" s="236"/>
      <c r="TYC41" s="236"/>
      <c r="TYD41" s="236"/>
      <c r="TYE41" s="236"/>
      <c r="TYF41" s="236"/>
      <c r="TYG41" s="236"/>
      <c r="TYH41" s="236"/>
      <c r="TYI41" s="236"/>
      <c r="TYJ41" s="236"/>
      <c r="TYK41" s="236"/>
      <c r="TYL41" s="236"/>
      <c r="TYM41" s="236"/>
      <c r="TYN41" s="236"/>
      <c r="TYO41" s="236"/>
      <c r="TYP41" s="236"/>
      <c r="TYQ41" s="236"/>
      <c r="TYR41" s="236"/>
      <c r="TYS41" s="236"/>
      <c r="TYT41" s="236"/>
      <c r="TYU41" s="236"/>
      <c r="TYV41" s="236"/>
      <c r="TYW41" s="236"/>
      <c r="TYX41" s="236"/>
      <c r="TYY41" s="236"/>
      <c r="TYZ41" s="236"/>
      <c r="TZA41" s="236"/>
      <c r="TZB41" s="236"/>
      <c r="TZC41" s="236"/>
      <c r="TZD41" s="236"/>
      <c r="TZE41" s="236"/>
      <c r="TZF41" s="236"/>
      <c r="TZG41" s="236"/>
      <c r="TZH41" s="236"/>
      <c r="TZI41" s="236"/>
      <c r="TZJ41" s="236"/>
      <c r="TZK41" s="236"/>
      <c r="TZL41" s="236"/>
      <c r="TZM41" s="236"/>
      <c r="TZN41" s="236"/>
      <c r="TZO41" s="236"/>
      <c r="TZP41" s="236"/>
      <c r="TZQ41" s="236"/>
      <c r="TZR41" s="236"/>
      <c r="TZS41" s="236"/>
      <c r="TZT41" s="236"/>
      <c r="TZU41" s="236"/>
      <c r="TZV41" s="236"/>
      <c r="TZW41" s="236"/>
      <c r="TZX41" s="236"/>
      <c r="TZY41" s="236"/>
      <c r="TZZ41" s="236"/>
      <c r="UAA41" s="236"/>
      <c r="UAB41" s="236"/>
      <c r="UAC41" s="236"/>
      <c r="UAD41" s="236"/>
      <c r="UAE41" s="236"/>
      <c r="UAF41" s="236"/>
      <c r="UAG41" s="236"/>
      <c r="UAH41" s="236"/>
      <c r="UAI41" s="236"/>
      <c r="UAJ41" s="236"/>
      <c r="UAK41" s="236"/>
      <c r="UAL41" s="236"/>
      <c r="UAM41" s="236"/>
      <c r="UAN41" s="236"/>
      <c r="UAO41" s="236"/>
      <c r="UAP41" s="236"/>
      <c r="UAQ41" s="236"/>
      <c r="UAR41" s="236"/>
      <c r="UAS41" s="236"/>
      <c r="UAT41" s="236"/>
      <c r="UAU41" s="236"/>
      <c r="UAV41" s="236"/>
      <c r="UAW41" s="236"/>
      <c r="UAX41" s="236"/>
      <c r="UAY41" s="236"/>
      <c r="UAZ41" s="236"/>
      <c r="UBA41" s="236"/>
      <c r="UBB41" s="236"/>
      <c r="UBC41" s="236"/>
      <c r="UBD41" s="236"/>
      <c r="UBE41" s="236"/>
      <c r="UBF41" s="236"/>
      <c r="UBG41" s="236"/>
      <c r="UBH41" s="236"/>
      <c r="UBI41" s="236"/>
      <c r="UBJ41" s="236"/>
      <c r="UBK41" s="236"/>
      <c r="UBL41" s="236"/>
      <c r="UBM41" s="236"/>
      <c r="UBN41" s="236"/>
      <c r="UBO41" s="236"/>
      <c r="UBP41" s="236"/>
      <c r="UBQ41" s="236"/>
      <c r="UBR41" s="236"/>
      <c r="UBS41" s="236"/>
      <c r="UBT41" s="236"/>
      <c r="UBU41" s="236"/>
      <c r="UBV41" s="236"/>
      <c r="UBW41" s="236"/>
      <c r="UBX41" s="236"/>
      <c r="UBY41" s="236"/>
      <c r="UBZ41" s="236"/>
      <c r="UCA41" s="236"/>
      <c r="UCB41" s="236"/>
      <c r="UCC41" s="236"/>
      <c r="UCD41" s="236"/>
      <c r="UCE41" s="236"/>
      <c r="UCF41" s="236"/>
      <c r="UCG41" s="236"/>
      <c r="UCH41" s="236"/>
      <c r="UCI41" s="236"/>
      <c r="UCJ41" s="236"/>
      <c r="UCK41" s="236"/>
      <c r="UCL41" s="236"/>
      <c r="UCM41" s="236"/>
      <c r="UCN41" s="236"/>
      <c r="UCO41" s="236"/>
      <c r="UCP41" s="236"/>
      <c r="UCQ41" s="236"/>
      <c r="UCR41" s="236"/>
      <c r="UCS41" s="236"/>
      <c r="UCT41" s="236"/>
      <c r="UCU41" s="236"/>
      <c r="UCV41" s="236"/>
      <c r="UCW41" s="236"/>
      <c r="UCX41" s="236"/>
      <c r="UCY41" s="236"/>
      <c r="UCZ41" s="236"/>
      <c r="UDA41" s="236"/>
      <c r="UDB41" s="236"/>
      <c r="UDC41" s="236"/>
      <c r="UDD41" s="236"/>
      <c r="UDE41" s="236"/>
      <c r="UDF41" s="236"/>
      <c r="UDG41" s="236"/>
      <c r="UDH41" s="236"/>
      <c r="UDI41" s="236"/>
      <c r="UDJ41" s="236"/>
      <c r="UDK41" s="236"/>
      <c r="UDL41" s="236"/>
      <c r="UDM41" s="236"/>
      <c r="UDN41" s="236"/>
      <c r="UDO41" s="236"/>
      <c r="UDP41" s="236"/>
      <c r="UDQ41" s="236"/>
      <c r="UDR41" s="236"/>
      <c r="UDS41" s="236"/>
      <c r="UDT41" s="236"/>
      <c r="UDU41" s="236"/>
      <c r="UDV41" s="236"/>
      <c r="UDW41" s="236"/>
      <c r="UDX41" s="236"/>
      <c r="UDY41" s="236"/>
      <c r="UDZ41" s="236"/>
      <c r="UEA41" s="236"/>
      <c r="UEB41" s="236"/>
      <c r="UEC41" s="236"/>
      <c r="UED41" s="236"/>
      <c r="UEE41" s="236"/>
      <c r="UEF41" s="236"/>
      <c r="UEG41" s="236"/>
      <c r="UEH41" s="236"/>
      <c r="UEI41" s="236"/>
      <c r="UEJ41" s="236"/>
      <c r="UEK41" s="236"/>
      <c r="UEL41" s="236"/>
      <c r="UEM41" s="236"/>
      <c r="UEN41" s="236"/>
      <c r="UEO41" s="236"/>
      <c r="UEP41" s="236"/>
      <c r="UEQ41" s="236"/>
      <c r="UER41" s="236"/>
      <c r="UES41" s="236"/>
      <c r="UET41" s="236"/>
      <c r="UEU41" s="236"/>
      <c r="UEV41" s="236"/>
      <c r="UEW41" s="236"/>
      <c r="UEX41" s="236"/>
      <c r="UEY41" s="236"/>
      <c r="UEZ41" s="236"/>
      <c r="UFA41" s="236"/>
      <c r="UFB41" s="236"/>
      <c r="UFC41" s="236"/>
      <c r="UFD41" s="236"/>
      <c r="UFE41" s="236"/>
      <c r="UFF41" s="236"/>
      <c r="UFG41" s="236"/>
      <c r="UFH41" s="236"/>
      <c r="UFI41" s="236"/>
      <c r="UFJ41" s="236"/>
      <c r="UFK41" s="236"/>
      <c r="UFL41" s="236"/>
      <c r="UFM41" s="236"/>
      <c r="UFN41" s="236"/>
      <c r="UFO41" s="236"/>
      <c r="UFP41" s="236"/>
      <c r="UFQ41" s="236"/>
      <c r="UFR41" s="236"/>
      <c r="UFS41" s="236"/>
      <c r="UFT41" s="236"/>
      <c r="UFU41" s="236"/>
      <c r="UFV41" s="236"/>
      <c r="UFW41" s="236"/>
      <c r="UFX41" s="236"/>
      <c r="UFY41" s="236"/>
      <c r="UFZ41" s="236"/>
      <c r="UGA41" s="236"/>
      <c r="UGB41" s="236"/>
      <c r="UGC41" s="236"/>
      <c r="UGD41" s="236"/>
      <c r="UGE41" s="236"/>
      <c r="UGF41" s="236"/>
      <c r="UGG41" s="236"/>
      <c r="UGH41" s="236"/>
      <c r="UGI41" s="236"/>
      <c r="UGJ41" s="236"/>
      <c r="UGK41" s="236"/>
      <c r="UGL41" s="236"/>
      <c r="UGM41" s="236"/>
      <c r="UGN41" s="236"/>
      <c r="UGO41" s="236"/>
      <c r="UGP41" s="236"/>
      <c r="UGQ41" s="236"/>
      <c r="UGR41" s="236"/>
      <c r="UGS41" s="236"/>
      <c r="UGT41" s="236"/>
      <c r="UGU41" s="236"/>
      <c r="UGV41" s="236"/>
      <c r="UGW41" s="236"/>
      <c r="UGX41" s="236"/>
      <c r="UGY41" s="236"/>
      <c r="UGZ41" s="236"/>
      <c r="UHA41" s="236"/>
      <c r="UHB41" s="236"/>
      <c r="UHC41" s="236"/>
      <c r="UHD41" s="236"/>
      <c r="UHE41" s="236"/>
      <c r="UHF41" s="236"/>
      <c r="UHG41" s="236"/>
      <c r="UHH41" s="236"/>
      <c r="UHI41" s="236"/>
      <c r="UHJ41" s="236"/>
      <c r="UHK41" s="236"/>
      <c r="UHL41" s="236"/>
      <c r="UHM41" s="236"/>
      <c r="UHN41" s="236"/>
      <c r="UHO41" s="236"/>
      <c r="UHP41" s="236"/>
      <c r="UHQ41" s="236"/>
      <c r="UHR41" s="236"/>
      <c r="UHS41" s="236"/>
      <c r="UHT41" s="236"/>
      <c r="UHU41" s="236"/>
      <c r="UHV41" s="236"/>
      <c r="UHW41" s="236"/>
      <c r="UHX41" s="236"/>
      <c r="UHY41" s="236"/>
      <c r="UHZ41" s="236"/>
      <c r="UIA41" s="236"/>
      <c r="UIB41" s="236"/>
      <c r="UIC41" s="236"/>
      <c r="UID41" s="236"/>
      <c r="UIE41" s="236"/>
      <c r="UIF41" s="236"/>
      <c r="UIG41" s="236"/>
      <c r="UIH41" s="236"/>
      <c r="UII41" s="236"/>
      <c r="UIJ41" s="236"/>
      <c r="UIK41" s="236"/>
      <c r="UIL41" s="236"/>
      <c r="UIM41" s="236"/>
      <c r="UIN41" s="236"/>
      <c r="UIO41" s="236"/>
      <c r="UIP41" s="236"/>
      <c r="UIQ41" s="236"/>
      <c r="UIR41" s="236"/>
      <c r="UIS41" s="236"/>
      <c r="UIT41" s="236"/>
      <c r="UIU41" s="236"/>
      <c r="UIV41" s="236"/>
      <c r="UIW41" s="236"/>
      <c r="UIX41" s="236"/>
      <c r="UIY41" s="236"/>
      <c r="UIZ41" s="236"/>
      <c r="UJA41" s="236"/>
      <c r="UJB41" s="236"/>
      <c r="UJC41" s="236"/>
      <c r="UJD41" s="236"/>
      <c r="UJE41" s="236"/>
      <c r="UJF41" s="236"/>
      <c r="UJG41" s="236"/>
      <c r="UJH41" s="236"/>
      <c r="UJI41" s="236"/>
      <c r="UJJ41" s="236"/>
      <c r="UJK41" s="236"/>
      <c r="UJL41" s="236"/>
      <c r="UJM41" s="236"/>
      <c r="UJN41" s="236"/>
      <c r="UJO41" s="236"/>
      <c r="UJP41" s="236"/>
      <c r="UJQ41" s="236"/>
      <c r="UJR41" s="236"/>
      <c r="UJS41" s="236"/>
      <c r="UJT41" s="236"/>
      <c r="UJU41" s="236"/>
      <c r="UJV41" s="236"/>
      <c r="UJW41" s="236"/>
      <c r="UJX41" s="236"/>
      <c r="UJY41" s="236"/>
      <c r="UJZ41" s="236"/>
      <c r="UKA41" s="236"/>
      <c r="UKB41" s="236"/>
      <c r="UKC41" s="236"/>
      <c r="UKD41" s="236"/>
      <c r="UKE41" s="236"/>
      <c r="UKF41" s="236"/>
      <c r="UKG41" s="236"/>
      <c r="UKH41" s="236"/>
      <c r="UKI41" s="236"/>
      <c r="UKJ41" s="236"/>
      <c r="UKK41" s="236"/>
      <c r="UKL41" s="236"/>
      <c r="UKM41" s="236"/>
      <c r="UKN41" s="236"/>
      <c r="UKO41" s="236"/>
      <c r="UKP41" s="236"/>
      <c r="UKQ41" s="236"/>
      <c r="UKR41" s="236"/>
      <c r="UKS41" s="236"/>
      <c r="UKT41" s="236"/>
      <c r="UKU41" s="236"/>
      <c r="UKV41" s="236"/>
      <c r="UKW41" s="236"/>
      <c r="UKX41" s="236"/>
      <c r="UKY41" s="236"/>
      <c r="UKZ41" s="236"/>
      <c r="ULA41" s="236"/>
      <c r="ULB41" s="236"/>
      <c r="ULC41" s="236"/>
      <c r="ULD41" s="236"/>
      <c r="ULE41" s="236"/>
      <c r="ULF41" s="236"/>
      <c r="ULG41" s="236"/>
      <c r="ULH41" s="236"/>
      <c r="ULI41" s="236"/>
      <c r="ULJ41" s="236"/>
      <c r="ULK41" s="236"/>
      <c r="ULL41" s="236"/>
      <c r="ULM41" s="236"/>
      <c r="ULN41" s="236"/>
      <c r="ULO41" s="236"/>
      <c r="ULP41" s="236"/>
      <c r="ULQ41" s="236"/>
      <c r="ULR41" s="236"/>
      <c r="ULS41" s="236"/>
      <c r="ULT41" s="236"/>
      <c r="ULU41" s="236"/>
      <c r="ULV41" s="236"/>
      <c r="ULW41" s="236"/>
      <c r="ULX41" s="236"/>
      <c r="ULY41" s="236"/>
      <c r="ULZ41" s="236"/>
      <c r="UMA41" s="236"/>
      <c r="UMB41" s="236"/>
      <c r="UMC41" s="236"/>
      <c r="UMD41" s="236"/>
      <c r="UME41" s="236"/>
      <c r="UMF41" s="236"/>
      <c r="UMG41" s="236"/>
      <c r="UMH41" s="236"/>
      <c r="UMI41" s="236"/>
      <c r="UMJ41" s="236"/>
      <c r="UMK41" s="236"/>
      <c r="UML41" s="236"/>
      <c r="UMM41" s="236"/>
      <c r="UMN41" s="236"/>
      <c r="UMO41" s="236"/>
      <c r="UMP41" s="236"/>
      <c r="UMQ41" s="236"/>
      <c r="UMR41" s="236"/>
      <c r="UMS41" s="236"/>
      <c r="UMT41" s="236"/>
      <c r="UMU41" s="236"/>
      <c r="UMV41" s="236"/>
      <c r="UMW41" s="236"/>
      <c r="UMX41" s="236"/>
      <c r="UMY41" s="236"/>
      <c r="UMZ41" s="236"/>
      <c r="UNA41" s="236"/>
      <c r="UNB41" s="236"/>
      <c r="UNC41" s="236"/>
      <c r="UND41" s="236"/>
      <c r="UNE41" s="236"/>
      <c r="UNF41" s="236"/>
      <c r="UNG41" s="236"/>
      <c r="UNH41" s="236"/>
      <c r="UNI41" s="236"/>
      <c r="UNJ41" s="236"/>
      <c r="UNK41" s="236"/>
      <c r="UNL41" s="236"/>
      <c r="UNM41" s="236"/>
      <c r="UNN41" s="236"/>
      <c r="UNO41" s="236"/>
      <c r="UNP41" s="236"/>
      <c r="UNQ41" s="236"/>
      <c r="UNR41" s="236"/>
      <c r="UNS41" s="236"/>
      <c r="UNT41" s="236"/>
      <c r="UNU41" s="236"/>
      <c r="UNV41" s="236"/>
      <c r="UNW41" s="236"/>
      <c r="UNX41" s="236"/>
      <c r="UNY41" s="236"/>
      <c r="UNZ41" s="236"/>
      <c r="UOA41" s="236"/>
      <c r="UOB41" s="236"/>
      <c r="UOC41" s="236"/>
      <c r="UOD41" s="236"/>
      <c r="UOE41" s="236"/>
      <c r="UOF41" s="236"/>
      <c r="UOG41" s="236"/>
      <c r="UOH41" s="236"/>
      <c r="UOI41" s="236"/>
      <c r="UOJ41" s="236"/>
      <c r="UOK41" s="236"/>
      <c r="UOL41" s="236"/>
      <c r="UOM41" s="236"/>
      <c r="UON41" s="236"/>
      <c r="UOO41" s="236"/>
      <c r="UOP41" s="236"/>
      <c r="UOQ41" s="236"/>
      <c r="UOR41" s="236"/>
      <c r="UOS41" s="236"/>
      <c r="UOT41" s="236"/>
      <c r="UOU41" s="236"/>
      <c r="UOV41" s="236"/>
      <c r="UOW41" s="236"/>
      <c r="UOX41" s="236"/>
      <c r="UOY41" s="236"/>
      <c r="UOZ41" s="236"/>
      <c r="UPA41" s="236"/>
      <c r="UPB41" s="236"/>
      <c r="UPC41" s="236"/>
      <c r="UPD41" s="236"/>
      <c r="UPE41" s="236"/>
      <c r="UPF41" s="236"/>
      <c r="UPG41" s="236"/>
      <c r="UPH41" s="236"/>
      <c r="UPI41" s="236"/>
      <c r="UPJ41" s="236"/>
      <c r="UPK41" s="236"/>
      <c r="UPL41" s="236"/>
      <c r="UPM41" s="236"/>
      <c r="UPN41" s="236"/>
      <c r="UPO41" s="236"/>
      <c r="UPP41" s="236"/>
      <c r="UPQ41" s="236"/>
      <c r="UPR41" s="236"/>
      <c r="UPS41" s="236"/>
      <c r="UPT41" s="236"/>
      <c r="UPU41" s="236"/>
      <c r="UPV41" s="236"/>
      <c r="UPW41" s="236"/>
      <c r="UPX41" s="236"/>
      <c r="UPY41" s="236"/>
      <c r="UPZ41" s="236"/>
      <c r="UQA41" s="236"/>
      <c r="UQB41" s="236"/>
      <c r="UQC41" s="236"/>
      <c r="UQD41" s="236"/>
      <c r="UQE41" s="236"/>
      <c r="UQF41" s="236"/>
      <c r="UQG41" s="236"/>
      <c r="UQH41" s="236"/>
      <c r="UQI41" s="236"/>
      <c r="UQJ41" s="236"/>
      <c r="UQK41" s="236"/>
      <c r="UQL41" s="236"/>
      <c r="UQM41" s="236"/>
      <c r="UQN41" s="236"/>
      <c r="UQO41" s="236"/>
      <c r="UQP41" s="236"/>
      <c r="UQQ41" s="236"/>
      <c r="UQR41" s="236"/>
      <c r="UQS41" s="236"/>
      <c r="UQT41" s="236"/>
      <c r="UQU41" s="236"/>
      <c r="UQV41" s="236"/>
      <c r="UQW41" s="236"/>
      <c r="UQX41" s="236"/>
      <c r="UQY41" s="236"/>
      <c r="UQZ41" s="236"/>
      <c r="URA41" s="236"/>
      <c r="URB41" s="236"/>
      <c r="URC41" s="236"/>
      <c r="URD41" s="236"/>
      <c r="URE41" s="236"/>
      <c r="URF41" s="236"/>
      <c r="URG41" s="236"/>
      <c r="URH41" s="236"/>
      <c r="URI41" s="236"/>
      <c r="URJ41" s="236"/>
      <c r="URK41" s="236"/>
      <c r="URL41" s="236"/>
      <c r="URM41" s="236"/>
      <c r="URN41" s="236"/>
      <c r="URO41" s="236"/>
      <c r="URP41" s="236"/>
      <c r="URQ41" s="236"/>
      <c r="URR41" s="236"/>
      <c r="URS41" s="236"/>
      <c r="URT41" s="236"/>
      <c r="URU41" s="236"/>
      <c r="URV41" s="236"/>
      <c r="URW41" s="236"/>
      <c r="URX41" s="236"/>
      <c r="URY41" s="236"/>
      <c r="URZ41" s="236"/>
      <c r="USA41" s="236"/>
      <c r="USB41" s="236"/>
      <c r="USC41" s="236"/>
      <c r="USD41" s="236"/>
      <c r="USE41" s="236"/>
      <c r="USF41" s="236"/>
      <c r="USG41" s="236"/>
      <c r="USH41" s="236"/>
      <c r="USI41" s="236"/>
      <c r="USJ41" s="236"/>
      <c r="USK41" s="236"/>
      <c r="USL41" s="236"/>
      <c r="USM41" s="236"/>
      <c r="USN41" s="236"/>
      <c r="USO41" s="236"/>
      <c r="USP41" s="236"/>
      <c r="USQ41" s="236"/>
      <c r="USR41" s="236"/>
      <c r="USS41" s="236"/>
      <c r="UST41" s="236"/>
      <c r="USU41" s="236"/>
      <c r="USV41" s="236"/>
      <c r="USW41" s="236"/>
      <c r="USX41" s="236"/>
      <c r="USY41" s="236"/>
      <c r="USZ41" s="236"/>
      <c r="UTA41" s="236"/>
      <c r="UTB41" s="236"/>
      <c r="UTC41" s="236"/>
      <c r="UTD41" s="236"/>
      <c r="UTE41" s="236"/>
      <c r="UTF41" s="236"/>
      <c r="UTG41" s="236"/>
      <c r="UTH41" s="236"/>
      <c r="UTI41" s="236"/>
      <c r="UTJ41" s="236"/>
      <c r="UTK41" s="236"/>
      <c r="UTL41" s="236"/>
      <c r="UTM41" s="236"/>
      <c r="UTN41" s="236"/>
      <c r="UTO41" s="236"/>
      <c r="UTP41" s="236"/>
      <c r="UTQ41" s="236"/>
      <c r="UTR41" s="236"/>
      <c r="UTS41" s="236"/>
      <c r="UTT41" s="236"/>
      <c r="UTU41" s="236"/>
      <c r="UTV41" s="236"/>
      <c r="UTW41" s="236"/>
      <c r="UTX41" s="236"/>
      <c r="UTY41" s="236"/>
      <c r="UTZ41" s="236"/>
      <c r="UUA41" s="236"/>
      <c r="UUB41" s="236"/>
      <c r="UUC41" s="236"/>
      <c r="UUD41" s="236"/>
      <c r="UUE41" s="236"/>
      <c r="UUF41" s="236"/>
      <c r="UUG41" s="236"/>
      <c r="UUH41" s="236"/>
      <c r="UUI41" s="236"/>
      <c r="UUJ41" s="236"/>
      <c r="UUK41" s="236"/>
      <c r="UUL41" s="236"/>
      <c r="UUM41" s="236"/>
      <c r="UUN41" s="236"/>
      <c r="UUO41" s="236"/>
      <c r="UUP41" s="236"/>
      <c r="UUQ41" s="236"/>
      <c r="UUR41" s="236"/>
      <c r="UUS41" s="236"/>
      <c r="UUT41" s="236"/>
      <c r="UUU41" s="236"/>
      <c r="UUV41" s="236"/>
      <c r="UUW41" s="236"/>
      <c r="UUX41" s="236"/>
      <c r="UUY41" s="236"/>
      <c r="UUZ41" s="236"/>
      <c r="UVA41" s="236"/>
      <c r="UVB41" s="236"/>
      <c r="UVC41" s="236"/>
      <c r="UVD41" s="236"/>
      <c r="UVE41" s="236"/>
      <c r="UVF41" s="236"/>
      <c r="UVG41" s="236"/>
      <c r="UVH41" s="236"/>
      <c r="UVI41" s="236"/>
      <c r="UVJ41" s="236"/>
      <c r="UVK41" s="236"/>
      <c r="UVL41" s="236"/>
      <c r="UVM41" s="236"/>
      <c r="UVN41" s="236"/>
      <c r="UVO41" s="236"/>
      <c r="UVP41" s="236"/>
      <c r="UVQ41" s="236"/>
      <c r="UVR41" s="236"/>
      <c r="UVS41" s="236"/>
      <c r="UVT41" s="236"/>
      <c r="UVU41" s="236"/>
      <c r="UVV41" s="236"/>
      <c r="UVW41" s="236"/>
      <c r="UVX41" s="236"/>
      <c r="UVY41" s="236"/>
      <c r="UVZ41" s="236"/>
      <c r="UWA41" s="236"/>
      <c r="UWB41" s="236"/>
      <c r="UWC41" s="236"/>
      <c r="UWD41" s="236"/>
      <c r="UWE41" s="236"/>
      <c r="UWF41" s="236"/>
      <c r="UWG41" s="236"/>
      <c r="UWH41" s="236"/>
      <c r="UWI41" s="236"/>
      <c r="UWJ41" s="236"/>
      <c r="UWK41" s="236"/>
      <c r="UWL41" s="236"/>
      <c r="UWM41" s="236"/>
      <c r="UWN41" s="236"/>
      <c r="UWO41" s="236"/>
      <c r="UWP41" s="236"/>
      <c r="UWQ41" s="236"/>
      <c r="UWR41" s="236"/>
      <c r="UWS41" s="236"/>
      <c r="UWT41" s="236"/>
      <c r="UWU41" s="236"/>
      <c r="UWV41" s="236"/>
      <c r="UWW41" s="236"/>
      <c r="UWX41" s="236"/>
      <c r="UWY41" s="236"/>
      <c r="UWZ41" s="236"/>
      <c r="UXA41" s="236"/>
      <c r="UXB41" s="236"/>
      <c r="UXC41" s="236"/>
      <c r="UXD41" s="236"/>
      <c r="UXE41" s="236"/>
      <c r="UXF41" s="236"/>
      <c r="UXG41" s="236"/>
      <c r="UXH41" s="236"/>
      <c r="UXI41" s="236"/>
      <c r="UXJ41" s="236"/>
      <c r="UXK41" s="236"/>
      <c r="UXL41" s="236"/>
      <c r="UXM41" s="236"/>
      <c r="UXN41" s="236"/>
      <c r="UXO41" s="236"/>
      <c r="UXP41" s="236"/>
      <c r="UXQ41" s="236"/>
      <c r="UXR41" s="236"/>
      <c r="UXS41" s="236"/>
      <c r="UXT41" s="236"/>
      <c r="UXU41" s="236"/>
      <c r="UXV41" s="236"/>
      <c r="UXW41" s="236"/>
      <c r="UXX41" s="236"/>
      <c r="UXY41" s="236"/>
      <c r="UXZ41" s="236"/>
      <c r="UYA41" s="236"/>
      <c r="UYB41" s="236"/>
      <c r="UYC41" s="236"/>
      <c r="UYD41" s="236"/>
      <c r="UYE41" s="236"/>
      <c r="UYF41" s="236"/>
      <c r="UYG41" s="236"/>
      <c r="UYH41" s="236"/>
      <c r="UYI41" s="236"/>
      <c r="UYJ41" s="236"/>
      <c r="UYK41" s="236"/>
      <c r="UYL41" s="236"/>
      <c r="UYM41" s="236"/>
      <c r="UYN41" s="236"/>
      <c r="UYO41" s="236"/>
      <c r="UYP41" s="236"/>
      <c r="UYQ41" s="236"/>
      <c r="UYR41" s="236"/>
      <c r="UYS41" s="236"/>
      <c r="UYT41" s="236"/>
      <c r="UYU41" s="236"/>
      <c r="UYV41" s="236"/>
      <c r="UYW41" s="236"/>
      <c r="UYX41" s="236"/>
      <c r="UYY41" s="236"/>
      <c r="UYZ41" s="236"/>
      <c r="UZA41" s="236"/>
      <c r="UZB41" s="236"/>
      <c r="UZC41" s="236"/>
      <c r="UZD41" s="236"/>
      <c r="UZE41" s="236"/>
      <c r="UZF41" s="236"/>
      <c r="UZG41" s="236"/>
      <c r="UZH41" s="236"/>
      <c r="UZI41" s="236"/>
      <c r="UZJ41" s="236"/>
      <c r="UZK41" s="236"/>
      <c r="UZL41" s="236"/>
      <c r="UZM41" s="236"/>
      <c r="UZN41" s="236"/>
      <c r="UZO41" s="236"/>
      <c r="UZP41" s="236"/>
      <c r="UZQ41" s="236"/>
      <c r="UZR41" s="236"/>
      <c r="UZS41" s="236"/>
      <c r="UZT41" s="236"/>
      <c r="UZU41" s="236"/>
      <c r="UZV41" s="236"/>
      <c r="UZW41" s="236"/>
      <c r="UZX41" s="236"/>
      <c r="UZY41" s="236"/>
      <c r="UZZ41" s="236"/>
      <c r="VAA41" s="236"/>
      <c r="VAB41" s="236"/>
      <c r="VAC41" s="236"/>
      <c r="VAD41" s="236"/>
      <c r="VAE41" s="236"/>
      <c r="VAF41" s="236"/>
      <c r="VAG41" s="236"/>
      <c r="VAH41" s="236"/>
      <c r="VAI41" s="236"/>
      <c r="VAJ41" s="236"/>
      <c r="VAK41" s="236"/>
      <c r="VAL41" s="236"/>
      <c r="VAM41" s="236"/>
      <c r="VAN41" s="236"/>
      <c r="VAO41" s="236"/>
      <c r="VAP41" s="236"/>
      <c r="VAQ41" s="236"/>
      <c r="VAR41" s="236"/>
      <c r="VAS41" s="236"/>
      <c r="VAT41" s="236"/>
      <c r="VAU41" s="236"/>
      <c r="VAV41" s="236"/>
      <c r="VAW41" s="236"/>
      <c r="VAX41" s="236"/>
      <c r="VAY41" s="236"/>
      <c r="VAZ41" s="236"/>
      <c r="VBA41" s="236"/>
      <c r="VBB41" s="236"/>
      <c r="VBC41" s="236"/>
      <c r="VBD41" s="236"/>
      <c r="VBE41" s="236"/>
      <c r="VBF41" s="236"/>
      <c r="VBG41" s="236"/>
      <c r="VBH41" s="236"/>
      <c r="VBI41" s="236"/>
      <c r="VBJ41" s="236"/>
      <c r="VBK41" s="236"/>
      <c r="VBL41" s="236"/>
      <c r="VBM41" s="236"/>
      <c r="VBN41" s="236"/>
      <c r="VBO41" s="236"/>
      <c r="VBP41" s="236"/>
      <c r="VBQ41" s="236"/>
      <c r="VBR41" s="236"/>
      <c r="VBS41" s="236"/>
      <c r="VBT41" s="236"/>
      <c r="VBU41" s="236"/>
      <c r="VBV41" s="236"/>
      <c r="VBW41" s="236"/>
      <c r="VBX41" s="236"/>
      <c r="VBY41" s="236"/>
      <c r="VBZ41" s="236"/>
      <c r="VCA41" s="236"/>
      <c r="VCB41" s="236"/>
      <c r="VCC41" s="236"/>
      <c r="VCD41" s="236"/>
      <c r="VCE41" s="236"/>
      <c r="VCF41" s="236"/>
      <c r="VCG41" s="236"/>
      <c r="VCH41" s="236"/>
      <c r="VCI41" s="236"/>
      <c r="VCJ41" s="236"/>
      <c r="VCK41" s="236"/>
      <c r="VCL41" s="236"/>
      <c r="VCM41" s="236"/>
      <c r="VCN41" s="236"/>
      <c r="VCO41" s="236"/>
      <c r="VCP41" s="236"/>
      <c r="VCQ41" s="236"/>
      <c r="VCR41" s="236"/>
      <c r="VCS41" s="236"/>
      <c r="VCT41" s="236"/>
      <c r="VCU41" s="236"/>
      <c r="VCV41" s="236"/>
      <c r="VCW41" s="236"/>
      <c r="VCX41" s="236"/>
      <c r="VCY41" s="236"/>
      <c r="VCZ41" s="236"/>
      <c r="VDA41" s="236"/>
      <c r="VDB41" s="236"/>
      <c r="VDC41" s="236"/>
      <c r="VDD41" s="236"/>
      <c r="VDE41" s="236"/>
      <c r="VDF41" s="236"/>
      <c r="VDG41" s="236"/>
      <c r="VDH41" s="236"/>
      <c r="VDI41" s="236"/>
      <c r="VDJ41" s="236"/>
      <c r="VDK41" s="236"/>
      <c r="VDL41" s="236"/>
      <c r="VDM41" s="236"/>
      <c r="VDN41" s="236"/>
      <c r="VDO41" s="236"/>
      <c r="VDP41" s="236"/>
      <c r="VDQ41" s="236"/>
      <c r="VDR41" s="236"/>
      <c r="VDS41" s="236"/>
      <c r="VDT41" s="236"/>
      <c r="VDU41" s="236"/>
      <c r="VDV41" s="236"/>
      <c r="VDW41" s="236"/>
      <c r="VDX41" s="236"/>
      <c r="VDY41" s="236"/>
      <c r="VDZ41" s="236"/>
      <c r="VEA41" s="236"/>
      <c r="VEB41" s="236"/>
      <c r="VEC41" s="236"/>
      <c r="VED41" s="236"/>
      <c r="VEE41" s="236"/>
      <c r="VEF41" s="236"/>
      <c r="VEG41" s="236"/>
      <c r="VEH41" s="236"/>
      <c r="VEI41" s="236"/>
      <c r="VEJ41" s="236"/>
      <c r="VEK41" s="236"/>
      <c r="VEL41" s="236"/>
      <c r="VEM41" s="236"/>
      <c r="VEN41" s="236"/>
      <c r="VEO41" s="236"/>
      <c r="VEP41" s="236"/>
      <c r="VEQ41" s="236"/>
      <c r="VER41" s="236"/>
      <c r="VES41" s="236"/>
      <c r="VET41" s="236"/>
      <c r="VEU41" s="236"/>
      <c r="VEV41" s="236"/>
      <c r="VEW41" s="236"/>
      <c r="VEX41" s="236"/>
      <c r="VEY41" s="236"/>
      <c r="VEZ41" s="236"/>
      <c r="VFA41" s="236"/>
      <c r="VFB41" s="236"/>
      <c r="VFC41" s="236"/>
      <c r="VFD41" s="236"/>
      <c r="VFE41" s="236"/>
      <c r="VFF41" s="236"/>
      <c r="VFG41" s="236"/>
      <c r="VFH41" s="236"/>
      <c r="VFI41" s="236"/>
      <c r="VFJ41" s="236"/>
      <c r="VFK41" s="236"/>
      <c r="VFL41" s="236"/>
      <c r="VFM41" s="236"/>
      <c r="VFN41" s="236"/>
      <c r="VFO41" s="236"/>
      <c r="VFP41" s="236"/>
      <c r="VFQ41" s="236"/>
      <c r="VFR41" s="236"/>
      <c r="VFS41" s="236"/>
      <c r="VFT41" s="236"/>
      <c r="VFU41" s="236"/>
      <c r="VFV41" s="236"/>
      <c r="VFW41" s="236"/>
      <c r="VFX41" s="236"/>
      <c r="VFY41" s="236"/>
      <c r="VFZ41" s="236"/>
      <c r="VGA41" s="236"/>
      <c r="VGB41" s="236"/>
      <c r="VGC41" s="236"/>
      <c r="VGD41" s="236"/>
      <c r="VGE41" s="236"/>
      <c r="VGF41" s="236"/>
      <c r="VGG41" s="236"/>
      <c r="VGH41" s="236"/>
      <c r="VGI41" s="236"/>
      <c r="VGJ41" s="236"/>
      <c r="VGK41" s="236"/>
      <c r="VGL41" s="236"/>
      <c r="VGM41" s="236"/>
      <c r="VGN41" s="236"/>
      <c r="VGO41" s="236"/>
      <c r="VGP41" s="236"/>
      <c r="VGQ41" s="236"/>
      <c r="VGR41" s="236"/>
      <c r="VGS41" s="236"/>
      <c r="VGT41" s="236"/>
      <c r="VGU41" s="236"/>
      <c r="VGV41" s="236"/>
      <c r="VGW41" s="236"/>
      <c r="VGX41" s="236"/>
      <c r="VGY41" s="236"/>
      <c r="VGZ41" s="236"/>
      <c r="VHA41" s="236"/>
      <c r="VHB41" s="236"/>
      <c r="VHC41" s="236"/>
      <c r="VHD41" s="236"/>
      <c r="VHE41" s="236"/>
      <c r="VHF41" s="236"/>
      <c r="VHG41" s="236"/>
      <c r="VHH41" s="236"/>
      <c r="VHI41" s="236"/>
      <c r="VHJ41" s="236"/>
      <c r="VHK41" s="236"/>
      <c r="VHL41" s="236"/>
      <c r="VHM41" s="236"/>
      <c r="VHN41" s="236"/>
      <c r="VHO41" s="236"/>
      <c r="VHP41" s="236"/>
      <c r="VHQ41" s="236"/>
      <c r="VHR41" s="236"/>
      <c r="VHS41" s="236"/>
      <c r="VHT41" s="236"/>
      <c r="VHU41" s="236"/>
      <c r="VHV41" s="236"/>
      <c r="VHW41" s="236"/>
      <c r="VHX41" s="236"/>
      <c r="VHY41" s="236"/>
      <c r="VHZ41" s="236"/>
      <c r="VIA41" s="236"/>
      <c r="VIB41" s="236"/>
      <c r="VIC41" s="236"/>
      <c r="VID41" s="236"/>
      <c r="VIE41" s="236"/>
      <c r="VIF41" s="236"/>
      <c r="VIG41" s="236"/>
      <c r="VIH41" s="236"/>
      <c r="VII41" s="236"/>
      <c r="VIJ41" s="236"/>
      <c r="VIK41" s="236"/>
      <c r="VIL41" s="236"/>
      <c r="VIM41" s="236"/>
      <c r="VIN41" s="236"/>
      <c r="VIO41" s="236"/>
      <c r="VIP41" s="236"/>
      <c r="VIQ41" s="236"/>
      <c r="VIR41" s="236"/>
      <c r="VIS41" s="236"/>
      <c r="VIT41" s="236"/>
      <c r="VIU41" s="236"/>
      <c r="VIV41" s="236"/>
      <c r="VIW41" s="236"/>
      <c r="VIX41" s="236"/>
      <c r="VIY41" s="236"/>
      <c r="VIZ41" s="236"/>
      <c r="VJA41" s="236"/>
      <c r="VJB41" s="236"/>
      <c r="VJC41" s="236"/>
      <c r="VJD41" s="236"/>
      <c r="VJE41" s="236"/>
      <c r="VJF41" s="236"/>
      <c r="VJG41" s="236"/>
      <c r="VJH41" s="236"/>
      <c r="VJI41" s="236"/>
      <c r="VJJ41" s="236"/>
      <c r="VJK41" s="236"/>
      <c r="VJL41" s="236"/>
      <c r="VJM41" s="236"/>
      <c r="VJN41" s="236"/>
      <c r="VJO41" s="236"/>
      <c r="VJP41" s="236"/>
      <c r="VJQ41" s="236"/>
      <c r="VJR41" s="236"/>
      <c r="VJS41" s="236"/>
      <c r="VJT41" s="236"/>
      <c r="VJU41" s="236"/>
      <c r="VJV41" s="236"/>
      <c r="VJW41" s="236"/>
      <c r="VJX41" s="236"/>
      <c r="VJY41" s="236"/>
      <c r="VJZ41" s="236"/>
      <c r="VKA41" s="236"/>
      <c r="VKB41" s="236"/>
      <c r="VKC41" s="236"/>
      <c r="VKD41" s="236"/>
      <c r="VKE41" s="236"/>
      <c r="VKF41" s="236"/>
      <c r="VKG41" s="236"/>
      <c r="VKH41" s="236"/>
      <c r="VKI41" s="236"/>
      <c r="VKJ41" s="236"/>
      <c r="VKK41" s="236"/>
      <c r="VKL41" s="236"/>
      <c r="VKM41" s="236"/>
      <c r="VKN41" s="236"/>
      <c r="VKO41" s="236"/>
      <c r="VKP41" s="236"/>
      <c r="VKQ41" s="236"/>
      <c r="VKR41" s="236"/>
      <c r="VKS41" s="236"/>
      <c r="VKT41" s="236"/>
      <c r="VKU41" s="236"/>
      <c r="VKV41" s="236"/>
      <c r="VKW41" s="236"/>
      <c r="VKX41" s="236"/>
      <c r="VKY41" s="236"/>
      <c r="VKZ41" s="236"/>
      <c r="VLA41" s="236"/>
      <c r="VLB41" s="236"/>
      <c r="VLC41" s="236"/>
      <c r="VLD41" s="236"/>
      <c r="VLE41" s="236"/>
      <c r="VLF41" s="236"/>
      <c r="VLG41" s="236"/>
      <c r="VLH41" s="236"/>
      <c r="VLI41" s="236"/>
      <c r="VLJ41" s="236"/>
      <c r="VLK41" s="236"/>
      <c r="VLL41" s="236"/>
      <c r="VLM41" s="236"/>
      <c r="VLN41" s="236"/>
      <c r="VLO41" s="236"/>
      <c r="VLP41" s="236"/>
      <c r="VLQ41" s="236"/>
      <c r="VLR41" s="236"/>
      <c r="VLS41" s="236"/>
      <c r="VLT41" s="236"/>
      <c r="VLU41" s="236"/>
      <c r="VLV41" s="236"/>
      <c r="VLW41" s="236"/>
      <c r="VLX41" s="236"/>
      <c r="VLY41" s="236"/>
      <c r="VLZ41" s="236"/>
      <c r="VMA41" s="236"/>
      <c r="VMB41" s="236"/>
      <c r="VMC41" s="236"/>
      <c r="VMD41" s="236"/>
      <c r="VME41" s="236"/>
      <c r="VMF41" s="236"/>
      <c r="VMG41" s="236"/>
      <c r="VMH41" s="236"/>
      <c r="VMI41" s="236"/>
      <c r="VMJ41" s="236"/>
      <c r="VMK41" s="236"/>
      <c r="VML41" s="236"/>
      <c r="VMM41" s="236"/>
      <c r="VMN41" s="236"/>
      <c r="VMO41" s="236"/>
      <c r="VMP41" s="236"/>
      <c r="VMQ41" s="236"/>
      <c r="VMR41" s="236"/>
      <c r="VMS41" s="236"/>
      <c r="VMT41" s="236"/>
      <c r="VMU41" s="236"/>
      <c r="VMV41" s="236"/>
      <c r="VMW41" s="236"/>
      <c r="VMX41" s="236"/>
      <c r="VMY41" s="236"/>
      <c r="VMZ41" s="236"/>
      <c r="VNA41" s="236"/>
      <c r="VNB41" s="236"/>
      <c r="VNC41" s="236"/>
      <c r="VND41" s="236"/>
      <c r="VNE41" s="236"/>
      <c r="VNF41" s="236"/>
      <c r="VNG41" s="236"/>
      <c r="VNH41" s="236"/>
      <c r="VNI41" s="236"/>
      <c r="VNJ41" s="236"/>
      <c r="VNK41" s="236"/>
      <c r="VNL41" s="236"/>
      <c r="VNM41" s="236"/>
      <c r="VNN41" s="236"/>
      <c r="VNO41" s="236"/>
      <c r="VNP41" s="236"/>
      <c r="VNQ41" s="236"/>
      <c r="VNR41" s="236"/>
      <c r="VNS41" s="236"/>
      <c r="VNT41" s="236"/>
      <c r="VNU41" s="236"/>
      <c r="VNV41" s="236"/>
      <c r="VNW41" s="236"/>
      <c r="VNX41" s="236"/>
      <c r="VNY41" s="236"/>
      <c r="VNZ41" s="236"/>
      <c r="VOA41" s="236"/>
      <c r="VOB41" s="236"/>
      <c r="VOC41" s="236"/>
      <c r="VOD41" s="236"/>
      <c r="VOE41" s="236"/>
      <c r="VOF41" s="236"/>
      <c r="VOG41" s="236"/>
      <c r="VOH41" s="236"/>
      <c r="VOI41" s="236"/>
      <c r="VOJ41" s="236"/>
      <c r="VOK41" s="236"/>
      <c r="VOL41" s="236"/>
      <c r="VOM41" s="236"/>
      <c r="VON41" s="236"/>
      <c r="VOO41" s="236"/>
      <c r="VOP41" s="236"/>
      <c r="VOQ41" s="236"/>
      <c r="VOR41" s="236"/>
      <c r="VOS41" s="236"/>
      <c r="VOT41" s="236"/>
      <c r="VOU41" s="236"/>
      <c r="VOV41" s="236"/>
      <c r="VOW41" s="236"/>
      <c r="VOX41" s="236"/>
      <c r="VOY41" s="236"/>
      <c r="VOZ41" s="236"/>
      <c r="VPA41" s="236"/>
      <c r="VPB41" s="236"/>
      <c r="VPC41" s="236"/>
      <c r="VPD41" s="236"/>
      <c r="VPE41" s="236"/>
      <c r="VPF41" s="236"/>
      <c r="VPG41" s="236"/>
      <c r="VPH41" s="236"/>
      <c r="VPI41" s="236"/>
      <c r="VPJ41" s="236"/>
      <c r="VPK41" s="236"/>
      <c r="VPL41" s="236"/>
      <c r="VPM41" s="236"/>
      <c r="VPN41" s="236"/>
      <c r="VPO41" s="236"/>
      <c r="VPP41" s="236"/>
      <c r="VPQ41" s="236"/>
      <c r="VPR41" s="236"/>
      <c r="VPS41" s="236"/>
      <c r="VPT41" s="236"/>
      <c r="VPU41" s="236"/>
      <c r="VPV41" s="236"/>
      <c r="VPW41" s="236"/>
      <c r="VPX41" s="236"/>
      <c r="VPY41" s="236"/>
      <c r="VPZ41" s="236"/>
      <c r="VQA41" s="236"/>
      <c r="VQB41" s="236"/>
      <c r="VQC41" s="236"/>
      <c r="VQD41" s="236"/>
      <c r="VQE41" s="236"/>
      <c r="VQF41" s="236"/>
      <c r="VQG41" s="236"/>
      <c r="VQH41" s="236"/>
      <c r="VQI41" s="236"/>
      <c r="VQJ41" s="236"/>
      <c r="VQK41" s="236"/>
      <c r="VQL41" s="236"/>
      <c r="VQM41" s="236"/>
      <c r="VQN41" s="236"/>
      <c r="VQO41" s="236"/>
      <c r="VQP41" s="236"/>
      <c r="VQQ41" s="236"/>
      <c r="VQR41" s="236"/>
      <c r="VQS41" s="236"/>
      <c r="VQT41" s="236"/>
      <c r="VQU41" s="236"/>
      <c r="VQV41" s="236"/>
      <c r="VQW41" s="236"/>
      <c r="VQX41" s="236"/>
      <c r="VQY41" s="236"/>
      <c r="VQZ41" s="236"/>
      <c r="VRA41" s="236"/>
      <c r="VRB41" s="236"/>
      <c r="VRC41" s="236"/>
      <c r="VRD41" s="236"/>
      <c r="VRE41" s="236"/>
      <c r="VRF41" s="236"/>
      <c r="VRG41" s="236"/>
      <c r="VRH41" s="236"/>
      <c r="VRI41" s="236"/>
      <c r="VRJ41" s="236"/>
      <c r="VRK41" s="236"/>
      <c r="VRL41" s="236"/>
      <c r="VRM41" s="236"/>
      <c r="VRN41" s="236"/>
      <c r="VRO41" s="236"/>
      <c r="VRP41" s="236"/>
      <c r="VRQ41" s="236"/>
      <c r="VRR41" s="236"/>
      <c r="VRS41" s="236"/>
      <c r="VRT41" s="236"/>
      <c r="VRU41" s="236"/>
      <c r="VRV41" s="236"/>
      <c r="VRW41" s="236"/>
      <c r="VRX41" s="236"/>
      <c r="VRY41" s="236"/>
      <c r="VRZ41" s="236"/>
      <c r="VSA41" s="236"/>
      <c r="VSB41" s="236"/>
      <c r="VSC41" s="236"/>
      <c r="VSD41" s="236"/>
      <c r="VSE41" s="236"/>
      <c r="VSF41" s="236"/>
      <c r="VSG41" s="236"/>
      <c r="VSH41" s="236"/>
      <c r="VSI41" s="236"/>
      <c r="VSJ41" s="236"/>
      <c r="VSK41" s="236"/>
      <c r="VSL41" s="236"/>
      <c r="VSM41" s="236"/>
      <c r="VSN41" s="236"/>
      <c r="VSO41" s="236"/>
      <c r="VSP41" s="236"/>
      <c r="VSQ41" s="236"/>
      <c r="VSR41" s="236"/>
      <c r="VSS41" s="236"/>
      <c r="VST41" s="236"/>
      <c r="VSU41" s="236"/>
      <c r="VSV41" s="236"/>
      <c r="VSW41" s="236"/>
      <c r="VSX41" s="236"/>
      <c r="VSY41" s="236"/>
      <c r="VSZ41" s="236"/>
      <c r="VTA41" s="236"/>
      <c r="VTB41" s="236"/>
      <c r="VTC41" s="236"/>
      <c r="VTD41" s="236"/>
      <c r="VTE41" s="236"/>
      <c r="VTF41" s="236"/>
      <c r="VTG41" s="236"/>
      <c r="VTH41" s="236"/>
      <c r="VTI41" s="236"/>
      <c r="VTJ41" s="236"/>
      <c r="VTK41" s="236"/>
      <c r="VTL41" s="236"/>
      <c r="VTM41" s="236"/>
      <c r="VTN41" s="236"/>
      <c r="VTO41" s="236"/>
      <c r="VTP41" s="236"/>
      <c r="VTQ41" s="236"/>
      <c r="VTR41" s="236"/>
      <c r="VTS41" s="236"/>
      <c r="VTT41" s="236"/>
      <c r="VTU41" s="236"/>
      <c r="VTV41" s="236"/>
      <c r="VTW41" s="236"/>
      <c r="VTX41" s="236"/>
      <c r="VTY41" s="236"/>
      <c r="VTZ41" s="236"/>
      <c r="VUA41" s="236"/>
      <c r="VUB41" s="236"/>
      <c r="VUC41" s="236"/>
      <c r="VUD41" s="236"/>
      <c r="VUE41" s="236"/>
      <c r="VUF41" s="236"/>
      <c r="VUG41" s="236"/>
      <c r="VUH41" s="236"/>
      <c r="VUI41" s="236"/>
      <c r="VUJ41" s="236"/>
      <c r="VUK41" s="236"/>
      <c r="VUL41" s="236"/>
      <c r="VUM41" s="236"/>
      <c r="VUN41" s="236"/>
      <c r="VUO41" s="236"/>
      <c r="VUP41" s="236"/>
      <c r="VUQ41" s="236"/>
      <c r="VUR41" s="236"/>
      <c r="VUS41" s="236"/>
      <c r="VUT41" s="236"/>
      <c r="VUU41" s="236"/>
      <c r="VUV41" s="236"/>
      <c r="VUW41" s="236"/>
      <c r="VUX41" s="236"/>
      <c r="VUY41" s="236"/>
      <c r="VUZ41" s="236"/>
      <c r="VVA41" s="236"/>
      <c r="VVB41" s="236"/>
      <c r="VVC41" s="236"/>
      <c r="VVD41" s="236"/>
      <c r="VVE41" s="236"/>
      <c r="VVF41" s="236"/>
      <c r="VVG41" s="236"/>
      <c r="VVH41" s="236"/>
      <c r="VVI41" s="236"/>
      <c r="VVJ41" s="236"/>
      <c r="VVK41" s="236"/>
      <c r="VVL41" s="236"/>
      <c r="VVM41" s="236"/>
      <c r="VVN41" s="236"/>
      <c r="VVO41" s="236"/>
      <c r="VVP41" s="236"/>
      <c r="VVQ41" s="236"/>
      <c r="VVR41" s="236"/>
      <c r="VVS41" s="236"/>
      <c r="VVT41" s="236"/>
      <c r="VVU41" s="236"/>
      <c r="VVV41" s="236"/>
      <c r="VVW41" s="236"/>
      <c r="VVX41" s="236"/>
      <c r="VVY41" s="236"/>
      <c r="VVZ41" s="236"/>
      <c r="VWA41" s="236"/>
      <c r="VWB41" s="236"/>
      <c r="VWC41" s="236"/>
      <c r="VWD41" s="236"/>
      <c r="VWE41" s="236"/>
      <c r="VWF41" s="236"/>
      <c r="VWG41" s="236"/>
      <c r="VWH41" s="236"/>
      <c r="VWI41" s="236"/>
      <c r="VWJ41" s="236"/>
      <c r="VWK41" s="236"/>
      <c r="VWL41" s="236"/>
      <c r="VWM41" s="236"/>
      <c r="VWN41" s="236"/>
      <c r="VWO41" s="236"/>
      <c r="VWP41" s="236"/>
      <c r="VWQ41" s="236"/>
      <c r="VWR41" s="236"/>
      <c r="VWS41" s="236"/>
      <c r="VWT41" s="236"/>
      <c r="VWU41" s="236"/>
      <c r="VWV41" s="236"/>
      <c r="VWW41" s="236"/>
      <c r="VWX41" s="236"/>
      <c r="VWY41" s="236"/>
      <c r="VWZ41" s="236"/>
      <c r="VXA41" s="236"/>
      <c r="VXB41" s="236"/>
      <c r="VXC41" s="236"/>
      <c r="VXD41" s="236"/>
      <c r="VXE41" s="236"/>
      <c r="VXF41" s="236"/>
      <c r="VXG41" s="236"/>
      <c r="VXH41" s="236"/>
      <c r="VXI41" s="236"/>
      <c r="VXJ41" s="236"/>
      <c r="VXK41" s="236"/>
      <c r="VXL41" s="236"/>
      <c r="VXM41" s="236"/>
      <c r="VXN41" s="236"/>
      <c r="VXO41" s="236"/>
      <c r="VXP41" s="236"/>
      <c r="VXQ41" s="236"/>
      <c r="VXR41" s="236"/>
      <c r="VXS41" s="236"/>
      <c r="VXT41" s="236"/>
      <c r="VXU41" s="236"/>
      <c r="VXV41" s="236"/>
      <c r="VXW41" s="236"/>
      <c r="VXX41" s="236"/>
      <c r="VXY41" s="236"/>
      <c r="VXZ41" s="236"/>
      <c r="VYA41" s="236"/>
      <c r="VYB41" s="236"/>
      <c r="VYC41" s="236"/>
      <c r="VYD41" s="236"/>
      <c r="VYE41" s="236"/>
      <c r="VYF41" s="236"/>
      <c r="VYG41" s="236"/>
      <c r="VYH41" s="236"/>
      <c r="VYI41" s="236"/>
      <c r="VYJ41" s="236"/>
      <c r="VYK41" s="236"/>
      <c r="VYL41" s="236"/>
      <c r="VYM41" s="236"/>
      <c r="VYN41" s="236"/>
      <c r="VYO41" s="236"/>
      <c r="VYP41" s="236"/>
      <c r="VYQ41" s="236"/>
      <c r="VYR41" s="236"/>
      <c r="VYS41" s="236"/>
      <c r="VYT41" s="236"/>
      <c r="VYU41" s="236"/>
      <c r="VYV41" s="236"/>
      <c r="VYW41" s="236"/>
      <c r="VYX41" s="236"/>
      <c r="VYY41" s="236"/>
      <c r="VYZ41" s="236"/>
      <c r="VZA41" s="236"/>
      <c r="VZB41" s="236"/>
      <c r="VZC41" s="236"/>
      <c r="VZD41" s="236"/>
      <c r="VZE41" s="236"/>
      <c r="VZF41" s="236"/>
      <c r="VZG41" s="236"/>
      <c r="VZH41" s="236"/>
      <c r="VZI41" s="236"/>
      <c r="VZJ41" s="236"/>
      <c r="VZK41" s="236"/>
      <c r="VZL41" s="236"/>
      <c r="VZM41" s="236"/>
      <c r="VZN41" s="236"/>
      <c r="VZO41" s="236"/>
      <c r="VZP41" s="236"/>
      <c r="VZQ41" s="236"/>
      <c r="VZR41" s="236"/>
      <c r="VZS41" s="236"/>
      <c r="VZT41" s="236"/>
      <c r="VZU41" s="236"/>
      <c r="VZV41" s="236"/>
      <c r="VZW41" s="236"/>
      <c r="VZX41" s="236"/>
      <c r="VZY41" s="236"/>
      <c r="VZZ41" s="236"/>
      <c r="WAA41" s="236"/>
      <c r="WAB41" s="236"/>
      <c r="WAC41" s="236"/>
      <c r="WAD41" s="236"/>
      <c r="WAE41" s="236"/>
      <c r="WAF41" s="236"/>
      <c r="WAG41" s="236"/>
      <c r="WAH41" s="236"/>
      <c r="WAI41" s="236"/>
      <c r="WAJ41" s="236"/>
      <c r="WAK41" s="236"/>
      <c r="WAL41" s="236"/>
      <c r="WAM41" s="236"/>
      <c r="WAN41" s="236"/>
      <c r="WAO41" s="236"/>
      <c r="WAP41" s="236"/>
      <c r="WAQ41" s="236"/>
      <c r="WAR41" s="236"/>
      <c r="WAS41" s="236"/>
      <c r="WAT41" s="236"/>
      <c r="WAU41" s="236"/>
      <c r="WAV41" s="236"/>
      <c r="WAW41" s="236"/>
      <c r="WAX41" s="236"/>
      <c r="WAY41" s="236"/>
      <c r="WAZ41" s="236"/>
      <c r="WBA41" s="236"/>
      <c r="WBB41" s="236"/>
      <c r="WBC41" s="236"/>
      <c r="WBD41" s="236"/>
      <c r="WBE41" s="236"/>
      <c r="WBF41" s="236"/>
      <c r="WBG41" s="236"/>
      <c r="WBH41" s="236"/>
      <c r="WBI41" s="236"/>
      <c r="WBJ41" s="236"/>
      <c r="WBK41" s="236"/>
      <c r="WBL41" s="236"/>
      <c r="WBM41" s="236"/>
      <c r="WBN41" s="236"/>
      <c r="WBO41" s="236"/>
      <c r="WBP41" s="236"/>
      <c r="WBQ41" s="236"/>
      <c r="WBR41" s="236"/>
      <c r="WBS41" s="236"/>
      <c r="WBT41" s="236"/>
      <c r="WBU41" s="236"/>
      <c r="WBV41" s="236"/>
      <c r="WBW41" s="236"/>
      <c r="WBX41" s="236"/>
      <c r="WBY41" s="236"/>
      <c r="WBZ41" s="236"/>
      <c r="WCA41" s="236"/>
      <c r="WCB41" s="236"/>
      <c r="WCC41" s="236"/>
      <c r="WCD41" s="236"/>
      <c r="WCE41" s="236"/>
      <c r="WCF41" s="236"/>
      <c r="WCG41" s="236"/>
      <c r="WCH41" s="236"/>
      <c r="WCI41" s="236"/>
      <c r="WCJ41" s="236"/>
      <c r="WCK41" s="236"/>
      <c r="WCL41" s="236"/>
      <c r="WCM41" s="236"/>
      <c r="WCN41" s="236"/>
      <c r="WCO41" s="236"/>
      <c r="WCP41" s="236"/>
      <c r="WCQ41" s="236"/>
      <c r="WCR41" s="236"/>
      <c r="WCS41" s="236"/>
      <c r="WCT41" s="236"/>
      <c r="WCU41" s="236"/>
      <c r="WCV41" s="236"/>
      <c r="WCW41" s="236"/>
      <c r="WCX41" s="236"/>
      <c r="WCY41" s="236"/>
      <c r="WCZ41" s="236"/>
      <c r="WDA41" s="236"/>
      <c r="WDB41" s="236"/>
      <c r="WDC41" s="236"/>
      <c r="WDD41" s="236"/>
      <c r="WDE41" s="236"/>
      <c r="WDF41" s="236"/>
      <c r="WDG41" s="236"/>
      <c r="WDH41" s="236"/>
      <c r="WDI41" s="236"/>
      <c r="WDJ41" s="236"/>
      <c r="WDK41" s="236"/>
      <c r="WDL41" s="236"/>
      <c r="WDM41" s="236"/>
      <c r="WDN41" s="236"/>
      <c r="WDO41" s="236"/>
      <c r="WDP41" s="236"/>
      <c r="WDQ41" s="236"/>
      <c r="WDR41" s="236"/>
      <c r="WDS41" s="236"/>
      <c r="WDT41" s="236"/>
      <c r="WDU41" s="236"/>
      <c r="WDV41" s="236"/>
      <c r="WDW41" s="236"/>
      <c r="WDX41" s="236"/>
      <c r="WDY41" s="236"/>
      <c r="WDZ41" s="236"/>
      <c r="WEA41" s="236"/>
      <c r="WEB41" s="236"/>
      <c r="WEC41" s="236"/>
      <c r="WED41" s="236"/>
      <c r="WEE41" s="236"/>
      <c r="WEF41" s="236"/>
      <c r="WEG41" s="236"/>
      <c r="WEH41" s="236"/>
      <c r="WEI41" s="236"/>
      <c r="WEJ41" s="236"/>
      <c r="WEK41" s="236"/>
      <c r="WEL41" s="236"/>
      <c r="WEM41" s="236"/>
      <c r="WEN41" s="236"/>
      <c r="WEO41" s="236"/>
      <c r="WEP41" s="236"/>
      <c r="WEQ41" s="236"/>
      <c r="WER41" s="236"/>
      <c r="WES41" s="236"/>
      <c r="WET41" s="236"/>
      <c r="WEU41" s="236"/>
      <c r="WEV41" s="236"/>
      <c r="WEW41" s="236"/>
      <c r="WEX41" s="236"/>
      <c r="WEY41" s="236"/>
      <c r="WEZ41" s="236"/>
      <c r="WFA41" s="236"/>
      <c r="WFB41" s="236"/>
      <c r="WFC41" s="236"/>
      <c r="WFD41" s="236"/>
      <c r="WFE41" s="236"/>
      <c r="WFF41" s="236"/>
      <c r="WFG41" s="236"/>
      <c r="WFH41" s="236"/>
      <c r="WFI41" s="236"/>
      <c r="WFJ41" s="236"/>
      <c r="WFK41" s="236"/>
      <c r="WFL41" s="236"/>
      <c r="WFM41" s="236"/>
      <c r="WFN41" s="236"/>
      <c r="WFO41" s="236"/>
      <c r="WFP41" s="236"/>
      <c r="WFQ41" s="236"/>
      <c r="WFR41" s="236"/>
      <c r="WFS41" s="236"/>
      <c r="WFT41" s="236"/>
      <c r="WFU41" s="236"/>
      <c r="WFV41" s="236"/>
      <c r="WFW41" s="236"/>
      <c r="WFX41" s="236"/>
      <c r="WFY41" s="236"/>
      <c r="WFZ41" s="236"/>
      <c r="WGA41" s="236"/>
      <c r="WGB41" s="236"/>
      <c r="WGC41" s="236"/>
      <c r="WGD41" s="236"/>
      <c r="WGE41" s="236"/>
      <c r="WGF41" s="236"/>
      <c r="WGG41" s="236"/>
      <c r="WGH41" s="236"/>
      <c r="WGI41" s="236"/>
      <c r="WGJ41" s="236"/>
      <c r="WGK41" s="236"/>
      <c r="WGL41" s="236"/>
      <c r="WGM41" s="236"/>
      <c r="WGN41" s="236"/>
      <c r="WGO41" s="236"/>
      <c r="WGP41" s="236"/>
      <c r="WGQ41" s="236"/>
      <c r="WGR41" s="236"/>
      <c r="WGS41" s="236"/>
      <c r="WGT41" s="236"/>
      <c r="WGU41" s="236"/>
      <c r="WGV41" s="236"/>
      <c r="WGW41" s="236"/>
      <c r="WGX41" s="236"/>
      <c r="WGY41" s="236"/>
      <c r="WGZ41" s="236"/>
      <c r="WHA41" s="236"/>
      <c r="WHB41" s="236"/>
      <c r="WHC41" s="236"/>
      <c r="WHD41" s="236"/>
      <c r="WHE41" s="236"/>
      <c r="WHF41" s="236"/>
      <c r="WHG41" s="236"/>
      <c r="WHH41" s="236"/>
      <c r="WHI41" s="236"/>
      <c r="WHJ41" s="236"/>
      <c r="WHK41" s="236"/>
      <c r="WHL41" s="236"/>
      <c r="WHM41" s="236"/>
      <c r="WHN41" s="236"/>
      <c r="WHO41" s="236"/>
      <c r="WHP41" s="236"/>
      <c r="WHQ41" s="236"/>
      <c r="WHR41" s="236"/>
      <c r="WHS41" s="236"/>
      <c r="WHT41" s="236"/>
      <c r="WHU41" s="236"/>
      <c r="WHV41" s="236"/>
      <c r="WHW41" s="236"/>
      <c r="WHX41" s="236"/>
      <c r="WHY41" s="236"/>
      <c r="WHZ41" s="236"/>
      <c r="WIA41" s="236"/>
      <c r="WIB41" s="236"/>
      <c r="WIC41" s="236"/>
      <c r="WID41" s="236"/>
      <c r="WIE41" s="236"/>
      <c r="WIF41" s="236"/>
      <c r="WIG41" s="236"/>
      <c r="WIH41" s="236"/>
      <c r="WII41" s="236"/>
      <c r="WIJ41" s="236"/>
      <c r="WIK41" s="236"/>
      <c r="WIL41" s="236"/>
      <c r="WIM41" s="236"/>
      <c r="WIN41" s="236"/>
      <c r="WIO41" s="236"/>
      <c r="WIP41" s="236"/>
      <c r="WIQ41" s="236"/>
      <c r="WIR41" s="236"/>
      <c r="WIS41" s="236"/>
      <c r="WIT41" s="236"/>
      <c r="WIU41" s="236"/>
      <c r="WIV41" s="236"/>
      <c r="WIW41" s="236"/>
      <c r="WIX41" s="236"/>
      <c r="WIY41" s="236"/>
      <c r="WIZ41" s="236"/>
      <c r="WJA41" s="236"/>
      <c r="WJB41" s="236"/>
      <c r="WJC41" s="236"/>
      <c r="WJD41" s="236"/>
      <c r="WJE41" s="236"/>
      <c r="WJF41" s="236"/>
      <c r="WJG41" s="236"/>
      <c r="WJH41" s="236"/>
      <c r="WJI41" s="236"/>
      <c r="WJJ41" s="236"/>
      <c r="WJK41" s="236"/>
      <c r="WJL41" s="236"/>
      <c r="WJM41" s="236"/>
      <c r="WJN41" s="236"/>
      <c r="WJO41" s="236"/>
      <c r="WJP41" s="236"/>
      <c r="WJQ41" s="236"/>
      <c r="WJR41" s="236"/>
      <c r="WJS41" s="236"/>
      <c r="WJT41" s="236"/>
      <c r="WJU41" s="236"/>
      <c r="WJV41" s="236"/>
      <c r="WJW41" s="236"/>
      <c r="WJX41" s="236"/>
      <c r="WJY41" s="236"/>
      <c r="WJZ41" s="236"/>
      <c r="WKA41" s="236"/>
      <c r="WKB41" s="236"/>
      <c r="WKC41" s="236"/>
      <c r="WKD41" s="236"/>
      <c r="WKE41" s="236"/>
      <c r="WKF41" s="236"/>
      <c r="WKG41" s="236"/>
      <c r="WKH41" s="236"/>
      <c r="WKI41" s="236"/>
      <c r="WKJ41" s="236"/>
      <c r="WKK41" s="236"/>
      <c r="WKL41" s="236"/>
      <c r="WKM41" s="236"/>
      <c r="WKN41" s="236"/>
      <c r="WKO41" s="236"/>
      <c r="WKP41" s="236"/>
      <c r="WKQ41" s="236"/>
      <c r="WKR41" s="236"/>
      <c r="WKS41" s="236"/>
      <c r="WKT41" s="236"/>
      <c r="WKU41" s="236"/>
      <c r="WKV41" s="236"/>
      <c r="WKW41" s="236"/>
      <c r="WKX41" s="236"/>
      <c r="WKY41" s="236"/>
      <c r="WKZ41" s="236"/>
      <c r="WLA41" s="236"/>
      <c r="WLB41" s="236"/>
      <c r="WLC41" s="236"/>
      <c r="WLD41" s="236"/>
      <c r="WLE41" s="236"/>
      <c r="WLF41" s="236"/>
      <c r="WLG41" s="236"/>
      <c r="WLH41" s="236"/>
      <c r="WLI41" s="236"/>
      <c r="WLJ41" s="236"/>
      <c r="WLK41" s="236"/>
      <c r="WLL41" s="236"/>
      <c r="WLM41" s="236"/>
      <c r="WLN41" s="236"/>
      <c r="WLO41" s="236"/>
      <c r="WLP41" s="236"/>
      <c r="WLQ41" s="236"/>
      <c r="WLR41" s="236"/>
      <c r="WLS41" s="236"/>
      <c r="WLT41" s="236"/>
      <c r="WLU41" s="236"/>
      <c r="WLV41" s="236"/>
      <c r="WLW41" s="236"/>
      <c r="WLX41" s="236"/>
      <c r="WLY41" s="236"/>
      <c r="WLZ41" s="236"/>
      <c r="WMA41" s="236"/>
      <c r="WMB41" s="236"/>
      <c r="WMC41" s="236"/>
      <c r="WMD41" s="236"/>
      <c r="WME41" s="236"/>
      <c r="WMF41" s="236"/>
      <c r="WMG41" s="236"/>
      <c r="WMH41" s="236"/>
      <c r="WMI41" s="236"/>
      <c r="WMJ41" s="236"/>
      <c r="WMK41" s="236"/>
      <c r="WML41" s="236"/>
      <c r="WMM41" s="236"/>
      <c r="WMN41" s="236"/>
      <c r="WMO41" s="236"/>
      <c r="WMP41" s="236"/>
      <c r="WMQ41" s="236"/>
      <c r="WMR41" s="236"/>
      <c r="WMS41" s="236"/>
      <c r="WMT41" s="236"/>
      <c r="WMU41" s="236"/>
      <c r="WMV41" s="236"/>
      <c r="WMW41" s="236"/>
      <c r="WMX41" s="236"/>
      <c r="WMY41" s="236"/>
      <c r="WMZ41" s="236"/>
      <c r="WNA41" s="236"/>
      <c r="WNB41" s="236"/>
      <c r="WNC41" s="236"/>
      <c r="WND41" s="236"/>
      <c r="WNE41" s="236"/>
      <c r="WNF41" s="236"/>
      <c r="WNG41" s="236"/>
      <c r="WNH41" s="236"/>
      <c r="WNI41" s="236"/>
      <c r="WNJ41" s="236"/>
      <c r="WNK41" s="236"/>
      <c r="WNL41" s="236"/>
      <c r="WNM41" s="236"/>
      <c r="WNN41" s="236"/>
      <c r="WNO41" s="236"/>
      <c r="WNP41" s="236"/>
      <c r="WNQ41" s="236"/>
      <c r="WNR41" s="236"/>
      <c r="WNS41" s="236"/>
      <c r="WNT41" s="236"/>
      <c r="WNU41" s="236"/>
      <c r="WNV41" s="236"/>
      <c r="WNW41" s="236"/>
      <c r="WNX41" s="236"/>
      <c r="WNY41" s="236"/>
      <c r="WNZ41" s="236"/>
      <c r="WOA41" s="236"/>
      <c r="WOB41" s="236"/>
      <c r="WOC41" s="236"/>
      <c r="WOD41" s="236"/>
      <c r="WOE41" s="236"/>
      <c r="WOF41" s="236"/>
      <c r="WOG41" s="236"/>
      <c r="WOH41" s="236"/>
      <c r="WOI41" s="236"/>
      <c r="WOJ41" s="236"/>
      <c r="WOK41" s="236"/>
      <c r="WOL41" s="236"/>
      <c r="WOM41" s="236"/>
      <c r="WON41" s="236"/>
      <c r="WOO41" s="236"/>
      <c r="WOP41" s="236"/>
      <c r="WOQ41" s="236"/>
      <c r="WOR41" s="236"/>
      <c r="WOS41" s="236"/>
      <c r="WOT41" s="236"/>
      <c r="WOU41" s="236"/>
      <c r="WOV41" s="236"/>
      <c r="WOW41" s="236"/>
      <c r="WOX41" s="236"/>
      <c r="WOY41" s="236"/>
      <c r="WOZ41" s="236"/>
      <c r="WPA41" s="236"/>
      <c r="WPB41" s="236"/>
      <c r="WPC41" s="236"/>
      <c r="WPD41" s="236"/>
      <c r="WPE41" s="236"/>
      <c r="WPF41" s="236"/>
      <c r="WPG41" s="236"/>
      <c r="WPH41" s="236"/>
      <c r="WPI41" s="236"/>
      <c r="WPJ41" s="236"/>
      <c r="WPK41" s="236"/>
      <c r="WPL41" s="236"/>
      <c r="WPM41" s="236"/>
      <c r="WPN41" s="236"/>
      <c r="WPO41" s="236"/>
      <c r="WPP41" s="236"/>
      <c r="WPQ41" s="236"/>
      <c r="WPR41" s="236"/>
      <c r="WPS41" s="236"/>
      <c r="WPT41" s="236"/>
      <c r="WPU41" s="236"/>
      <c r="WPV41" s="236"/>
      <c r="WPW41" s="236"/>
      <c r="WPX41" s="236"/>
      <c r="WPY41" s="236"/>
      <c r="WPZ41" s="236"/>
      <c r="WQA41" s="236"/>
      <c r="WQB41" s="236"/>
      <c r="WQC41" s="236"/>
      <c r="WQD41" s="236"/>
      <c r="WQE41" s="236"/>
      <c r="WQF41" s="236"/>
      <c r="WQG41" s="236"/>
      <c r="WQH41" s="236"/>
      <c r="WQI41" s="236"/>
      <c r="WQJ41" s="236"/>
      <c r="WQK41" s="236"/>
      <c r="WQL41" s="236"/>
      <c r="WQM41" s="236"/>
      <c r="WQN41" s="236"/>
      <c r="WQO41" s="236"/>
      <c r="WQP41" s="236"/>
      <c r="WQQ41" s="236"/>
      <c r="WQR41" s="236"/>
      <c r="WQS41" s="236"/>
      <c r="WQT41" s="236"/>
      <c r="WQU41" s="236"/>
      <c r="WQV41" s="236"/>
      <c r="WQW41" s="236"/>
      <c r="WQX41" s="236"/>
      <c r="WQY41" s="236"/>
      <c r="WQZ41" s="236"/>
      <c r="WRA41" s="236"/>
      <c r="WRB41" s="236"/>
      <c r="WRC41" s="236"/>
      <c r="WRD41" s="236"/>
      <c r="WRE41" s="236"/>
      <c r="WRF41" s="236"/>
      <c r="WRG41" s="236"/>
      <c r="WRH41" s="236"/>
      <c r="WRI41" s="236"/>
      <c r="WRJ41" s="236"/>
      <c r="WRK41" s="236"/>
      <c r="WRL41" s="236"/>
      <c r="WRM41" s="236"/>
      <c r="WRN41" s="236"/>
      <c r="WRO41" s="236"/>
      <c r="WRP41" s="236"/>
      <c r="WRQ41" s="236"/>
      <c r="WRR41" s="236"/>
      <c r="WRS41" s="236"/>
      <c r="WRT41" s="236"/>
      <c r="WRU41" s="236"/>
      <c r="WRV41" s="236"/>
      <c r="WRW41" s="236"/>
      <c r="WRX41" s="236"/>
      <c r="WRY41" s="236"/>
      <c r="WRZ41" s="236"/>
      <c r="WSA41" s="236"/>
      <c r="WSB41" s="236"/>
      <c r="WSC41" s="236"/>
      <c r="WSD41" s="236"/>
      <c r="WSE41" s="236"/>
      <c r="WSF41" s="236"/>
      <c r="WSG41" s="236"/>
      <c r="WSH41" s="236"/>
      <c r="WSI41" s="236"/>
      <c r="WSJ41" s="236"/>
      <c r="WSK41" s="236"/>
      <c r="WSL41" s="236"/>
      <c r="WSM41" s="236"/>
      <c r="WSN41" s="236"/>
      <c r="WSO41" s="236"/>
      <c r="WSP41" s="236"/>
      <c r="WSQ41" s="236"/>
      <c r="WSR41" s="236"/>
      <c r="WSS41" s="236"/>
      <c r="WST41" s="236"/>
      <c r="WSU41" s="236"/>
      <c r="WSV41" s="236"/>
      <c r="WSW41" s="236"/>
      <c r="WSX41" s="236"/>
      <c r="WSY41" s="236"/>
      <c r="WSZ41" s="236"/>
      <c r="WTA41" s="236"/>
      <c r="WTB41" s="236"/>
      <c r="WTC41" s="236"/>
      <c r="WTD41" s="236"/>
      <c r="WTE41" s="236"/>
      <c r="WTF41" s="236"/>
      <c r="WTG41" s="236"/>
      <c r="WTH41" s="236"/>
      <c r="WTI41" s="236"/>
      <c r="WTJ41" s="236"/>
      <c r="WTK41" s="236"/>
      <c r="WTL41" s="236"/>
      <c r="WTM41" s="236"/>
      <c r="WTN41" s="236"/>
      <c r="WTO41" s="236"/>
      <c r="WTP41" s="236"/>
      <c r="WTQ41" s="236"/>
      <c r="WTR41" s="236"/>
      <c r="WTS41" s="236"/>
      <c r="WTT41" s="236"/>
      <c r="WTU41" s="236"/>
      <c r="WTV41" s="236"/>
      <c r="WTW41" s="236"/>
      <c r="WTX41" s="236"/>
      <c r="WTY41" s="236"/>
      <c r="WTZ41" s="236"/>
      <c r="WUA41" s="236"/>
      <c r="WUB41" s="236"/>
      <c r="WUC41" s="236"/>
      <c r="WUD41" s="236"/>
      <c r="WUE41" s="236"/>
      <c r="WUF41" s="236"/>
      <c r="WUG41" s="236"/>
      <c r="WUH41" s="236"/>
      <c r="WUI41" s="236"/>
      <c r="WUJ41" s="236"/>
      <c r="WUK41" s="236"/>
      <c r="WUL41" s="236"/>
      <c r="WUM41" s="236"/>
      <c r="WUN41" s="236"/>
      <c r="WUO41" s="236"/>
      <c r="WUP41" s="236"/>
      <c r="WUQ41" s="236"/>
      <c r="WUR41" s="236"/>
      <c r="WUS41" s="236"/>
      <c r="WUT41" s="236"/>
      <c r="WUU41" s="236"/>
      <c r="WUV41" s="236"/>
      <c r="WUW41" s="236"/>
      <c r="WUX41" s="236"/>
      <c r="WUY41" s="236"/>
      <c r="WUZ41" s="236"/>
      <c r="WVA41" s="236"/>
      <c r="WVB41" s="236"/>
      <c r="WVC41" s="236"/>
      <c r="WVD41" s="236"/>
      <c r="WVE41" s="236"/>
      <c r="WVF41" s="236"/>
      <c r="WVG41" s="236"/>
      <c r="WVH41" s="236"/>
      <c r="WVI41" s="236"/>
      <c r="WVJ41" s="236"/>
      <c r="WVK41" s="236"/>
      <c r="WVL41" s="236"/>
      <c r="WVM41" s="236"/>
      <c r="WVN41" s="236"/>
      <c r="WVO41" s="236"/>
      <c r="WVP41" s="236"/>
      <c r="WVQ41" s="236"/>
      <c r="WVR41" s="236"/>
      <c r="WVS41" s="236"/>
      <c r="WVT41" s="236"/>
      <c r="WVU41" s="236"/>
      <c r="WVV41" s="236"/>
      <c r="WVW41" s="236"/>
      <c r="WVX41" s="236"/>
      <c r="WVY41" s="236"/>
      <c r="WVZ41" s="236"/>
      <c r="WWA41" s="236"/>
      <c r="WWB41" s="236"/>
      <c r="WWC41" s="236"/>
      <c r="WWD41" s="236"/>
      <c r="WWE41" s="236"/>
      <c r="WWF41" s="236"/>
      <c r="WWG41" s="236"/>
      <c r="WWH41" s="236"/>
      <c r="WWI41" s="236"/>
      <c r="WWJ41" s="236"/>
      <c r="WWK41" s="236"/>
      <c r="WWL41" s="236"/>
      <c r="WWM41" s="236"/>
      <c r="WWN41" s="236"/>
      <c r="WWO41" s="236"/>
      <c r="WWP41" s="236"/>
      <c r="WWQ41" s="236"/>
      <c r="WWR41" s="236"/>
      <c r="WWS41" s="236"/>
      <c r="WWT41" s="236"/>
      <c r="WWU41" s="236"/>
      <c r="WWV41" s="236"/>
      <c r="WWW41" s="236"/>
      <c r="WWX41" s="236"/>
      <c r="WWY41" s="236"/>
      <c r="WWZ41" s="236"/>
      <c r="WXA41" s="236"/>
      <c r="WXB41" s="236"/>
      <c r="WXC41" s="236"/>
      <c r="WXD41" s="236"/>
      <c r="WXE41" s="236"/>
      <c r="WXF41" s="236"/>
      <c r="WXG41" s="236"/>
      <c r="WXH41" s="236"/>
      <c r="WXI41" s="236"/>
      <c r="WXJ41" s="236"/>
      <c r="WXK41" s="236"/>
      <c r="WXL41" s="236"/>
      <c r="WXM41" s="236"/>
      <c r="WXN41" s="236"/>
      <c r="WXO41" s="236"/>
      <c r="WXP41" s="236"/>
      <c r="WXQ41" s="236"/>
      <c r="WXR41" s="236"/>
      <c r="WXS41" s="236"/>
      <c r="WXT41" s="236"/>
      <c r="WXU41" s="236"/>
      <c r="WXV41" s="236"/>
      <c r="WXW41" s="236"/>
      <c r="WXX41" s="236"/>
      <c r="WXY41" s="236"/>
      <c r="WXZ41" s="236"/>
      <c r="WYA41" s="236"/>
      <c r="WYB41" s="236"/>
      <c r="WYC41" s="236"/>
      <c r="WYD41" s="236"/>
      <c r="WYE41" s="236"/>
      <c r="WYF41" s="236"/>
      <c r="WYG41" s="236"/>
      <c r="WYH41" s="236"/>
      <c r="WYI41" s="236"/>
      <c r="WYJ41" s="236"/>
      <c r="WYK41" s="236"/>
      <c r="WYL41" s="236"/>
      <c r="WYM41" s="236"/>
      <c r="WYN41" s="236"/>
      <c r="WYO41" s="236"/>
      <c r="WYP41" s="236"/>
      <c r="WYQ41" s="236"/>
      <c r="WYR41" s="236"/>
      <c r="WYS41" s="236"/>
      <c r="WYT41" s="236"/>
      <c r="WYU41" s="236"/>
      <c r="WYV41" s="236"/>
      <c r="WYW41" s="236"/>
      <c r="WYX41" s="236"/>
      <c r="WYY41" s="236"/>
      <c r="WYZ41" s="236"/>
      <c r="WZA41" s="236"/>
      <c r="WZB41" s="236"/>
      <c r="WZC41" s="236"/>
      <c r="WZD41" s="236"/>
      <c r="WZE41" s="236"/>
      <c r="WZF41" s="236"/>
      <c r="WZG41" s="236"/>
      <c r="WZH41" s="236"/>
      <c r="WZI41" s="236"/>
      <c r="WZJ41" s="236"/>
      <c r="WZK41" s="236"/>
      <c r="WZL41" s="236"/>
      <c r="WZM41" s="236"/>
      <c r="WZN41" s="236"/>
      <c r="WZO41" s="236"/>
      <c r="WZP41" s="236"/>
      <c r="WZQ41" s="236"/>
      <c r="WZR41" s="236"/>
      <c r="WZS41" s="236"/>
      <c r="WZT41" s="236"/>
      <c r="WZU41" s="236"/>
      <c r="WZV41" s="236"/>
      <c r="WZW41" s="236"/>
      <c r="WZX41" s="236"/>
      <c r="WZY41" s="236"/>
      <c r="WZZ41" s="236"/>
      <c r="XAA41" s="236"/>
      <c r="XAB41" s="236"/>
      <c r="XAC41" s="236"/>
      <c r="XAD41" s="236"/>
      <c r="XAE41" s="236"/>
      <c r="XAF41" s="236"/>
      <c r="XAG41" s="236"/>
      <c r="XAH41" s="236"/>
      <c r="XAI41" s="236"/>
      <c r="XAJ41" s="236"/>
      <c r="XAK41" s="236"/>
      <c r="XAL41" s="236"/>
      <c r="XAM41" s="236"/>
      <c r="XAN41" s="236"/>
      <c r="XAO41" s="236"/>
      <c r="XAP41" s="236"/>
      <c r="XAQ41" s="236"/>
      <c r="XAR41" s="236"/>
      <c r="XAS41" s="236"/>
      <c r="XAT41" s="236"/>
      <c r="XAU41" s="236"/>
      <c r="XAV41" s="236"/>
      <c r="XAW41" s="236"/>
      <c r="XAX41" s="236"/>
      <c r="XAY41" s="236"/>
      <c r="XAZ41" s="236"/>
      <c r="XBA41" s="236"/>
      <c r="XBB41" s="236"/>
      <c r="XBC41" s="236"/>
      <c r="XBD41" s="236"/>
      <c r="XBE41" s="236"/>
      <c r="XBF41" s="236"/>
      <c r="XBG41" s="236"/>
      <c r="XBH41" s="236"/>
      <c r="XBI41" s="236"/>
      <c r="XBJ41" s="236"/>
      <c r="XBK41" s="236"/>
      <c r="XBL41" s="236"/>
      <c r="XBM41" s="236"/>
      <c r="XBN41" s="236"/>
      <c r="XBO41" s="236"/>
      <c r="XBP41" s="236"/>
      <c r="XBQ41" s="236"/>
      <c r="XBR41" s="236"/>
      <c r="XBS41" s="236"/>
      <c r="XBT41" s="236"/>
      <c r="XBU41" s="236"/>
      <c r="XBV41" s="236"/>
      <c r="XBW41" s="236"/>
      <c r="XBX41" s="236"/>
      <c r="XBY41" s="236"/>
      <c r="XBZ41" s="236"/>
      <c r="XCA41" s="236"/>
      <c r="XCB41" s="236"/>
      <c r="XCC41" s="236"/>
      <c r="XCD41" s="236"/>
      <c r="XCE41" s="236"/>
      <c r="XCF41" s="236"/>
      <c r="XCG41" s="236"/>
      <c r="XCH41" s="236"/>
      <c r="XCI41" s="236"/>
      <c r="XCJ41" s="236"/>
      <c r="XCK41" s="236"/>
      <c r="XCL41" s="236"/>
      <c r="XCM41" s="236"/>
      <c r="XCN41" s="236"/>
      <c r="XCO41" s="236"/>
      <c r="XCP41" s="236"/>
      <c r="XCQ41" s="236"/>
      <c r="XCR41" s="236"/>
      <c r="XCS41" s="236"/>
      <c r="XCT41" s="236"/>
      <c r="XCU41" s="236"/>
      <c r="XCV41" s="236"/>
      <c r="XCW41" s="236"/>
      <c r="XCX41" s="236"/>
      <c r="XCY41" s="236"/>
      <c r="XCZ41" s="236"/>
      <c r="XDA41" s="236"/>
      <c r="XDB41" s="236"/>
      <c r="XDC41" s="236"/>
      <c r="XDD41" s="236"/>
      <c r="XDE41" s="236"/>
      <c r="XDF41" s="236"/>
      <c r="XDG41" s="236"/>
      <c r="XDH41" s="236"/>
      <c r="XDI41" s="236"/>
      <c r="XDJ41" s="236"/>
      <c r="XDK41" s="236"/>
      <c r="XDL41" s="236"/>
      <c r="XDM41" s="236"/>
      <c r="XDN41" s="236"/>
      <c r="XDO41" s="236"/>
      <c r="XDP41" s="236"/>
      <c r="XDQ41" s="236"/>
      <c r="XDR41" s="236"/>
      <c r="XDS41" s="236"/>
      <c r="XDT41" s="236"/>
      <c r="XDU41" s="236"/>
      <c r="XDV41" s="236"/>
      <c r="XDW41" s="236"/>
    </row>
    <row r="42" spans="1:16351" s="233" customFormat="1" ht="15" thickBot="1" x14ac:dyDescent="0.35">
      <c r="A42" s="152" t="s">
        <v>138</v>
      </c>
      <c r="B42" s="152" t="s">
        <v>160</v>
      </c>
      <c r="C42" s="152" t="s">
        <v>182</v>
      </c>
      <c r="D42" s="139">
        <v>150000</v>
      </c>
      <c r="E42" s="148">
        <v>18535</v>
      </c>
      <c r="F42" s="232">
        <f t="shared" si="5"/>
        <v>168535</v>
      </c>
      <c r="G42" s="139">
        <f t="shared" si="4"/>
        <v>150000</v>
      </c>
      <c r="H42" s="139">
        <f t="shared" si="2"/>
        <v>18535</v>
      </c>
      <c r="L42" s="233">
        <v>30226</v>
      </c>
      <c r="P42" s="233">
        <v>40031</v>
      </c>
      <c r="R42" s="233">
        <v>42856</v>
      </c>
      <c r="V42" s="138">
        <v>36887</v>
      </c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236"/>
      <c r="DK42" s="236"/>
      <c r="DL42" s="236"/>
      <c r="DM42" s="236"/>
      <c r="DN42" s="236"/>
      <c r="DO42" s="236"/>
      <c r="DP42" s="236"/>
      <c r="DQ42" s="236"/>
      <c r="DR42" s="236"/>
      <c r="DS42" s="236"/>
      <c r="DT42" s="236"/>
      <c r="DU42" s="236"/>
      <c r="DV42" s="236"/>
      <c r="DW42" s="236"/>
      <c r="DX42" s="236"/>
      <c r="DY42" s="236"/>
      <c r="DZ42" s="236"/>
      <c r="EA42" s="236"/>
      <c r="EB42" s="236"/>
      <c r="EC42" s="236"/>
      <c r="ED42" s="236"/>
      <c r="EE42" s="236"/>
      <c r="EF42" s="236"/>
      <c r="EG42" s="236"/>
      <c r="EH42" s="236"/>
      <c r="EI42" s="236"/>
      <c r="EJ42" s="236"/>
      <c r="EK42" s="236"/>
      <c r="EL42" s="236"/>
      <c r="EM42" s="236"/>
      <c r="EN42" s="236"/>
      <c r="EO42" s="236"/>
      <c r="EP42" s="236"/>
      <c r="EQ42" s="236"/>
      <c r="ER42" s="236"/>
      <c r="ES42" s="236"/>
      <c r="ET42" s="236"/>
      <c r="EU42" s="236"/>
      <c r="EV42" s="236"/>
      <c r="EW42" s="236"/>
      <c r="EX42" s="236"/>
      <c r="EY42" s="236"/>
      <c r="EZ42" s="236"/>
      <c r="FA42" s="236"/>
      <c r="FB42" s="236"/>
      <c r="FC42" s="236"/>
      <c r="FD42" s="236"/>
      <c r="FE42" s="236"/>
      <c r="FF42" s="236"/>
      <c r="FG42" s="236"/>
      <c r="FH42" s="236"/>
      <c r="FI42" s="236"/>
      <c r="FJ42" s="236"/>
      <c r="FK42" s="236"/>
      <c r="FL42" s="236"/>
      <c r="FM42" s="236"/>
      <c r="FN42" s="236"/>
      <c r="FO42" s="236"/>
      <c r="FP42" s="236"/>
      <c r="FQ42" s="236"/>
      <c r="FR42" s="236"/>
      <c r="FS42" s="236"/>
      <c r="FT42" s="236"/>
      <c r="FU42" s="236"/>
      <c r="FV42" s="236"/>
      <c r="FW42" s="236"/>
      <c r="FX42" s="236"/>
      <c r="FY42" s="236"/>
      <c r="FZ42" s="236"/>
      <c r="GA42" s="236"/>
      <c r="GB42" s="236"/>
      <c r="GC42" s="236"/>
      <c r="GD42" s="236"/>
      <c r="GE42" s="236"/>
      <c r="GF42" s="236"/>
      <c r="GG42" s="236"/>
      <c r="GH42" s="236"/>
      <c r="GI42" s="236"/>
      <c r="GJ42" s="236"/>
      <c r="GK42" s="236"/>
      <c r="GL42" s="236"/>
      <c r="GM42" s="236"/>
      <c r="GN42" s="236"/>
      <c r="GO42" s="236"/>
      <c r="GP42" s="236"/>
      <c r="GQ42" s="236"/>
      <c r="GR42" s="236"/>
      <c r="GS42" s="236"/>
      <c r="GT42" s="236"/>
      <c r="GU42" s="236"/>
      <c r="GV42" s="236"/>
      <c r="GW42" s="236"/>
      <c r="GX42" s="236"/>
      <c r="GY42" s="236"/>
      <c r="GZ42" s="236"/>
      <c r="HA42" s="236"/>
      <c r="HB42" s="236"/>
      <c r="HC42" s="236"/>
      <c r="HD42" s="236"/>
      <c r="HE42" s="236"/>
      <c r="HF42" s="236"/>
      <c r="HG42" s="236"/>
      <c r="HH42" s="236"/>
      <c r="HI42" s="236"/>
      <c r="HJ42" s="236"/>
      <c r="HK42" s="236"/>
      <c r="HL42" s="236"/>
      <c r="HM42" s="236"/>
      <c r="HN42" s="236"/>
      <c r="HO42" s="236"/>
      <c r="HP42" s="236"/>
      <c r="HQ42" s="236"/>
      <c r="HR42" s="236"/>
      <c r="HS42" s="236"/>
      <c r="HT42" s="236"/>
      <c r="HU42" s="236"/>
      <c r="HV42" s="236"/>
      <c r="HW42" s="236"/>
      <c r="HX42" s="236"/>
      <c r="HY42" s="236"/>
      <c r="HZ42" s="236"/>
      <c r="IA42" s="236"/>
      <c r="IB42" s="236"/>
      <c r="IC42" s="236"/>
      <c r="ID42" s="236"/>
      <c r="IE42" s="236"/>
      <c r="IF42" s="236"/>
      <c r="IG42" s="236"/>
      <c r="IH42" s="236"/>
      <c r="II42" s="236"/>
      <c r="IJ42" s="236"/>
      <c r="IK42" s="236"/>
      <c r="IL42" s="236"/>
      <c r="IM42" s="236"/>
      <c r="IN42" s="236"/>
      <c r="IO42" s="236"/>
      <c r="IP42" s="236"/>
      <c r="IQ42" s="236"/>
      <c r="IR42" s="236"/>
      <c r="IS42" s="236"/>
      <c r="IT42" s="236"/>
      <c r="IU42" s="236"/>
      <c r="IV42" s="236"/>
      <c r="IW42" s="236"/>
      <c r="IX42" s="236"/>
      <c r="IY42" s="236"/>
      <c r="IZ42" s="236"/>
      <c r="JA42" s="236"/>
      <c r="JB42" s="236"/>
      <c r="JC42" s="236"/>
      <c r="JD42" s="236"/>
      <c r="JE42" s="236"/>
      <c r="JF42" s="236"/>
      <c r="JG42" s="236"/>
      <c r="JH42" s="236"/>
      <c r="JI42" s="236"/>
      <c r="JJ42" s="236"/>
      <c r="JK42" s="236"/>
      <c r="JL42" s="236"/>
      <c r="JM42" s="236"/>
      <c r="JN42" s="236"/>
      <c r="JO42" s="236"/>
      <c r="JP42" s="236"/>
      <c r="JQ42" s="236"/>
      <c r="JR42" s="236"/>
      <c r="JS42" s="236"/>
      <c r="JT42" s="236"/>
      <c r="JU42" s="236"/>
      <c r="JV42" s="236"/>
      <c r="JW42" s="236"/>
      <c r="JX42" s="236"/>
      <c r="JY42" s="236"/>
      <c r="JZ42" s="236"/>
      <c r="KA42" s="236"/>
      <c r="KB42" s="236"/>
      <c r="KC42" s="236"/>
      <c r="KD42" s="236"/>
      <c r="KE42" s="236"/>
      <c r="KF42" s="236"/>
      <c r="KG42" s="236"/>
      <c r="KH42" s="236"/>
      <c r="KI42" s="236"/>
      <c r="KJ42" s="236"/>
      <c r="KK42" s="236"/>
      <c r="KL42" s="236"/>
      <c r="KM42" s="236"/>
      <c r="KN42" s="236"/>
      <c r="KO42" s="236"/>
      <c r="KP42" s="236"/>
      <c r="KQ42" s="236"/>
      <c r="KR42" s="236"/>
      <c r="KS42" s="236"/>
      <c r="KT42" s="236"/>
      <c r="KU42" s="236"/>
      <c r="KV42" s="236"/>
      <c r="KW42" s="236"/>
      <c r="KX42" s="236"/>
      <c r="KY42" s="236"/>
      <c r="KZ42" s="236"/>
      <c r="LA42" s="236"/>
      <c r="LB42" s="236"/>
      <c r="LC42" s="236"/>
      <c r="LD42" s="236"/>
      <c r="LE42" s="236"/>
      <c r="LF42" s="236"/>
      <c r="LG42" s="236"/>
      <c r="LH42" s="236"/>
      <c r="LI42" s="236"/>
      <c r="LJ42" s="236"/>
      <c r="LK42" s="236"/>
      <c r="LL42" s="236"/>
      <c r="LM42" s="236"/>
      <c r="LN42" s="236"/>
      <c r="LO42" s="236"/>
      <c r="LP42" s="236"/>
      <c r="LQ42" s="236"/>
      <c r="LR42" s="236"/>
      <c r="LS42" s="236"/>
      <c r="LT42" s="236"/>
      <c r="LU42" s="236"/>
      <c r="LV42" s="236"/>
      <c r="LW42" s="236"/>
      <c r="LX42" s="236"/>
      <c r="LY42" s="236"/>
      <c r="LZ42" s="236"/>
      <c r="MA42" s="236"/>
      <c r="MB42" s="236"/>
      <c r="MC42" s="236"/>
      <c r="MD42" s="236"/>
      <c r="ME42" s="236"/>
      <c r="MF42" s="236"/>
      <c r="MG42" s="236"/>
      <c r="MH42" s="236"/>
      <c r="MI42" s="236"/>
      <c r="MJ42" s="236"/>
      <c r="MK42" s="236"/>
      <c r="ML42" s="236"/>
      <c r="MM42" s="236"/>
      <c r="MN42" s="236"/>
      <c r="MO42" s="236"/>
      <c r="MP42" s="236"/>
      <c r="MQ42" s="236"/>
      <c r="MR42" s="236"/>
      <c r="MS42" s="236"/>
      <c r="MT42" s="236"/>
      <c r="MU42" s="236"/>
      <c r="MV42" s="236"/>
      <c r="MW42" s="236"/>
      <c r="MX42" s="236"/>
      <c r="MY42" s="236"/>
      <c r="MZ42" s="236"/>
      <c r="NA42" s="236"/>
      <c r="NB42" s="236"/>
      <c r="NC42" s="236"/>
      <c r="ND42" s="236"/>
      <c r="NE42" s="236"/>
      <c r="NF42" s="236"/>
      <c r="NG42" s="236"/>
      <c r="NH42" s="236"/>
      <c r="NI42" s="236"/>
      <c r="NJ42" s="236"/>
      <c r="NK42" s="236"/>
      <c r="NL42" s="236"/>
      <c r="NM42" s="236"/>
      <c r="NN42" s="236"/>
      <c r="NO42" s="236"/>
      <c r="NP42" s="236"/>
      <c r="NQ42" s="236"/>
      <c r="NR42" s="236"/>
      <c r="NS42" s="236"/>
      <c r="NT42" s="236"/>
      <c r="NU42" s="236"/>
      <c r="NV42" s="236"/>
      <c r="NW42" s="236"/>
      <c r="NX42" s="236"/>
      <c r="NY42" s="236"/>
      <c r="NZ42" s="236"/>
      <c r="OA42" s="236"/>
      <c r="OB42" s="236"/>
      <c r="OC42" s="236"/>
      <c r="OD42" s="236"/>
      <c r="OE42" s="236"/>
      <c r="OF42" s="236"/>
      <c r="OG42" s="236"/>
      <c r="OH42" s="236"/>
      <c r="OI42" s="236"/>
      <c r="OJ42" s="236"/>
      <c r="OK42" s="236"/>
      <c r="OL42" s="236"/>
      <c r="OM42" s="236"/>
      <c r="ON42" s="236"/>
      <c r="OO42" s="236"/>
      <c r="OP42" s="236"/>
      <c r="OQ42" s="236"/>
      <c r="OR42" s="236"/>
      <c r="OS42" s="236"/>
      <c r="OT42" s="236"/>
      <c r="OU42" s="236"/>
      <c r="OV42" s="236"/>
      <c r="OW42" s="236"/>
      <c r="OX42" s="236"/>
      <c r="OY42" s="236"/>
      <c r="OZ42" s="236"/>
      <c r="PA42" s="236"/>
      <c r="PB42" s="236"/>
      <c r="PC42" s="236"/>
      <c r="PD42" s="236"/>
      <c r="PE42" s="236"/>
      <c r="PF42" s="236"/>
      <c r="PG42" s="236"/>
      <c r="PH42" s="236"/>
      <c r="PI42" s="236"/>
      <c r="PJ42" s="236"/>
      <c r="PK42" s="236"/>
      <c r="PL42" s="236"/>
      <c r="PM42" s="236"/>
      <c r="PN42" s="236"/>
      <c r="PO42" s="236"/>
      <c r="PP42" s="236"/>
      <c r="PQ42" s="236"/>
      <c r="PR42" s="236"/>
      <c r="PS42" s="236"/>
      <c r="PT42" s="236"/>
      <c r="PU42" s="236"/>
      <c r="PV42" s="236"/>
      <c r="PW42" s="236"/>
      <c r="PX42" s="236"/>
      <c r="PY42" s="236"/>
      <c r="PZ42" s="236"/>
      <c r="QA42" s="236"/>
      <c r="QB42" s="236"/>
      <c r="QC42" s="236"/>
      <c r="QD42" s="236"/>
      <c r="QE42" s="236"/>
      <c r="QF42" s="236"/>
      <c r="QG42" s="236"/>
      <c r="QH42" s="236"/>
      <c r="QI42" s="236"/>
      <c r="QJ42" s="236"/>
      <c r="QK42" s="236"/>
      <c r="QL42" s="236"/>
      <c r="QM42" s="236"/>
      <c r="QN42" s="236"/>
      <c r="QO42" s="236"/>
      <c r="QP42" s="236"/>
      <c r="QQ42" s="236"/>
      <c r="QR42" s="236"/>
      <c r="QS42" s="236"/>
      <c r="QT42" s="236"/>
      <c r="QU42" s="236"/>
      <c r="QV42" s="236"/>
      <c r="QW42" s="236"/>
      <c r="QX42" s="236"/>
      <c r="QY42" s="236"/>
      <c r="QZ42" s="236"/>
      <c r="RA42" s="236"/>
      <c r="RB42" s="236"/>
      <c r="RC42" s="236"/>
      <c r="RD42" s="236"/>
      <c r="RE42" s="236"/>
      <c r="RF42" s="236"/>
      <c r="RG42" s="236"/>
      <c r="RH42" s="236"/>
      <c r="RI42" s="236"/>
      <c r="RJ42" s="236"/>
      <c r="RK42" s="236"/>
      <c r="RL42" s="236"/>
      <c r="RM42" s="236"/>
      <c r="RN42" s="236"/>
      <c r="RO42" s="236"/>
      <c r="RP42" s="236"/>
      <c r="RQ42" s="236"/>
      <c r="RR42" s="236"/>
      <c r="RS42" s="236"/>
      <c r="RT42" s="236"/>
      <c r="RU42" s="236"/>
      <c r="RV42" s="236"/>
      <c r="RW42" s="236"/>
      <c r="RX42" s="236"/>
      <c r="RY42" s="236"/>
      <c r="RZ42" s="236"/>
      <c r="SA42" s="236"/>
      <c r="SB42" s="236"/>
      <c r="SC42" s="236"/>
      <c r="SD42" s="236"/>
      <c r="SE42" s="236"/>
      <c r="SF42" s="236"/>
      <c r="SG42" s="236"/>
      <c r="SH42" s="236"/>
      <c r="SI42" s="236"/>
      <c r="SJ42" s="236"/>
      <c r="SK42" s="236"/>
      <c r="SL42" s="236"/>
      <c r="SM42" s="236"/>
      <c r="SN42" s="236"/>
      <c r="SO42" s="236"/>
      <c r="SP42" s="236"/>
      <c r="SQ42" s="236"/>
      <c r="SR42" s="236"/>
      <c r="SS42" s="236"/>
      <c r="ST42" s="236"/>
      <c r="SU42" s="236"/>
      <c r="SV42" s="236"/>
      <c r="SW42" s="236"/>
      <c r="SX42" s="236"/>
      <c r="SY42" s="236"/>
      <c r="SZ42" s="236"/>
      <c r="TA42" s="236"/>
      <c r="TB42" s="236"/>
      <c r="TC42" s="236"/>
      <c r="TD42" s="236"/>
      <c r="TE42" s="236"/>
      <c r="TF42" s="236"/>
      <c r="TG42" s="236"/>
      <c r="TH42" s="236"/>
      <c r="TI42" s="236"/>
      <c r="TJ42" s="236"/>
      <c r="TK42" s="236"/>
      <c r="TL42" s="236"/>
      <c r="TM42" s="236"/>
      <c r="TN42" s="236"/>
      <c r="TO42" s="236"/>
      <c r="TP42" s="236"/>
      <c r="TQ42" s="236"/>
      <c r="TR42" s="236"/>
      <c r="TS42" s="236"/>
      <c r="TT42" s="236"/>
      <c r="TU42" s="236"/>
      <c r="TV42" s="236"/>
      <c r="TW42" s="236"/>
      <c r="TX42" s="236"/>
      <c r="TY42" s="236"/>
      <c r="TZ42" s="236"/>
      <c r="UA42" s="236"/>
      <c r="UB42" s="236"/>
      <c r="UC42" s="236"/>
      <c r="UD42" s="236"/>
      <c r="UE42" s="236"/>
      <c r="UF42" s="236"/>
      <c r="UG42" s="236"/>
      <c r="UH42" s="236"/>
      <c r="UI42" s="236"/>
      <c r="UJ42" s="236"/>
      <c r="UK42" s="236"/>
      <c r="UL42" s="236"/>
      <c r="UM42" s="236"/>
      <c r="UN42" s="236"/>
      <c r="UO42" s="236"/>
      <c r="UP42" s="236"/>
      <c r="UQ42" s="236"/>
      <c r="UR42" s="236"/>
      <c r="US42" s="236"/>
      <c r="UT42" s="236"/>
      <c r="UU42" s="236"/>
      <c r="UV42" s="236"/>
      <c r="UW42" s="236"/>
      <c r="UX42" s="236"/>
      <c r="UY42" s="236"/>
      <c r="UZ42" s="236"/>
      <c r="VA42" s="236"/>
      <c r="VB42" s="236"/>
      <c r="VC42" s="236"/>
      <c r="VD42" s="236"/>
      <c r="VE42" s="236"/>
      <c r="VF42" s="236"/>
      <c r="VG42" s="236"/>
      <c r="VH42" s="236"/>
      <c r="VI42" s="236"/>
      <c r="VJ42" s="236"/>
      <c r="VK42" s="236"/>
      <c r="VL42" s="236"/>
      <c r="VM42" s="236"/>
      <c r="VN42" s="236"/>
      <c r="VO42" s="236"/>
      <c r="VP42" s="236"/>
      <c r="VQ42" s="236"/>
      <c r="VR42" s="236"/>
      <c r="VS42" s="236"/>
      <c r="VT42" s="236"/>
      <c r="VU42" s="236"/>
      <c r="VV42" s="236"/>
      <c r="VW42" s="236"/>
      <c r="VX42" s="236"/>
      <c r="VY42" s="236"/>
      <c r="VZ42" s="236"/>
      <c r="WA42" s="236"/>
      <c r="WB42" s="236"/>
      <c r="WC42" s="236"/>
      <c r="WD42" s="236"/>
      <c r="WE42" s="236"/>
      <c r="WF42" s="236"/>
      <c r="WG42" s="236"/>
      <c r="WH42" s="236"/>
      <c r="WI42" s="236"/>
      <c r="WJ42" s="236"/>
      <c r="WK42" s="236"/>
      <c r="WL42" s="236"/>
      <c r="WM42" s="236"/>
      <c r="WN42" s="236"/>
      <c r="WO42" s="236"/>
      <c r="WP42" s="236"/>
      <c r="WQ42" s="236"/>
      <c r="WR42" s="236"/>
      <c r="WS42" s="236"/>
      <c r="WT42" s="236"/>
      <c r="WU42" s="236"/>
      <c r="WV42" s="236"/>
      <c r="WW42" s="236"/>
      <c r="WX42" s="236"/>
      <c r="WY42" s="236"/>
      <c r="WZ42" s="236"/>
      <c r="XA42" s="236"/>
      <c r="XB42" s="236"/>
      <c r="XC42" s="236"/>
      <c r="XD42" s="236"/>
      <c r="XE42" s="236"/>
      <c r="XF42" s="236"/>
      <c r="XG42" s="236"/>
      <c r="XH42" s="236"/>
      <c r="XI42" s="236"/>
      <c r="XJ42" s="236"/>
      <c r="XK42" s="236"/>
      <c r="XL42" s="236"/>
      <c r="XM42" s="236"/>
      <c r="XN42" s="236"/>
      <c r="XO42" s="236"/>
      <c r="XP42" s="236"/>
      <c r="XQ42" s="236"/>
      <c r="XR42" s="236"/>
      <c r="XS42" s="236"/>
      <c r="XT42" s="236"/>
      <c r="XU42" s="236"/>
      <c r="XV42" s="236"/>
      <c r="XW42" s="236"/>
      <c r="XX42" s="236"/>
      <c r="XY42" s="236"/>
      <c r="XZ42" s="236"/>
      <c r="YA42" s="236"/>
      <c r="YB42" s="236"/>
      <c r="YC42" s="236"/>
      <c r="YD42" s="236"/>
      <c r="YE42" s="236"/>
      <c r="YF42" s="236"/>
      <c r="YG42" s="236"/>
      <c r="YH42" s="236"/>
      <c r="YI42" s="236"/>
      <c r="YJ42" s="236"/>
      <c r="YK42" s="236"/>
      <c r="YL42" s="236"/>
      <c r="YM42" s="236"/>
      <c r="YN42" s="236"/>
      <c r="YO42" s="236"/>
      <c r="YP42" s="236"/>
      <c r="YQ42" s="236"/>
      <c r="YR42" s="236"/>
      <c r="YS42" s="236"/>
      <c r="YT42" s="236"/>
      <c r="YU42" s="236"/>
      <c r="YV42" s="236"/>
      <c r="YW42" s="236"/>
      <c r="YX42" s="236"/>
      <c r="YY42" s="236"/>
      <c r="YZ42" s="236"/>
      <c r="ZA42" s="236"/>
      <c r="ZB42" s="236"/>
      <c r="ZC42" s="236"/>
      <c r="ZD42" s="236"/>
      <c r="ZE42" s="236"/>
      <c r="ZF42" s="236"/>
      <c r="ZG42" s="236"/>
      <c r="ZH42" s="236"/>
      <c r="ZI42" s="236"/>
      <c r="ZJ42" s="236"/>
      <c r="ZK42" s="236"/>
      <c r="ZL42" s="236"/>
      <c r="ZM42" s="236"/>
      <c r="ZN42" s="236"/>
      <c r="ZO42" s="236"/>
      <c r="ZP42" s="236"/>
      <c r="ZQ42" s="236"/>
      <c r="ZR42" s="236"/>
      <c r="ZS42" s="236"/>
      <c r="ZT42" s="236"/>
      <c r="ZU42" s="236"/>
      <c r="ZV42" s="236"/>
      <c r="ZW42" s="236"/>
      <c r="ZX42" s="236"/>
      <c r="ZY42" s="236"/>
      <c r="ZZ42" s="236"/>
      <c r="AAA42" s="236"/>
      <c r="AAB42" s="236"/>
      <c r="AAC42" s="236"/>
      <c r="AAD42" s="236"/>
      <c r="AAE42" s="236"/>
      <c r="AAF42" s="236"/>
      <c r="AAG42" s="236"/>
      <c r="AAH42" s="236"/>
      <c r="AAI42" s="236"/>
      <c r="AAJ42" s="236"/>
      <c r="AAK42" s="236"/>
      <c r="AAL42" s="236"/>
      <c r="AAM42" s="236"/>
      <c r="AAN42" s="236"/>
      <c r="AAO42" s="236"/>
      <c r="AAP42" s="236"/>
      <c r="AAQ42" s="236"/>
      <c r="AAR42" s="236"/>
      <c r="AAS42" s="236"/>
      <c r="AAT42" s="236"/>
      <c r="AAU42" s="236"/>
      <c r="AAV42" s="236"/>
      <c r="AAW42" s="236"/>
      <c r="AAX42" s="236"/>
      <c r="AAY42" s="236"/>
      <c r="AAZ42" s="236"/>
      <c r="ABA42" s="236"/>
      <c r="ABB42" s="236"/>
      <c r="ABC42" s="236"/>
      <c r="ABD42" s="236"/>
      <c r="ABE42" s="236"/>
      <c r="ABF42" s="236"/>
      <c r="ABG42" s="236"/>
      <c r="ABH42" s="236"/>
      <c r="ABI42" s="236"/>
      <c r="ABJ42" s="236"/>
      <c r="ABK42" s="236"/>
      <c r="ABL42" s="236"/>
      <c r="ABM42" s="236"/>
      <c r="ABN42" s="236"/>
      <c r="ABO42" s="236"/>
      <c r="ABP42" s="236"/>
      <c r="ABQ42" s="236"/>
      <c r="ABR42" s="236"/>
      <c r="ABS42" s="236"/>
      <c r="ABT42" s="236"/>
      <c r="ABU42" s="236"/>
      <c r="ABV42" s="236"/>
      <c r="ABW42" s="236"/>
      <c r="ABX42" s="236"/>
      <c r="ABY42" s="236"/>
      <c r="ABZ42" s="236"/>
      <c r="ACA42" s="236"/>
      <c r="ACB42" s="236"/>
      <c r="ACC42" s="236"/>
      <c r="ACD42" s="236"/>
      <c r="ACE42" s="236"/>
      <c r="ACF42" s="236"/>
      <c r="ACG42" s="236"/>
      <c r="ACH42" s="236"/>
      <c r="ACI42" s="236"/>
      <c r="ACJ42" s="236"/>
      <c r="ACK42" s="236"/>
      <c r="ACL42" s="236"/>
      <c r="ACM42" s="236"/>
      <c r="ACN42" s="236"/>
      <c r="ACO42" s="236"/>
      <c r="ACP42" s="236"/>
      <c r="ACQ42" s="236"/>
      <c r="ACR42" s="236"/>
      <c r="ACS42" s="236"/>
      <c r="ACT42" s="236"/>
      <c r="ACU42" s="236"/>
      <c r="ACV42" s="236"/>
      <c r="ACW42" s="236"/>
      <c r="ACX42" s="236"/>
      <c r="ACY42" s="236"/>
      <c r="ACZ42" s="236"/>
      <c r="ADA42" s="236"/>
      <c r="ADB42" s="236"/>
      <c r="ADC42" s="236"/>
      <c r="ADD42" s="236"/>
      <c r="ADE42" s="236"/>
      <c r="ADF42" s="236"/>
      <c r="ADG42" s="236"/>
      <c r="ADH42" s="236"/>
      <c r="ADI42" s="236"/>
      <c r="ADJ42" s="236"/>
      <c r="ADK42" s="236"/>
      <c r="ADL42" s="236"/>
      <c r="ADM42" s="236"/>
      <c r="ADN42" s="236"/>
      <c r="ADO42" s="236"/>
      <c r="ADP42" s="236"/>
      <c r="ADQ42" s="236"/>
      <c r="ADR42" s="236"/>
      <c r="ADS42" s="236"/>
      <c r="ADT42" s="236"/>
      <c r="ADU42" s="236"/>
      <c r="ADV42" s="236"/>
      <c r="ADW42" s="236"/>
      <c r="ADX42" s="236"/>
      <c r="ADY42" s="236"/>
      <c r="ADZ42" s="236"/>
      <c r="AEA42" s="236"/>
      <c r="AEB42" s="236"/>
      <c r="AEC42" s="236"/>
      <c r="AED42" s="236"/>
      <c r="AEE42" s="236"/>
      <c r="AEF42" s="236"/>
      <c r="AEG42" s="236"/>
      <c r="AEH42" s="236"/>
      <c r="AEI42" s="236"/>
      <c r="AEJ42" s="236"/>
      <c r="AEK42" s="236"/>
      <c r="AEL42" s="236"/>
      <c r="AEM42" s="236"/>
      <c r="AEN42" s="236"/>
      <c r="AEO42" s="236"/>
      <c r="AEP42" s="236"/>
      <c r="AEQ42" s="236"/>
      <c r="AER42" s="236"/>
      <c r="AES42" s="236"/>
      <c r="AET42" s="236"/>
      <c r="AEU42" s="236"/>
      <c r="AEV42" s="236"/>
      <c r="AEW42" s="236"/>
      <c r="AEX42" s="236"/>
      <c r="AEY42" s="236"/>
      <c r="AEZ42" s="236"/>
      <c r="AFA42" s="236"/>
      <c r="AFB42" s="236"/>
      <c r="AFC42" s="236"/>
      <c r="AFD42" s="236"/>
      <c r="AFE42" s="236"/>
      <c r="AFF42" s="236"/>
      <c r="AFG42" s="236"/>
      <c r="AFH42" s="236"/>
      <c r="AFI42" s="236"/>
      <c r="AFJ42" s="236"/>
      <c r="AFK42" s="236"/>
      <c r="AFL42" s="236"/>
      <c r="AFM42" s="236"/>
      <c r="AFN42" s="236"/>
      <c r="AFO42" s="236"/>
      <c r="AFP42" s="236"/>
      <c r="AFQ42" s="236"/>
      <c r="AFR42" s="236"/>
      <c r="AFS42" s="236"/>
      <c r="AFT42" s="236"/>
      <c r="AFU42" s="236"/>
      <c r="AFV42" s="236"/>
      <c r="AFW42" s="236"/>
      <c r="AFX42" s="236"/>
      <c r="AFY42" s="236"/>
      <c r="AFZ42" s="236"/>
      <c r="AGA42" s="236"/>
      <c r="AGB42" s="236"/>
      <c r="AGC42" s="236"/>
      <c r="AGD42" s="236"/>
      <c r="AGE42" s="236"/>
      <c r="AGF42" s="236"/>
      <c r="AGG42" s="236"/>
      <c r="AGH42" s="236"/>
      <c r="AGI42" s="236"/>
      <c r="AGJ42" s="236"/>
      <c r="AGK42" s="236"/>
      <c r="AGL42" s="236"/>
      <c r="AGM42" s="236"/>
      <c r="AGN42" s="236"/>
      <c r="AGO42" s="236"/>
      <c r="AGP42" s="236"/>
      <c r="AGQ42" s="236"/>
      <c r="AGR42" s="236"/>
      <c r="AGS42" s="236"/>
      <c r="AGT42" s="236"/>
      <c r="AGU42" s="236"/>
      <c r="AGV42" s="236"/>
      <c r="AGW42" s="236"/>
      <c r="AGX42" s="236"/>
      <c r="AGY42" s="236"/>
      <c r="AGZ42" s="236"/>
      <c r="AHA42" s="236"/>
      <c r="AHB42" s="236"/>
      <c r="AHC42" s="236"/>
      <c r="AHD42" s="236"/>
      <c r="AHE42" s="236"/>
      <c r="AHF42" s="236"/>
      <c r="AHG42" s="236"/>
      <c r="AHH42" s="236"/>
      <c r="AHI42" s="236"/>
      <c r="AHJ42" s="236"/>
      <c r="AHK42" s="236"/>
      <c r="AHL42" s="236"/>
      <c r="AHM42" s="236"/>
      <c r="AHN42" s="236"/>
      <c r="AHO42" s="236"/>
      <c r="AHP42" s="236"/>
      <c r="AHQ42" s="236"/>
      <c r="AHR42" s="236"/>
      <c r="AHS42" s="236"/>
      <c r="AHT42" s="236"/>
      <c r="AHU42" s="236"/>
      <c r="AHV42" s="236"/>
      <c r="AHW42" s="236"/>
      <c r="AHX42" s="236"/>
      <c r="AHY42" s="236"/>
      <c r="AHZ42" s="236"/>
      <c r="AIA42" s="236"/>
      <c r="AIB42" s="236"/>
      <c r="AIC42" s="236"/>
      <c r="AID42" s="236"/>
      <c r="AIE42" s="236"/>
      <c r="AIF42" s="236"/>
      <c r="AIG42" s="236"/>
      <c r="AIH42" s="236"/>
      <c r="AII42" s="236"/>
      <c r="AIJ42" s="236"/>
      <c r="AIK42" s="236"/>
      <c r="AIL42" s="236"/>
      <c r="AIM42" s="236"/>
      <c r="AIN42" s="236"/>
      <c r="AIO42" s="236"/>
      <c r="AIP42" s="236"/>
      <c r="AIQ42" s="236"/>
      <c r="AIR42" s="236"/>
      <c r="AIS42" s="236"/>
      <c r="AIT42" s="236"/>
      <c r="AIU42" s="236"/>
      <c r="AIV42" s="236"/>
      <c r="AIW42" s="236"/>
      <c r="AIX42" s="236"/>
      <c r="AIY42" s="236"/>
      <c r="AIZ42" s="236"/>
      <c r="AJA42" s="236"/>
      <c r="AJB42" s="236"/>
      <c r="AJC42" s="236"/>
      <c r="AJD42" s="236"/>
      <c r="AJE42" s="236"/>
      <c r="AJF42" s="236"/>
      <c r="AJG42" s="236"/>
      <c r="AJH42" s="236"/>
      <c r="AJI42" s="236"/>
      <c r="AJJ42" s="236"/>
      <c r="AJK42" s="236"/>
      <c r="AJL42" s="236"/>
      <c r="AJM42" s="236"/>
      <c r="AJN42" s="236"/>
      <c r="AJO42" s="236"/>
      <c r="AJP42" s="236"/>
      <c r="AJQ42" s="236"/>
      <c r="AJR42" s="236"/>
      <c r="AJS42" s="236"/>
      <c r="AJT42" s="236"/>
      <c r="AJU42" s="236"/>
      <c r="AJV42" s="236"/>
      <c r="AJW42" s="236"/>
      <c r="AJX42" s="236"/>
      <c r="AJY42" s="236"/>
      <c r="AJZ42" s="236"/>
      <c r="AKA42" s="236"/>
      <c r="AKB42" s="236"/>
      <c r="AKC42" s="236"/>
      <c r="AKD42" s="236"/>
      <c r="AKE42" s="236"/>
      <c r="AKF42" s="236"/>
      <c r="AKG42" s="236"/>
      <c r="AKH42" s="236"/>
      <c r="AKI42" s="236"/>
      <c r="AKJ42" s="236"/>
      <c r="AKK42" s="236"/>
      <c r="AKL42" s="236"/>
      <c r="AKM42" s="236"/>
      <c r="AKN42" s="236"/>
      <c r="AKO42" s="236"/>
      <c r="AKP42" s="236"/>
      <c r="AKQ42" s="236"/>
      <c r="AKR42" s="236"/>
      <c r="AKS42" s="236"/>
      <c r="AKT42" s="236"/>
      <c r="AKU42" s="236"/>
      <c r="AKV42" s="236"/>
      <c r="AKW42" s="236"/>
      <c r="AKX42" s="236"/>
      <c r="AKY42" s="236"/>
      <c r="AKZ42" s="236"/>
      <c r="ALA42" s="236"/>
      <c r="ALB42" s="236"/>
      <c r="ALC42" s="236"/>
      <c r="ALD42" s="236"/>
      <c r="ALE42" s="236"/>
      <c r="ALF42" s="236"/>
      <c r="ALG42" s="236"/>
      <c r="ALH42" s="236"/>
      <c r="ALI42" s="236"/>
      <c r="ALJ42" s="236"/>
      <c r="ALK42" s="236"/>
      <c r="ALL42" s="236"/>
      <c r="ALM42" s="236"/>
      <c r="ALN42" s="236"/>
      <c r="ALO42" s="236"/>
      <c r="ALP42" s="236"/>
      <c r="ALQ42" s="236"/>
      <c r="ALR42" s="236"/>
      <c r="ALS42" s="236"/>
      <c r="ALT42" s="236"/>
      <c r="ALU42" s="236"/>
      <c r="ALV42" s="236"/>
      <c r="ALW42" s="236"/>
      <c r="ALX42" s="236"/>
      <c r="ALY42" s="236"/>
      <c r="ALZ42" s="236"/>
      <c r="AMA42" s="236"/>
      <c r="AMB42" s="236"/>
      <c r="AMC42" s="236"/>
      <c r="AMD42" s="236"/>
      <c r="AME42" s="236"/>
      <c r="AMF42" s="236"/>
      <c r="AMG42" s="236"/>
      <c r="AMH42" s="236"/>
      <c r="AMI42" s="236"/>
      <c r="AMJ42" s="236"/>
      <c r="AMK42" s="236"/>
      <c r="AML42" s="236"/>
      <c r="AMM42" s="236"/>
      <c r="AMN42" s="236"/>
      <c r="AMO42" s="236"/>
      <c r="AMP42" s="236"/>
      <c r="AMQ42" s="236"/>
      <c r="AMR42" s="236"/>
      <c r="AMS42" s="236"/>
      <c r="AMT42" s="236"/>
      <c r="AMU42" s="236"/>
      <c r="AMV42" s="236"/>
      <c r="AMW42" s="236"/>
      <c r="AMX42" s="236"/>
      <c r="AMY42" s="236"/>
      <c r="AMZ42" s="236"/>
      <c r="ANA42" s="236"/>
      <c r="ANB42" s="236"/>
      <c r="ANC42" s="236"/>
      <c r="AND42" s="236"/>
      <c r="ANE42" s="236"/>
      <c r="ANF42" s="236"/>
      <c r="ANG42" s="236"/>
      <c r="ANH42" s="236"/>
      <c r="ANI42" s="236"/>
      <c r="ANJ42" s="236"/>
      <c r="ANK42" s="236"/>
      <c r="ANL42" s="236"/>
      <c r="ANM42" s="236"/>
      <c r="ANN42" s="236"/>
      <c r="ANO42" s="236"/>
      <c r="ANP42" s="236"/>
      <c r="ANQ42" s="236"/>
      <c r="ANR42" s="236"/>
      <c r="ANS42" s="236"/>
      <c r="ANT42" s="236"/>
      <c r="ANU42" s="236"/>
      <c r="ANV42" s="236"/>
      <c r="ANW42" s="236"/>
      <c r="ANX42" s="236"/>
      <c r="ANY42" s="236"/>
      <c r="ANZ42" s="236"/>
      <c r="AOA42" s="236"/>
      <c r="AOB42" s="236"/>
      <c r="AOC42" s="236"/>
      <c r="AOD42" s="236"/>
      <c r="AOE42" s="236"/>
      <c r="AOF42" s="236"/>
      <c r="AOG42" s="236"/>
      <c r="AOH42" s="236"/>
      <c r="AOI42" s="236"/>
      <c r="AOJ42" s="236"/>
      <c r="AOK42" s="236"/>
      <c r="AOL42" s="236"/>
      <c r="AOM42" s="236"/>
      <c r="AON42" s="236"/>
      <c r="AOO42" s="236"/>
      <c r="AOP42" s="236"/>
      <c r="AOQ42" s="236"/>
      <c r="AOR42" s="236"/>
      <c r="AOS42" s="236"/>
      <c r="AOT42" s="236"/>
      <c r="AOU42" s="236"/>
      <c r="AOV42" s="236"/>
      <c r="AOW42" s="236"/>
      <c r="AOX42" s="236"/>
      <c r="AOY42" s="236"/>
      <c r="AOZ42" s="236"/>
      <c r="APA42" s="236"/>
      <c r="APB42" s="236"/>
      <c r="APC42" s="236"/>
      <c r="APD42" s="236"/>
      <c r="APE42" s="236"/>
      <c r="APF42" s="236"/>
      <c r="APG42" s="236"/>
      <c r="APH42" s="236"/>
      <c r="API42" s="236"/>
      <c r="APJ42" s="236"/>
      <c r="APK42" s="236"/>
      <c r="APL42" s="236"/>
      <c r="APM42" s="236"/>
      <c r="APN42" s="236"/>
      <c r="APO42" s="236"/>
      <c r="APP42" s="236"/>
      <c r="APQ42" s="236"/>
      <c r="APR42" s="236"/>
      <c r="APS42" s="236"/>
      <c r="APT42" s="236"/>
      <c r="APU42" s="236"/>
      <c r="APV42" s="236"/>
      <c r="APW42" s="236"/>
      <c r="APX42" s="236"/>
      <c r="APY42" s="236"/>
      <c r="APZ42" s="236"/>
      <c r="AQA42" s="236"/>
      <c r="AQB42" s="236"/>
      <c r="AQC42" s="236"/>
      <c r="AQD42" s="236"/>
      <c r="AQE42" s="236"/>
      <c r="AQF42" s="236"/>
      <c r="AQG42" s="236"/>
      <c r="AQH42" s="236"/>
      <c r="AQI42" s="236"/>
      <c r="AQJ42" s="236"/>
      <c r="AQK42" s="236"/>
      <c r="AQL42" s="236"/>
      <c r="AQM42" s="236"/>
      <c r="AQN42" s="236"/>
      <c r="AQO42" s="236"/>
      <c r="AQP42" s="236"/>
      <c r="AQQ42" s="236"/>
      <c r="AQR42" s="236"/>
      <c r="AQS42" s="236"/>
      <c r="AQT42" s="236"/>
      <c r="AQU42" s="236"/>
      <c r="AQV42" s="236"/>
      <c r="AQW42" s="236"/>
      <c r="AQX42" s="236"/>
      <c r="AQY42" s="236"/>
      <c r="AQZ42" s="236"/>
      <c r="ARA42" s="236"/>
      <c r="ARB42" s="236"/>
      <c r="ARC42" s="236"/>
      <c r="ARD42" s="236"/>
      <c r="ARE42" s="236"/>
      <c r="ARF42" s="236"/>
      <c r="ARG42" s="236"/>
      <c r="ARH42" s="236"/>
      <c r="ARI42" s="236"/>
      <c r="ARJ42" s="236"/>
      <c r="ARK42" s="236"/>
      <c r="ARL42" s="236"/>
      <c r="ARM42" s="236"/>
      <c r="ARN42" s="236"/>
      <c r="ARO42" s="236"/>
      <c r="ARP42" s="236"/>
      <c r="ARQ42" s="236"/>
      <c r="ARR42" s="236"/>
      <c r="ARS42" s="236"/>
      <c r="ART42" s="236"/>
      <c r="ARU42" s="236"/>
      <c r="ARV42" s="236"/>
      <c r="ARW42" s="236"/>
      <c r="ARX42" s="236"/>
      <c r="ARY42" s="236"/>
      <c r="ARZ42" s="236"/>
      <c r="ASA42" s="236"/>
      <c r="ASB42" s="236"/>
      <c r="ASC42" s="236"/>
      <c r="ASD42" s="236"/>
      <c r="ASE42" s="236"/>
      <c r="ASF42" s="236"/>
      <c r="ASG42" s="236"/>
      <c r="ASH42" s="236"/>
      <c r="ASI42" s="236"/>
      <c r="ASJ42" s="236"/>
      <c r="ASK42" s="236"/>
      <c r="ASL42" s="236"/>
      <c r="ASM42" s="236"/>
      <c r="ASN42" s="236"/>
      <c r="ASO42" s="236"/>
      <c r="ASP42" s="236"/>
      <c r="ASQ42" s="236"/>
      <c r="ASR42" s="236"/>
      <c r="ASS42" s="236"/>
      <c r="AST42" s="236"/>
      <c r="ASU42" s="236"/>
      <c r="ASV42" s="236"/>
      <c r="ASW42" s="236"/>
      <c r="ASX42" s="236"/>
      <c r="ASY42" s="236"/>
      <c r="ASZ42" s="236"/>
      <c r="ATA42" s="236"/>
      <c r="ATB42" s="236"/>
      <c r="ATC42" s="236"/>
      <c r="ATD42" s="236"/>
      <c r="ATE42" s="236"/>
      <c r="ATF42" s="236"/>
      <c r="ATG42" s="236"/>
      <c r="ATH42" s="236"/>
      <c r="ATI42" s="236"/>
      <c r="ATJ42" s="236"/>
      <c r="ATK42" s="236"/>
      <c r="ATL42" s="236"/>
      <c r="ATM42" s="236"/>
      <c r="ATN42" s="236"/>
      <c r="ATO42" s="236"/>
      <c r="ATP42" s="236"/>
      <c r="ATQ42" s="236"/>
      <c r="ATR42" s="236"/>
      <c r="ATS42" s="236"/>
      <c r="ATT42" s="236"/>
      <c r="ATU42" s="236"/>
      <c r="ATV42" s="236"/>
      <c r="ATW42" s="236"/>
      <c r="ATX42" s="236"/>
      <c r="ATY42" s="236"/>
      <c r="ATZ42" s="236"/>
      <c r="AUA42" s="236"/>
      <c r="AUB42" s="236"/>
      <c r="AUC42" s="236"/>
      <c r="AUD42" s="236"/>
      <c r="AUE42" s="236"/>
      <c r="AUF42" s="236"/>
      <c r="AUG42" s="236"/>
      <c r="AUH42" s="236"/>
      <c r="AUI42" s="236"/>
      <c r="AUJ42" s="236"/>
      <c r="AUK42" s="236"/>
      <c r="AUL42" s="236"/>
      <c r="AUM42" s="236"/>
      <c r="AUN42" s="236"/>
      <c r="AUO42" s="236"/>
      <c r="AUP42" s="236"/>
      <c r="AUQ42" s="236"/>
      <c r="AUR42" s="236"/>
      <c r="AUS42" s="236"/>
      <c r="AUT42" s="236"/>
      <c r="AUU42" s="236"/>
      <c r="AUV42" s="236"/>
      <c r="AUW42" s="236"/>
      <c r="AUX42" s="236"/>
      <c r="AUY42" s="236"/>
      <c r="AUZ42" s="236"/>
      <c r="AVA42" s="236"/>
      <c r="AVB42" s="236"/>
      <c r="AVC42" s="236"/>
      <c r="AVD42" s="236"/>
      <c r="AVE42" s="236"/>
      <c r="AVF42" s="236"/>
      <c r="AVG42" s="236"/>
      <c r="AVH42" s="236"/>
      <c r="AVI42" s="236"/>
      <c r="AVJ42" s="236"/>
      <c r="AVK42" s="236"/>
      <c r="AVL42" s="236"/>
      <c r="AVM42" s="236"/>
      <c r="AVN42" s="236"/>
      <c r="AVO42" s="236"/>
      <c r="AVP42" s="236"/>
      <c r="AVQ42" s="236"/>
      <c r="AVR42" s="236"/>
      <c r="AVS42" s="236"/>
      <c r="AVT42" s="236"/>
      <c r="AVU42" s="236"/>
      <c r="AVV42" s="236"/>
      <c r="AVW42" s="236"/>
      <c r="AVX42" s="236"/>
      <c r="AVY42" s="236"/>
      <c r="AVZ42" s="236"/>
      <c r="AWA42" s="236"/>
      <c r="AWB42" s="236"/>
      <c r="AWC42" s="236"/>
      <c r="AWD42" s="236"/>
      <c r="AWE42" s="236"/>
      <c r="AWF42" s="236"/>
      <c r="AWG42" s="236"/>
      <c r="AWH42" s="236"/>
      <c r="AWI42" s="236"/>
      <c r="AWJ42" s="236"/>
      <c r="AWK42" s="236"/>
      <c r="AWL42" s="236"/>
      <c r="AWM42" s="236"/>
      <c r="AWN42" s="236"/>
      <c r="AWO42" s="236"/>
      <c r="AWP42" s="236"/>
      <c r="AWQ42" s="236"/>
      <c r="AWR42" s="236"/>
      <c r="AWS42" s="236"/>
      <c r="AWT42" s="236"/>
      <c r="AWU42" s="236"/>
      <c r="AWV42" s="236"/>
      <c r="AWW42" s="236"/>
      <c r="AWX42" s="236"/>
      <c r="AWY42" s="236"/>
      <c r="AWZ42" s="236"/>
      <c r="AXA42" s="236"/>
      <c r="AXB42" s="236"/>
      <c r="AXC42" s="236"/>
      <c r="AXD42" s="236"/>
      <c r="AXE42" s="236"/>
      <c r="AXF42" s="236"/>
      <c r="AXG42" s="236"/>
      <c r="AXH42" s="236"/>
      <c r="AXI42" s="236"/>
      <c r="AXJ42" s="236"/>
      <c r="AXK42" s="236"/>
      <c r="AXL42" s="236"/>
      <c r="AXM42" s="236"/>
      <c r="AXN42" s="236"/>
      <c r="AXO42" s="236"/>
      <c r="AXP42" s="236"/>
      <c r="AXQ42" s="236"/>
      <c r="AXR42" s="236"/>
      <c r="AXS42" s="236"/>
      <c r="AXT42" s="236"/>
      <c r="AXU42" s="236"/>
      <c r="AXV42" s="236"/>
      <c r="AXW42" s="236"/>
      <c r="AXX42" s="236"/>
      <c r="AXY42" s="236"/>
      <c r="AXZ42" s="236"/>
      <c r="AYA42" s="236"/>
      <c r="AYB42" s="236"/>
      <c r="AYC42" s="236"/>
      <c r="AYD42" s="236"/>
      <c r="AYE42" s="236"/>
      <c r="AYF42" s="236"/>
      <c r="AYG42" s="236"/>
      <c r="AYH42" s="236"/>
      <c r="AYI42" s="236"/>
      <c r="AYJ42" s="236"/>
      <c r="AYK42" s="236"/>
      <c r="AYL42" s="236"/>
      <c r="AYM42" s="236"/>
      <c r="AYN42" s="236"/>
      <c r="AYO42" s="236"/>
      <c r="AYP42" s="236"/>
      <c r="AYQ42" s="236"/>
      <c r="AYR42" s="236"/>
      <c r="AYS42" s="236"/>
      <c r="AYT42" s="236"/>
      <c r="AYU42" s="236"/>
      <c r="AYV42" s="236"/>
      <c r="AYW42" s="236"/>
      <c r="AYX42" s="236"/>
      <c r="AYY42" s="236"/>
      <c r="AYZ42" s="236"/>
      <c r="AZA42" s="236"/>
      <c r="AZB42" s="236"/>
      <c r="AZC42" s="236"/>
      <c r="AZD42" s="236"/>
      <c r="AZE42" s="236"/>
      <c r="AZF42" s="236"/>
      <c r="AZG42" s="236"/>
      <c r="AZH42" s="236"/>
      <c r="AZI42" s="236"/>
      <c r="AZJ42" s="236"/>
      <c r="AZK42" s="236"/>
      <c r="AZL42" s="236"/>
      <c r="AZM42" s="236"/>
      <c r="AZN42" s="236"/>
      <c r="AZO42" s="236"/>
      <c r="AZP42" s="236"/>
      <c r="AZQ42" s="236"/>
      <c r="AZR42" s="236"/>
      <c r="AZS42" s="236"/>
      <c r="AZT42" s="236"/>
      <c r="AZU42" s="236"/>
      <c r="AZV42" s="236"/>
      <c r="AZW42" s="236"/>
      <c r="AZX42" s="236"/>
      <c r="AZY42" s="236"/>
      <c r="AZZ42" s="236"/>
      <c r="BAA42" s="236"/>
      <c r="BAB42" s="236"/>
      <c r="BAC42" s="236"/>
      <c r="BAD42" s="236"/>
      <c r="BAE42" s="236"/>
      <c r="BAF42" s="236"/>
      <c r="BAG42" s="236"/>
      <c r="BAH42" s="236"/>
      <c r="BAI42" s="236"/>
      <c r="BAJ42" s="236"/>
      <c r="BAK42" s="236"/>
      <c r="BAL42" s="236"/>
      <c r="BAM42" s="236"/>
      <c r="BAN42" s="236"/>
      <c r="BAO42" s="236"/>
      <c r="BAP42" s="236"/>
      <c r="BAQ42" s="236"/>
      <c r="BAR42" s="236"/>
      <c r="BAS42" s="236"/>
      <c r="BAT42" s="236"/>
      <c r="BAU42" s="236"/>
      <c r="BAV42" s="236"/>
      <c r="BAW42" s="236"/>
      <c r="BAX42" s="236"/>
      <c r="BAY42" s="236"/>
      <c r="BAZ42" s="236"/>
      <c r="BBA42" s="236"/>
      <c r="BBB42" s="236"/>
      <c r="BBC42" s="236"/>
      <c r="BBD42" s="236"/>
      <c r="BBE42" s="236"/>
      <c r="BBF42" s="236"/>
      <c r="BBG42" s="236"/>
      <c r="BBH42" s="236"/>
      <c r="BBI42" s="236"/>
      <c r="BBJ42" s="236"/>
      <c r="BBK42" s="236"/>
      <c r="BBL42" s="236"/>
      <c r="BBM42" s="236"/>
      <c r="BBN42" s="236"/>
      <c r="BBO42" s="236"/>
      <c r="BBP42" s="236"/>
      <c r="BBQ42" s="236"/>
      <c r="BBR42" s="236"/>
      <c r="BBS42" s="236"/>
      <c r="BBT42" s="236"/>
      <c r="BBU42" s="236"/>
      <c r="BBV42" s="236"/>
      <c r="BBW42" s="236"/>
      <c r="BBX42" s="236"/>
      <c r="BBY42" s="236"/>
      <c r="BBZ42" s="236"/>
      <c r="BCA42" s="236"/>
      <c r="BCB42" s="236"/>
      <c r="BCC42" s="236"/>
      <c r="BCD42" s="236"/>
      <c r="BCE42" s="236"/>
      <c r="BCF42" s="236"/>
      <c r="BCG42" s="236"/>
      <c r="BCH42" s="236"/>
      <c r="BCI42" s="236"/>
      <c r="BCJ42" s="236"/>
      <c r="BCK42" s="236"/>
      <c r="BCL42" s="236"/>
      <c r="BCM42" s="236"/>
      <c r="BCN42" s="236"/>
      <c r="BCO42" s="236"/>
      <c r="BCP42" s="236"/>
      <c r="BCQ42" s="236"/>
      <c r="BCR42" s="236"/>
      <c r="BCS42" s="236"/>
      <c r="BCT42" s="236"/>
      <c r="BCU42" s="236"/>
      <c r="BCV42" s="236"/>
      <c r="BCW42" s="236"/>
      <c r="BCX42" s="236"/>
      <c r="BCY42" s="236"/>
      <c r="BCZ42" s="236"/>
      <c r="BDA42" s="236"/>
      <c r="BDB42" s="236"/>
      <c r="BDC42" s="236"/>
      <c r="BDD42" s="236"/>
      <c r="BDE42" s="236"/>
      <c r="BDF42" s="236"/>
      <c r="BDG42" s="236"/>
      <c r="BDH42" s="236"/>
      <c r="BDI42" s="236"/>
      <c r="BDJ42" s="236"/>
      <c r="BDK42" s="236"/>
      <c r="BDL42" s="236"/>
      <c r="BDM42" s="236"/>
      <c r="BDN42" s="236"/>
      <c r="BDO42" s="236"/>
      <c r="BDP42" s="236"/>
      <c r="BDQ42" s="236"/>
      <c r="BDR42" s="236"/>
      <c r="BDS42" s="236"/>
      <c r="BDT42" s="236"/>
      <c r="BDU42" s="236"/>
      <c r="BDV42" s="236"/>
      <c r="BDW42" s="236"/>
      <c r="BDX42" s="236"/>
      <c r="BDY42" s="236"/>
      <c r="BDZ42" s="236"/>
      <c r="BEA42" s="236"/>
      <c r="BEB42" s="236"/>
      <c r="BEC42" s="236"/>
      <c r="BED42" s="236"/>
      <c r="BEE42" s="236"/>
      <c r="BEF42" s="236"/>
      <c r="BEG42" s="236"/>
      <c r="BEH42" s="236"/>
      <c r="BEI42" s="236"/>
      <c r="BEJ42" s="236"/>
      <c r="BEK42" s="236"/>
      <c r="BEL42" s="236"/>
      <c r="BEM42" s="236"/>
      <c r="BEN42" s="236"/>
      <c r="BEO42" s="236"/>
      <c r="BEP42" s="236"/>
      <c r="BEQ42" s="236"/>
      <c r="BER42" s="236"/>
      <c r="BES42" s="236"/>
      <c r="BET42" s="236"/>
      <c r="BEU42" s="236"/>
      <c r="BEV42" s="236"/>
      <c r="BEW42" s="236"/>
      <c r="BEX42" s="236"/>
      <c r="BEY42" s="236"/>
      <c r="BEZ42" s="236"/>
      <c r="BFA42" s="236"/>
      <c r="BFB42" s="236"/>
      <c r="BFC42" s="236"/>
      <c r="BFD42" s="236"/>
      <c r="BFE42" s="236"/>
      <c r="BFF42" s="236"/>
      <c r="BFG42" s="236"/>
      <c r="BFH42" s="236"/>
      <c r="BFI42" s="236"/>
      <c r="BFJ42" s="236"/>
      <c r="BFK42" s="236"/>
      <c r="BFL42" s="236"/>
      <c r="BFM42" s="236"/>
      <c r="BFN42" s="236"/>
      <c r="BFO42" s="236"/>
      <c r="BFP42" s="236"/>
      <c r="BFQ42" s="236"/>
      <c r="BFR42" s="236"/>
      <c r="BFS42" s="236"/>
      <c r="BFT42" s="236"/>
      <c r="BFU42" s="236"/>
      <c r="BFV42" s="236"/>
      <c r="BFW42" s="236"/>
      <c r="BFX42" s="236"/>
      <c r="BFY42" s="236"/>
      <c r="BFZ42" s="236"/>
      <c r="BGA42" s="236"/>
      <c r="BGB42" s="236"/>
      <c r="BGC42" s="236"/>
      <c r="BGD42" s="236"/>
      <c r="BGE42" s="236"/>
      <c r="BGF42" s="236"/>
      <c r="BGG42" s="236"/>
      <c r="BGH42" s="236"/>
      <c r="BGI42" s="236"/>
      <c r="BGJ42" s="236"/>
      <c r="BGK42" s="236"/>
      <c r="BGL42" s="236"/>
      <c r="BGM42" s="236"/>
      <c r="BGN42" s="236"/>
      <c r="BGO42" s="236"/>
      <c r="BGP42" s="236"/>
      <c r="BGQ42" s="236"/>
      <c r="BGR42" s="236"/>
      <c r="BGS42" s="236"/>
      <c r="BGT42" s="236"/>
      <c r="BGU42" s="236"/>
      <c r="BGV42" s="236"/>
      <c r="BGW42" s="236"/>
      <c r="BGX42" s="236"/>
      <c r="BGY42" s="236"/>
      <c r="BGZ42" s="236"/>
      <c r="BHA42" s="236"/>
      <c r="BHB42" s="236"/>
      <c r="BHC42" s="236"/>
      <c r="BHD42" s="236"/>
      <c r="BHE42" s="236"/>
      <c r="BHF42" s="236"/>
      <c r="BHG42" s="236"/>
      <c r="BHH42" s="236"/>
      <c r="BHI42" s="236"/>
      <c r="BHJ42" s="236"/>
      <c r="BHK42" s="236"/>
      <c r="BHL42" s="236"/>
      <c r="BHM42" s="236"/>
      <c r="BHN42" s="236"/>
      <c r="BHO42" s="236"/>
      <c r="BHP42" s="236"/>
      <c r="BHQ42" s="236"/>
      <c r="BHR42" s="236"/>
      <c r="BHS42" s="236"/>
      <c r="BHT42" s="236"/>
      <c r="BHU42" s="236"/>
      <c r="BHV42" s="236"/>
      <c r="BHW42" s="236"/>
      <c r="BHX42" s="236"/>
      <c r="BHY42" s="236"/>
      <c r="BHZ42" s="236"/>
      <c r="BIA42" s="236"/>
      <c r="BIB42" s="236"/>
      <c r="BIC42" s="236"/>
      <c r="BID42" s="236"/>
      <c r="BIE42" s="236"/>
      <c r="BIF42" s="236"/>
      <c r="BIG42" s="236"/>
      <c r="BIH42" s="236"/>
      <c r="BII42" s="236"/>
      <c r="BIJ42" s="236"/>
      <c r="BIK42" s="236"/>
      <c r="BIL42" s="236"/>
      <c r="BIM42" s="236"/>
      <c r="BIN42" s="236"/>
      <c r="BIO42" s="236"/>
      <c r="BIP42" s="236"/>
      <c r="BIQ42" s="236"/>
      <c r="BIR42" s="236"/>
      <c r="BIS42" s="236"/>
      <c r="BIT42" s="236"/>
      <c r="BIU42" s="236"/>
      <c r="BIV42" s="236"/>
      <c r="BIW42" s="236"/>
      <c r="BIX42" s="236"/>
      <c r="BIY42" s="236"/>
      <c r="BIZ42" s="236"/>
      <c r="BJA42" s="236"/>
      <c r="BJB42" s="236"/>
      <c r="BJC42" s="236"/>
      <c r="BJD42" s="236"/>
      <c r="BJE42" s="236"/>
      <c r="BJF42" s="236"/>
      <c r="BJG42" s="236"/>
      <c r="BJH42" s="236"/>
      <c r="BJI42" s="236"/>
      <c r="BJJ42" s="236"/>
      <c r="BJK42" s="236"/>
      <c r="BJL42" s="236"/>
      <c r="BJM42" s="236"/>
      <c r="BJN42" s="236"/>
      <c r="BJO42" s="236"/>
      <c r="BJP42" s="236"/>
      <c r="BJQ42" s="236"/>
      <c r="BJR42" s="236"/>
      <c r="BJS42" s="236"/>
      <c r="BJT42" s="236"/>
      <c r="BJU42" s="236"/>
      <c r="BJV42" s="236"/>
      <c r="BJW42" s="236"/>
      <c r="BJX42" s="236"/>
      <c r="BJY42" s="236"/>
      <c r="BJZ42" s="236"/>
      <c r="BKA42" s="236"/>
      <c r="BKB42" s="236"/>
      <c r="BKC42" s="236"/>
      <c r="BKD42" s="236"/>
      <c r="BKE42" s="236"/>
      <c r="BKF42" s="236"/>
      <c r="BKG42" s="236"/>
      <c r="BKH42" s="236"/>
      <c r="BKI42" s="236"/>
      <c r="BKJ42" s="236"/>
      <c r="BKK42" s="236"/>
      <c r="BKL42" s="236"/>
      <c r="BKM42" s="236"/>
      <c r="BKN42" s="236"/>
      <c r="BKO42" s="236"/>
      <c r="BKP42" s="236"/>
      <c r="BKQ42" s="236"/>
      <c r="BKR42" s="236"/>
      <c r="BKS42" s="236"/>
      <c r="BKT42" s="236"/>
      <c r="BKU42" s="236"/>
      <c r="BKV42" s="236"/>
      <c r="BKW42" s="236"/>
      <c r="BKX42" s="236"/>
      <c r="BKY42" s="236"/>
      <c r="BKZ42" s="236"/>
      <c r="BLA42" s="236"/>
      <c r="BLB42" s="236"/>
      <c r="BLC42" s="236"/>
      <c r="BLD42" s="236"/>
      <c r="BLE42" s="236"/>
      <c r="BLF42" s="236"/>
      <c r="BLG42" s="236"/>
      <c r="BLH42" s="236"/>
      <c r="BLI42" s="236"/>
      <c r="BLJ42" s="236"/>
      <c r="BLK42" s="236"/>
      <c r="BLL42" s="236"/>
      <c r="BLM42" s="236"/>
      <c r="BLN42" s="236"/>
      <c r="BLO42" s="236"/>
      <c r="BLP42" s="236"/>
      <c r="BLQ42" s="236"/>
      <c r="BLR42" s="236"/>
      <c r="BLS42" s="236"/>
      <c r="BLT42" s="236"/>
      <c r="BLU42" s="236"/>
      <c r="BLV42" s="236"/>
      <c r="BLW42" s="236"/>
      <c r="BLX42" s="236"/>
      <c r="BLY42" s="236"/>
      <c r="BLZ42" s="236"/>
      <c r="BMA42" s="236"/>
      <c r="BMB42" s="236"/>
      <c r="BMC42" s="236"/>
      <c r="BMD42" s="236"/>
      <c r="BME42" s="236"/>
      <c r="BMF42" s="236"/>
      <c r="BMG42" s="236"/>
      <c r="BMH42" s="236"/>
      <c r="BMI42" s="236"/>
      <c r="BMJ42" s="236"/>
      <c r="BMK42" s="236"/>
      <c r="BML42" s="236"/>
      <c r="BMM42" s="236"/>
      <c r="BMN42" s="236"/>
      <c r="BMO42" s="236"/>
      <c r="BMP42" s="236"/>
      <c r="BMQ42" s="236"/>
      <c r="BMR42" s="236"/>
      <c r="BMS42" s="236"/>
      <c r="BMT42" s="236"/>
      <c r="BMU42" s="236"/>
      <c r="BMV42" s="236"/>
      <c r="BMW42" s="236"/>
      <c r="BMX42" s="236"/>
      <c r="BMY42" s="236"/>
      <c r="BMZ42" s="236"/>
      <c r="BNA42" s="236"/>
      <c r="BNB42" s="236"/>
      <c r="BNC42" s="236"/>
      <c r="BND42" s="236"/>
      <c r="BNE42" s="236"/>
      <c r="BNF42" s="236"/>
      <c r="BNG42" s="236"/>
      <c r="BNH42" s="236"/>
      <c r="BNI42" s="236"/>
      <c r="BNJ42" s="236"/>
      <c r="BNK42" s="236"/>
      <c r="BNL42" s="236"/>
      <c r="BNM42" s="236"/>
      <c r="BNN42" s="236"/>
      <c r="BNO42" s="236"/>
      <c r="BNP42" s="236"/>
      <c r="BNQ42" s="236"/>
      <c r="BNR42" s="236"/>
      <c r="BNS42" s="236"/>
      <c r="BNT42" s="236"/>
      <c r="BNU42" s="236"/>
      <c r="BNV42" s="236"/>
      <c r="BNW42" s="236"/>
      <c r="BNX42" s="236"/>
      <c r="BNY42" s="236"/>
      <c r="BNZ42" s="236"/>
      <c r="BOA42" s="236"/>
      <c r="BOB42" s="236"/>
      <c r="BOC42" s="236"/>
      <c r="BOD42" s="236"/>
      <c r="BOE42" s="236"/>
      <c r="BOF42" s="236"/>
      <c r="BOG42" s="236"/>
      <c r="BOH42" s="236"/>
      <c r="BOI42" s="236"/>
      <c r="BOJ42" s="236"/>
      <c r="BOK42" s="236"/>
      <c r="BOL42" s="236"/>
      <c r="BOM42" s="236"/>
      <c r="BON42" s="236"/>
      <c r="BOO42" s="236"/>
      <c r="BOP42" s="236"/>
      <c r="BOQ42" s="236"/>
      <c r="BOR42" s="236"/>
      <c r="BOS42" s="236"/>
      <c r="BOT42" s="236"/>
      <c r="BOU42" s="236"/>
      <c r="BOV42" s="236"/>
      <c r="BOW42" s="236"/>
      <c r="BOX42" s="236"/>
      <c r="BOY42" s="236"/>
      <c r="BOZ42" s="236"/>
      <c r="BPA42" s="236"/>
      <c r="BPB42" s="236"/>
      <c r="BPC42" s="236"/>
      <c r="BPD42" s="236"/>
      <c r="BPE42" s="236"/>
      <c r="BPF42" s="236"/>
      <c r="BPG42" s="236"/>
      <c r="BPH42" s="236"/>
      <c r="BPI42" s="236"/>
      <c r="BPJ42" s="236"/>
      <c r="BPK42" s="236"/>
      <c r="BPL42" s="236"/>
      <c r="BPM42" s="236"/>
      <c r="BPN42" s="236"/>
      <c r="BPO42" s="236"/>
      <c r="BPP42" s="236"/>
      <c r="BPQ42" s="236"/>
      <c r="BPR42" s="236"/>
      <c r="BPS42" s="236"/>
      <c r="BPT42" s="236"/>
      <c r="BPU42" s="236"/>
      <c r="BPV42" s="236"/>
      <c r="BPW42" s="236"/>
      <c r="BPX42" s="236"/>
      <c r="BPY42" s="236"/>
      <c r="BPZ42" s="236"/>
      <c r="BQA42" s="236"/>
      <c r="BQB42" s="236"/>
      <c r="BQC42" s="236"/>
      <c r="BQD42" s="236"/>
      <c r="BQE42" s="236"/>
      <c r="BQF42" s="236"/>
      <c r="BQG42" s="236"/>
      <c r="BQH42" s="236"/>
      <c r="BQI42" s="236"/>
      <c r="BQJ42" s="236"/>
      <c r="BQK42" s="236"/>
      <c r="BQL42" s="236"/>
      <c r="BQM42" s="236"/>
      <c r="BQN42" s="236"/>
      <c r="BQO42" s="236"/>
      <c r="BQP42" s="236"/>
      <c r="BQQ42" s="236"/>
      <c r="BQR42" s="236"/>
      <c r="BQS42" s="236"/>
      <c r="BQT42" s="236"/>
      <c r="BQU42" s="236"/>
      <c r="BQV42" s="236"/>
      <c r="BQW42" s="236"/>
      <c r="BQX42" s="236"/>
      <c r="BQY42" s="236"/>
      <c r="BQZ42" s="236"/>
      <c r="BRA42" s="236"/>
      <c r="BRB42" s="236"/>
      <c r="BRC42" s="236"/>
      <c r="BRD42" s="236"/>
      <c r="BRE42" s="236"/>
      <c r="BRF42" s="236"/>
      <c r="BRG42" s="236"/>
      <c r="BRH42" s="236"/>
      <c r="BRI42" s="236"/>
      <c r="BRJ42" s="236"/>
      <c r="BRK42" s="236"/>
      <c r="BRL42" s="236"/>
      <c r="BRM42" s="236"/>
      <c r="BRN42" s="236"/>
      <c r="BRO42" s="236"/>
      <c r="BRP42" s="236"/>
      <c r="BRQ42" s="236"/>
      <c r="BRR42" s="236"/>
      <c r="BRS42" s="236"/>
      <c r="BRT42" s="236"/>
      <c r="BRU42" s="236"/>
      <c r="BRV42" s="236"/>
      <c r="BRW42" s="236"/>
      <c r="BRX42" s="236"/>
      <c r="BRY42" s="236"/>
      <c r="BRZ42" s="236"/>
      <c r="BSA42" s="236"/>
      <c r="BSB42" s="236"/>
      <c r="BSC42" s="236"/>
      <c r="BSD42" s="236"/>
      <c r="BSE42" s="236"/>
      <c r="BSF42" s="236"/>
      <c r="BSG42" s="236"/>
      <c r="BSH42" s="236"/>
      <c r="BSI42" s="236"/>
      <c r="BSJ42" s="236"/>
      <c r="BSK42" s="236"/>
      <c r="BSL42" s="236"/>
      <c r="BSM42" s="236"/>
      <c r="BSN42" s="236"/>
      <c r="BSO42" s="236"/>
      <c r="BSP42" s="236"/>
      <c r="BSQ42" s="236"/>
      <c r="BSR42" s="236"/>
      <c r="BSS42" s="236"/>
      <c r="BST42" s="236"/>
      <c r="BSU42" s="236"/>
      <c r="BSV42" s="236"/>
      <c r="BSW42" s="236"/>
      <c r="BSX42" s="236"/>
      <c r="BSY42" s="236"/>
      <c r="BSZ42" s="236"/>
      <c r="BTA42" s="236"/>
      <c r="BTB42" s="236"/>
      <c r="BTC42" s="236"/>
      <c r="BTD42" s="236"/>
      <c r="BTE42" s="236"/>
      <c r="BTF42" s="236"/>
      <c r="BTG42" s="236"/>
      <c r="BTH42" s="236"/>
      <c r="BTI42" s="236"/>
      <c r="BTJ42" s="236"/>
      <c r="BTK42" s="236"/>
      <c r="BTL42" s="236"/>
      <c r="BTM42" s="236"/>
      <c r="BTN42" s="236"/>
      <c r="BTO42" s="236"/>
      <c r="BTP42" s="236"/>
      <c r="BTQ42" s="236"/>
      <c r="BTR42" s="236"/>
      <c r="BTS42" s="236"/>
      <c r="BTT42" s="236"/>
      <c r="BTU42" s="236"/>
      <c r="BTV42" s="236"/>
      <c r="BTW42" s="236"/>
      <c r="BTX42" s="236"/>
      <c r="BTY42" s="236"/>
      <c r="BTZ42" s="236"/>
      <c r="BUA42" s="236"/>
      <c r="BUB42" s="236"/>
      <c r="BUC42" s="236"/>
      <c r="BUD42" s="236"/>
      <c r="BUE42" s="236"/>
      <c r="BUF42" s="236"/>
      <c r="BUG42" s="236"/>
      <c r="BUH42" s="236"/>
      <c r="BUI42" s="236"/>
      <c r="BUJ42" s="236"/>
      <c r="BUK42" s="236"/>
      <c r="BUL42" s="236"/>
      <c r="BUM42" s="236"/>
      <c r="BUN42" s="236"/>
      <c r="BUO42" s="236"/>
      <c r="BUP42" s="236"/>
      <c r="BUQ42" s="236"/>
      <c r="BUR42" s="236"/>
      <c r="BUS42" s="236"/>
      <c r="BUT42" s="236"/>
      <c r="BUU42" s="236"/>
      <c r="BUV42" s="236"/>
      <c r="BUW42" s="236"/>
      <c r="BUX42" s="236"/>
      <c r="BUY42" s="236"/>
      <c r="BUZ42" s="236"/>
      <c r="BVA42" s="236"/>
      <c r="BVB42" s="236"/>
      <c r="BVC42" s="236"/>
      <c r="BVD42" s="236"/>
      <c r="BVE42" s="236"/>
      <c r="BVF42" s="236"/>
      <c r="BVG42" s="236"/>
      <c r="BVH42" s="236"/>
      <c r="BVI42" s="236"/>
      <c r="BVJ42" s="236"/>
      <c r="BVK42" s="236"/>
      <c r="BVL42" s="236"/>
      <c r="BVM42" s="236"/>
      <c r="BVN42" s="236"/>
      <c r="BVO42" s="236"/>
      <c r="BVP42" s="236"/>
      <c r="BVQ42" s="236"/>
      <c r="BVR42" s="236"/>
      <c r="BVS42" s="236"/>
      <c r="BVT42" s="236"/>
      <c r="BVU42" s="236"/>
      <c r="BVV42" s="236"/>
      <c r="BVW42" s="236"/>
      <c r="BVX42" s="236"/>
      <c r="BVY42" s="236"/>
      <c r="BVZ42" s="236"/>
      <c r="BWA42" s="236"/>
      <c r="BWB42" s="236"/>
      <c r="BWC42" s="236"/>
      <c r="BWD42" s="236"/>
      <c r="BWE42" s="236"/>
      <c r="BWF42" s="236"/>
      <c r="BWG42" s="236"/>
      <c r="BWH42" s="236"/>
      <c r="BWI42" s="236"/>
      <c r="BWJ42" s="236"/>
      <c r="BWK42" s="236"/>
      <c r="BWL42" s="236"/>
      <c r="BWM42" s="236"/>
      <c r="BWN42" s="236"/>
      <c r="BWO42" s="236"/>
      <c r="BWP42" s="236"/>
      <c r="BWQ42" s="236"/>
      <c r="BWR42" s="236"/>
      <c r="BWS42" s="236"/>
      <c r="BWT42" s="236"/>
      <c r="BWU42" s="236"/>
      <c r="BWV42" s="236"/>
      <c r="BWW42" s="236"/>
      <c r="BWX42" s="236"/>
      <c r="BWY42" s="236"/>
      <c r="BWZ42" s="236"/>
      <c r="BXA42" s="236"/>
      <c r="BXB42" s="236"/>
      <c r="BXC42" s="236"/>
      <c r="BXD42" s="236"/>
      <c r="BXE42" s="236"/>
      <c r="BXF42" s="236"/>
      <c r="BXG42" s="236"/>
      <c r="BXH42" s="236"/>
      <c r="BXI42" s="236"/>
      <c r="BXJ42" s="236"/>
      <c r="BXK42" s="236"/>
      <c r="BXL42" s="236"/>
      <c r="BXM42" s="236"/>
      <c r="BXN42" s="236"/>
      <c r="BXO42" s="236"/>
      <c r="BXP42" s="236"/>
      <c r="BXQ42" s="236"/>
      <c r="BXR42" s="236"/>
      <c r="BXS42" s="236"/>
      <c r="BXT42" s="236"/>
      <c r="BXU42" s="236"/>
      <c r="BXV42" s="236"/>
      <c r="BXW42" s="236"/>
      <c r="BXX42" s="236"/>
      <c r="BXY42" s="236"/>
      <c r="BXZ42" s="236"/>
      <c r="BYA42" s="236"/>
      <c r="BYB42" s="236"/>
      <c r="BYC42" s="236"/>
      <c r="BYD42" s="236"/>
      <c r="BYE42" s="236"/>
      <c r="BYF42" s="236"/>
      <c r="BYG42" s="236"/>
      <c r="BYH42" s="236"/>
      <c r="BYI42" s="236"/>
      <c r="BYJ42" s="236"/>
      <c r="BYK42" s="236"/>
      <c r="BYL42" s="236"/>
      <c r="BYM42" s="236"/>
      <c r="BYN42" s="236"/>
      <c r="BYO42" s="236"/>
      <c r="BYP42" s="236"/>
      <c r="BYQ42" s="236"/>
      <c r="BYR42" s="236"/>
      <c r="BYS42" s="236"/>
      <c r="BYT42" s="236"/>
      <c r="BYU42" s="236"/>
      <c r="BYV42" s="236"/>
      <c r="BYW42" s="236"/>
      <c r="BYX42" s="236"/>
      <c r="BYY42" s="236"/>
      <c r="BYZ42" s="236"/>
      <c r="BZA42" s="236"/>
      <c r="BZB42" s="236"/>
      <c r="BZC42" s="236"/>
      <c r="BZD42" s="236"/>
      <c r="BZE42" s="236"/>
      <c r="BZF42" s="236"/>
      <c r="BZG42" s="236"/>
      <c r="BZH42" s="236"/>
      <c r="BZI42" s="236"/>
      <c r="BZJ42" s="236"/>
      <c r="BZK42" s="236"/>
      <c r="BZL42" s="236"/>
      <c r="BZM42" s="236"/>
      <c r="BZN42" s="236"/>
      <c r="BZO42" s="236"/>
      <c r="BZP42" s="236"/>
      <c r="BZQ42" s="236"/>
      <c r="BZR42" s="236"/>
      <c r="BZS42" s="236"/>
      <c r="BZT42" s="236"/>
      <c r="BZU42" s="236"/>
      <c r="BZV42" s="236"/>
      <c r="BZW42" s="236"/>
      <c r="BZX42" s="236"/>
      <c r="BZY42" s="236"/>
      <c r="BZZ42" s="236"/>
      <c r="CAA42" s="236"/>
      <c r="CAB42" s="236"/>
      <c r="CAC42" s="236"/>
      <c r="CAD42" s="236"/>
      <c r="CAE42" s="236"/>
      <c r="CAF42" s="236"/>
      <c r="CAG42" s="236"/>
      <c r="CAH42" s="236"/>
      <c r="CAI42" s="236"/>
      <c r="CAJ42" s="236"/>
      <c r="CAK42" s="236"/>
      <c r="CAL42" s="236"/>
      <c r="CAM42" s="236"/>
      <c r="CAN42" s="236"/>
      <c r="CAO42" s="236"/>
      <c r="CAP42" s="236"/>
      <c r="CAQ42" s="236"/>
      <c r="CAR42" s="236"/>
      <c r="CAS42" s="236"/>
      <c r="CAT42" s="236"/>
      <c r="CAU42" s="236"/>
      <c r="CAV42" s="236"/>
      <c r="CAW42" s="236"/>
      <c r="CAX42" s="236"/>
      <c r="CAY42" s="236"/>
      <c r="CAZ42" s="236"/>
      <c r="CBA42" s="236"/>
      <c r="CBB42" s="236"/>
      <c r="CBC42" s="236"/>
      <c r="CBD42" s="236"/>
      <c r="CBE42" s="236"/>
      <c r="CBF42" s="236"/>
      <c r="CBG42" s="236"/>
      <c r="CBH42" s="236"/>
      <c r="CBI42" s="236"/>
      <c r="CBJ42" s="236"/>
      <c r="CBK42" s="236"/>
      <c r="CBL42" s="236"/>
      <c r="CBM42" s="236"/>
      <c r="CBN42" s="236"/>
      <c r="CBO42" s="236"/>
      <c r="CBP42" s="236"/>
      <c r="CBQ42" s="236"/>
      <c r="CBR42" s="236"/>
      <c r="CBS42" s="236"/>
      <c r="CBT42" s="236"/>
      <c r="CBU42" s="236"/>
      <c r="CBV42" s="236"/>
      <c r="CBW42" s="236"/>
      <c r="CBX42" s="236"/>
      <c r="CBY42" s="236"/>
      <c r="CBZ42" s="236"/>
      <c r="CCA42" s="236"/>
      <c r="CCB42" s="236"/>
      <c r="CCC42" s="236"/>
      <c r="CCD42" s="236"/>
      <c r="CCE42" s="236"/>
      <c r="CCF42" s="236"/>
      <c r="CCG42" s="236"/>
      <c r="CCH42" s="236"/>
      <c r="CCI42" s="236"/>
      <c r="CCJ42" s="236"/>
      <c r="CCK42" s="236"/>
      <c r="CCL42" s="236"/>
      <c r="CCM42" s="236"/>
      <c r="CCN42" s="236"/>
      <c r="CCO42" s="236"/>
      <c r="CCP42" s="236"/>
      <c r="CCQ42" s="236"/>
      <c r="CCR42" s="236"/>
      <c r="CCS42" s="236"/>
      <c r="CCT42" s="236"/>
      <c r="CCU42" s="236"/>
      <c r="CCV42" s="236"/>
      <c r="CCW42" s="236"/>
      <c r="CCX42" s="236"/>
      <c r="CCY42" s="236"/>
      <c r="CCZ42" s="236"/>
      <c r="CDA42" s="236"/>
      <c r="CDB42" s="236"/>
      <c r="CDC42" s="236"/>
      <c r="CDD42" s="236"/>
      <c r="CDE42" s="236"/>
      <c r="CDF42" s="236"/>
      <c r="CDG42" s="236"/>
      <c r="CDH42" s="236"/>
      <c r="CDI42" s="236"/>
      <c r="CDJ42" s="236"/>
      <c r="CDK42" s="236"/>
      <c r="CDL42" s="236"/>
      <c r="CDM42" s="236"/>
      <c r="CDN42" s="236"/>
      <c r="CDO42" s="236"/>
      <c r="CDP42" s="236"/>
      <c r="CDQ42" s="236"/>
      <c r="CDR42" s="236"/>
      <c r="CDS42" s="236"/>
      <c r="CDT42" s="236"/>
      <c r="CDU42" s="236"/>
      <c r="CDV42" s="236"/>
      <c r="CDW42" s="236"/>
      <c r="CDX42" s="236"/>
      <c r="CDY42" s="236"/>
      <c r="CDZ42" s="236"/>
      <c r="CEA42" s="236"/>
      <c r="CEB42" s="236"/>
      <c r="CEC42" s="236"/>
      <c r="CED42" s="236"/>
      <c r="CEE42" s="236"/>
      <c r="CEF42" s="236"/>
      <c r="CEG42" s="236"/>
      <c r="CEH42" s="236"/>
      <c r="CEI42" s="236"/>
      <c r="CEJ42" s="236"/>
      <c r="CEK42" s="236"/>
      <c r="CEL42" s="236"/>
      <c r="CEM42" s="236"/>
      <c r="CEN42" s="236"/>
      <c r="CEO42" s="236"/>
      <c r="CEP42" s="236"/>
      <c r="CEQ42" s="236"/>
      <c r="CER42" s="236"/>
      <c r="CES42" s="236"/>
      <c r="CET42" s="236"/>
      <c r="CEU42" s="236"/>
      <c r="CEV42" s="236"/>
      <c r="CEW42" s="236"/>
      <c r="CEX42" s="236"/>
      <c r="CEY42" s="236"/>
      <c r="CEZ42" s="236"/>
      <c r="CFA42" s="236"/>
      <c r="CFB42" s="236"/>
      <c r="CFC42" s="236"/>
      <c r="CFD42" s="236"/>
      <c r="CFE42" s="236"/>
      <c r="CFF42" s="236"/>
      <c r="CFG42" s="236"/>
      <c r="CFH42" s="236"/>
      <c r="CFI42" s="236"/>
      <c r="CFJ42" s="236"/>
      <c r="CFK42" s="236"/>
      <c r="CFL42" s="236"/>
      <c r="CFM42" s="236"/>
      <c r="CFN42" s="236"/>
      <c r="CFO42" s="236"/>
      <c r="CFP42" s="236"/>
      <c r="CFQ42" s="236"/>
      <c r="CFR42" s="236"/>
      <c r="CFS42" s="236"/>
      <c r="CFT42" s="236"/>
      <c r="CFU42" s="236"/>
      <c r="CFV42" s="236"/>
      <c r="CFW42" s="236"/>
      <c r="CFX42" s="236"/>
      <c r="CFY42" s="236"/>
      <c r="CFZ42" s="236"/>
      <c r="CGA42" s="236"/>
      <c r="CGB42" s="236"/>
      <c r="CGC42" s="236"/>
      <c r="CGD42" s="236"/>
      <c r="CGE42" s="236"/>
      <c r="CGF42" s="236"/>
      <c r="CGG42" s="236"/>
      <c r="CGH42" s="236"/>
      <c r="CGI42" s="236"/>
      <c r="CGJ42" s="236"/>
      <c r="CGK42" s="236"/>
      <c r="CGL42" s="236"/>
      <c r="CGM42" s="236"/>
      <c r="CGN42" s="236"/>
      <c r="CGO42" s="236"/>
      <c r="CGP42" s="236"/>
      <c r="CGQ42" s="236"/>
      <c r="CGR42" s="236"/>
      <c r="CGS42" s="236"/>
      <c r="CGT42" s="236"/>
      <c r="CGU42" s="236"/>
      <c r="CGV42" s="236"/>
      <c r="CGW42" s="236"/>
      <c r="CGX42" s="236"/>
      <c r="CGY42" s="236"/>
      <c r="CGZ42" s="236"/>
      <c r="CHA42" s="236"/>
      <c r="CHB42" s="236"/>
      <c r="CHC42" s="236"/>
      <c r="CHD42" s="236"/>
      <c r="CHE42" s="236"/>
      <c r="CHF42" s="236"/>
      <c r="CHG42" s="236"/>
      <c r="CHH42" s="236"/>
      <c r="CHI42" s="236"/>
      <c r="CHJ42" s="236"/>
      <c r="CHK42" s="236"/>
      <c r="CHL42" s="236"/>
      <c r="CHM42" s="236"/>
      <c r="CHN42" s="236"/>
      <c r="CHO42" s="236"/>
      <c r="CHP42" s="236"/>
      <c r="CHQ42" s="236"/>
      <c r="CHR42" s="236"/>
      <c r="CHS42" s="236"/>
      <c r="CHT42" s="236"/>
      <c r="CHU42" s="236"/>
      <c r="CHV42" s="236"/>
      <c r="CHW42" s="236"/>
      <c r="CHX42" s="236"/>
      <c r="CHY42" s="236"/>
      <c r="CHZ42" s="236"/>
      <c r="CIA42" s="236"/>
      <c r="CIB42" s="236"/>
      <c r="CIC42" s="236"/>
      <c r="CID42" s="236"/>
      <c r="CIE42" s="236"/>
      <c r="CIF42" s="236"/>
      <c r="CIG42" s="236"/>
      <c r="CIH42" s="236"/>
      <c r="CII42" s="236"/>
      <c r="CIJ42" s="236"/>
      <c r="CIK42" s="236"/>
      <c r="CIL42" s="236"/>
      <c r="CIM42" s="236"/>
      <c r="CIN42" s="236"/>
      <c r="CIO42" s="236"/>
      <c r="CIP42" s="236"/>
      <c r="CIQ42" s="236"/>
      <c r="CIR42" s="236"/>
      <c r="CIS42" s="236"/>
      <c r="CIT42" s="236"/>
      <c r="CIU42" s="236"/>
      <c r="CIV42" s="236"/>
      <c r="CIW42" s="236"/>
      <c r="CIX42" s="236"/>
      <c r="CIY42" s="236"/>
      <c r="CIZ42" s="236"/>
      <c r="CJA42" s="236"/>
      <c r="CJB42" s="236"/>
      <c r="CJC42" s="236"/>
      <c r="CJD42" s="236"/>
      <c r="CJE42" s="236"/>
      <c r="CJF42" s="236"/>
      <c r="CJG42" s="236"/>
      <c r="CJH42" s="236"/>
      <c r="CJI42" s="236"/>
      <c r="CJJ42" s="236"/>
      <c r="CJK42" s="236"/>
      <c r="CJL42" s="236"/>
      <c r="CJM42" s="236"/>
      <c r="CJN42" s="236"/>
      <c r="CJO42" s="236"/>
      <c r="CJP42" s="236"/>
      <c r="CJQ42" s="236"/>
      <c r="CJR42" s="236"/>
      <c r="CJS42" s="236"/>
      <c r="CJT42" s="236"/>
      <c r="CJU42" s="236"/>
      <c r="CJV42" s="236"/>
      <c r="CJW42" s="236"/>
      <c r="CJX42" s="236"/>
      <c r="CJY42" s="236"/>
      <c r="CJZ42" s="236"/>
      <c r="CKA42" s="236"/>
      <c r="CKB42" s="236"/>
      <c r="CKC42" s="236"/>
      <c r="CKD42" s="236"/>
      <c r="CKE42" s="236"/>
      <c r="CKF42" s="236"/>
      <c r="CKG42" s="236"/>
      <c r="CKH42" s="236"/>
      <c r="CKI42" s="236"/>
      <c r="CKJ42" s="236"/>
      <c r="CKK42" s="236"/>
      <c r="CKL42" s="236"/>
      <c r="CKM42" s="236"/>
      <c r="CKN42" s="236"/>
      <c r="CKO42" s="236"/>
      <c r="CKP42" s="236"/>
      <c r="CKQ42" s="236"/>
      <c r="CKR42" s="236"/>
      <c r="CKS42" s="236"/>
      <c r="CKT42" s="236"/>
      <c r="CKU42" s="236"/>
      <c r="CKV42" s="236"/>
      <c r="CKW42" s="236"/>
      <c r="CKX42" s="236"/>
      <c r="CKY42" s="236"/>
      <c r="CKZ42" s="236"/>
      <c r="CLA42" s="236"/>
      <c r="CLB42" s="236"/>
      <c r="CLC42" s="236"/>
      <c r="CLD42" s="236"/>
      <c r="CLE42" s="236"/>
      <c r="CLF42" s="236"/>
      <c r="CLG42" s="236"/>
      <c r="CLH42" s="236"/>
      <c r="CLI42" s="236"/>
      <c r="CLJ42" s="236"/>
      <c r="CLK42" s="236"/>
      <c r="CLL42" s="236"/>
      <c r="CLM42" s="236"/>
      <c r="CLN42" s="236"/>
      <c r="CLO42" s="236"/>
      <c r="CLP42" s="236"/>
      <c r="CLQ42" s="236"/>
      <c r="CLR42" s="236"/>
      <c r="CLS42" s="236"/>
      <c r="CLT42" s="236"/>
      <c r="CLU42" s="236"/>
      <c r="CLV42" s="236"/>
      <c r="CLW42" s="236"/>
      <c r="CLX42" s="236"/>
      <c r="CLY42" s="236"/>
      <c r="CLZ42" s="236"/>
      <c r="CMA42" s="236"/>
      <c r="CMB42" s="236"/>
      <c r="CMC42" s="236"/>
      <c r="CMD42" s="236"/>
      <c r="CME42" s="236"/>
      <c r="CMF42" s="236"/>
      <c r="CMG42" s="236"/>
      <c r="CMH42" s="236"/>
      <c r="CMI42" s="236"/>
      <c r="CMJ42" s="236"/>
      <c r="CMK42" s="236"/>
      <c r="CML42" s="236"/>
      <c r="CMM42" s="236"/>
      <c r="CMN42" s="236"/>
      <c r="CMO42" s="236"/>
      <c r="CMP42" s="236"/>
      <c r="CMQ42" s="236"/>
      <c r="CMR42" s="236"/>
      <c r="CMS42" s="236"/>
      <c r="CMT42" s="236"/>
      <c r="CMU42" s="236"/>
      <c r="CMV42" s="236"/>
      <c r="CMW42" s="236"/>
      <c r="CMX42" s="236"/>
      <c r="CMY42" s="236"/>
      <c r="CMZ42" s="236"/>
      <c r="CNA42" s="236"/>
      <c r="CNB42" s="236"/>
      <c r="CNC42" s="236"/>
      <c r="CND42" s="236"/>
      <c r="CNE42" s="236"/>
      <c r="CNF42" s="236"/>
      <c r="CNG42" s="236"/>
      <c r="CNH42" s="236"/>
      <c r="CNI42" s="236"/>
      <c r="CNJ42" s="236"/>
      <c r="CNK42" s="236"/>
      <c r="CNL42" s="236"/>
      <c r="CNM42" s="236"/>
      <c r="CNN42" s="236"/>
      <c r="CNO42" s="236"/>
      <c r="CNP42" s="236"/>
      <c r="CNQ42" s="236"/>
      <c r="CNR42" s="236"/>
      <c r="CNS42" s="236"/>
      <c r="CNT42" s="236"/>
      <c r="CNU42" s="236"/>
      <c r="CNV42" s="236"/>
      <c r="CNW42" s="236"/>
      <c r="CNX42" s="236"/>
      <c r="CNY42" s="236"/>
      <c r="CNZ42" s="236"/>
      <c r="COA42" s="236"/>
      <c r="COB42" s="236"/>
      <c r="COC42" s="236"/>
      <c r="COD42" s="236"/>
      <c r="COE42" s="236"/>
      <c r="COF42" s="236"/>
      <c r="COG42" s="236"/>
      <c r="COH42" s="236"/>
      <c r="COI42" s="236"/>
      <c r="COJ42" s="236"/>
      <c r="COK42" s="236"/>
      <c r="COL42" s="236"/>
      <c r="COM42" s="236"/>
      <c r="CON42" s="236"/>
      <c r="COO42" s="236"/>
      <c r="COP42" s="236"/>
      <c r="COQ42" s="236"/>
      <c r="COR42" s="236"/>
      <c r="COS42" s="236"/>
      <c r="COT42" s="236"/>
      <c r="COU42" s="236"/>
      <c r="COV42" s="236"/>
      <c r="COW42" s="236"/>
      <c r="COX42" s="236"/>
      <c r="COY42" s="236"/>
      <c r="COZ42" s="236"/>
      <c r="CPA42" s="236"/>
      <c r="CPB42" s="236"/>
      <c r="CPC42" s="236"/>
      <c r="CPD42" s="236"/>
      <c r="CPE42" s="236"/>
      <c r="CPF42" s="236"/>
      <c r="CPG42" s="236"/>
      <c r="CPH42" s="236"/>
      <c r="CPI42" s="236"/>
      <c r="CPJ42" s="236"/>
      <c r="CPK42" s="236"/>
      <c r="CPL42" s="236"/>
      <c r="CPM42" s="236"/>
      <c r="CPN42" s="236"/>
      <c r="CPO42" s="236"/>
      <c r="CPP42" s="236"/>
      <c r="CPQ42" s="236"/>
      <c r="CPR42" s="236"/>
      <c r="CPS42" s="236"/>
      <c r="CPT42" s="236"/>
      <c r="CPU42" s="236"/>
      <c r="CPV42" s="236"/>
      <c r="CPW42" s="236"/>
      <c r="CPX42" s="236"/>
      <c r="CPY42" s="236"/>
      <c r="CPZ42" s="236"/>
      <c r="CQA42" s="236"/>
      <c r="CQB42" s="236"/>
      <c r="CQC42" s="236"/>
      <c r="CQD42" s="236"/>
      <c r="CQE42" s="236"/>
      <c r="CQF42" s="236"/>
      <c r="CQG42" s="236"/>
      <c r="CQH42" s="236"/>
      <c r="CQI42" s="236"/>
      <c r="CQJ42" s="236"/>
      <c r="CQK42" s="236"/>
      <c r="CQL42" s="236"/>
      <c r="CQM42" s="236"/>
      <c r="CQN42" s="236"/>
      <c r="CQO42" s="236"/>
      <c r="CQP42" s="236"/>
      <c r="CQQ42" s="236"/>
      <c r="CQR42" s="236"/>
      <c r="CQS42" s="236"/>
      <c r="CQT42" s="236"/>
      <c r="CQU42" s="236"/>
      <c r="CQV42" s="236"/>
      <c r="CQW42" s="236"/>
      <c r="CQX42" s="236"/>
      <c r="CQY42" s="236"/>
      <c r="CQZ42" s="236"/>
      <c r="CRA42" s="236"/>
      <c r="CRB42" s="236"/>
      <c r="CRC42" s="236"/>
      <c r="CRD42" s="236"/>
      <c r="CRE42" s="236"/>
      <c r="CRF42" s="236"/>
      <c r="CRG42" s="236"/>
      <c r="CRH42" s="236"/>
      <c r="CRI42" s="236"/>
      <c r="CRJ42" s="236"/>
      <c r="CRK42" s="236"/>
      <c r="CRL42" s="236"/>
      <c r="CRM42" s="236"/>
      <c r="CRN42" s="236"/>
      <c r="CRO42" s="236"/>
      <c r="CRP42" s="236"/>
      <c r="CRQ42" s="236"/>
      <c r="CRR42" s="236"/>
      <c r="CRS42" s="236"/>
      <c r="CRT42" s="236"/>
      <c r="CRU42" s="236"/>
      <c r="CRV42" s="236"/>
      <c r="CRW42" s="236"/>
      <c r="CRX42" s="236"/>
      <c r="CRY42" s="236"/>
      <c r="CRZ42" s="236"/>
      <c r="CSA42" s="236"/>
      <c r="CSB42" s="236"/>
      <c r="CSC42" s="236"/>
      <c r="CSD42" s="236"/>
      <c r="CSE42" s="236"/>
      <c r="CSF42" s="236"/>
      <c r="CSG42" s="236"/>
      <c r="CSH42" s="236"/>
      <c r="CSI42" s="236"/>
      <c r="CSJ42" s="236"/>
      <c r="CSK42" s="236"/>
      <c r="CSL42" s="236"/>
      <c r="CSM42" s="236"/>
      <c r="CSN42" s="236"/>
      <c r="CSO42" s="236"/>
      <c r="CSP42" s="236"/>
      <c r="CSQ42" s="236"/>
      <c r="CSR42" s="236"/>
      <c r="CSS42" s="236"/>
      <c r="CST42" s="236"/>
      <c r="CSU42" s="236"/>
      <c r="CSV42" s="236"/>
      <c r="CSW42" s="236"/>
      <c r="CSX42" s="236"/>
      <c r="CSY42" s="236"/>
      <c r="CSZ42" s="236"/>
      <c r="CTA42" s="236"/>
      <c r="CTB42" s="236"/>
      <c r="CTC42" s="236"/>
      <c r="CTD42" s="236"/>
      <c r="CTE42" s="236"/>
      <c r="CTF42" s="236"/>
      <c r="CTG42" s="236"/>
      <c r="CTH42" s="236"/>
      <c r="CTI42" s="236"/>
      <c r="CTJ42" s="236"/>
      <c r="CTK42" s="236"/>
      <c r="CTL42" s="236"/>
      <c r="CTM42" s="236"/>
      <c r="CTN42" s="236"/>
      <c r="CTO42" s="236"/>
      <c r="CTP42" s="236"/>
      <c r="CTQ42" s="236"/>
      <c r="CTR42" s="236"/>
      <c r="CTS42" s="236"/>
      <c r="CTT42" s="236"/>
      <c r="CTU42" s="236"/>
      <c r="CTV42" s="236"/>
      <c r="CTW42" s="236"/>
      <c r="CTX42" s="236"/>
      <c r="CTY42" s="236"/>
      <c r="CTZ42" s="236"/>
      <c r="CUA42" s="236"/>
      <c r="CUB42" s="236"/>
      <c r="CUC42" s="236"/>
      <c r="CUD42" s="236"/>
      <c r="CUE42" s="236"/>
      <c r="CUF42" s="236"/>
      <c r="CUG42" s="236"/>
      <c r="CUH42" s="236"/>
      <c r="CUI42" s="236"/>
      <c r="CUJ42" s="236"/>
      <c r="CUK42" s="236"/>
      <c r="CUL42" s="236"/>
      <c r="CUM42" s="236"/>
      <c r="CUN42" s="236"/>
      <c r="CUO42" s="236"/>
      <c r="CUP42" s="236"/>
      <c r="CUQ42" s="236"/>
      <c r="CUR42" s="236"/>
      <c r="CUS42" s="236"/>
      <c r="CUT42" s="236"/>
      <c r="CUU42" s="236"/>
      <c r="CUV42" s="236"/>
      <c r="CUW42" s="236"/>
      <c r="CUX42" s="236"/>
      <c r="CUY42" s="236"/>
      <c r="CUZ42" s="236"/>
      <c r="CVA42" s="236"/>
      <c r="CVB42" s="236"/>
      <c r="CVC42" s="236"/>
      <c r="CVD42" s="236"/>
      <c r="CVE42" s="236"/>
      <c r="CVF42" s="236"/>
      <c r="CVG42" s="236"/>
      <c r="CVH42" s="236"/>
      <c r="CVI42" s="236"/>
      <c r="CVJ42" s="236"/>
      <c r="CVK42" s="236"/>
      <c r="CVL42" s="236"/>
      <c r="CVM42" s="236"/>
      <c r="CVN42" s="236"/>
      <c r="CVO42" s="236"/>
      <c r="CVP42" s="236"/>
      <c r="CVQ42" s="236"/>
      <c r="CVR42" s="236"/>
      <c r="CVS42" s="236"/>
      <c r="CVT42" s="236"/>
      <c r="CVU42" s="236"/>
      <c r="CVV42" s="236"/>
      <c r="CVW42" s="236"/>
      <c r="CVX42" s="236"/>
      <c r="CVY42" s="236"/>
      <c r="CVZ42" s="236"/>
      <c r="CWA42" s="236"/>
      <c r="CWB42" s="236"/>
      <c r="CWC42" s="236"/>
      <c r="CWD42" s="236"/>
      <c r="CWE42" s="236"/>
      <c r="CWF42" s="236"/>
      <c r="CWG42" s="236"/>
      <c r="CWH42" s="236"/>
      <c r="CWI42" s="236"/>
      <c r="CWJ42" s="236"/>
      <c r="CWK42" s="236"/>
      <c r="CWL42" s="236"/>
      <c r="CWM42" s="236"/>
      <c r="CWN42" s="236"/>
      <c r="CWO42" s="236"/>
      <c r="CWP42" s="236"/>
      <c r="CWQ42" s="236"/>
      <c r="CWR42" s="236"/>
      <c r="CWS42" s="236"/>
      <c r="CWT42" s="236"/>
      <c r="CWU42" s="236"/>
      <c r="CWV42" s="236"/>
      <c r="CWW42" s="236"/>
      <c r="CWX42" s="236"/>
      <c r="CWY42" s="236"/>
      <c r="CWZ42" s="236"/>
      <c r="CXA42" s="236"/>
      <c r="CXB42" s="236"/>
      <c r="CXC42" s="236"/>
      <c r="CXD42" s="236"/>
      <c r="CXE42" s="236"/>
      <c r="CXF42" s="236"/>
      <c r="CXG42" s="236"/>
      <c r="CXH42" s="236"/>
      <c r="CXI42" s="236"/>
      <c r="CXJ42" s="236"/>
      <c r="CXK42" s="236"/>
      <c r="CXL42" s="236"/>
      <c r="CXM42" s="236"/>
      <c r="CXN42" s="236"/>
      <c r="CXO42" s="236"/>
      <c r="CXP42" s="236"/>
      <c r="CXQ42" s="236"/>
      <c r="CXR42" s="236"/>
      <c r="CXS42" s="236"/>
      <c r="CXT42" s="236"/>
      <c r="CXU42" s="236"/>
      <c r="CXV42" s="236"/>
      <c r="CXW42" s="236"/>
      <c r="CXX42" s="236"/>
      <c r="CXY42" s="236"/>
      <c r="CXZ42" s="236"/>
      <c r="CYA42" s="236"/>
      <c r="CYB42" s="236"/>
      <c r="CYC42" s="236"/>
      <c r="CYD42" s="236"/>
      <c r="CYE42" s="236"/>
      <c r="CYF42" s="236"/>
      <c r="CYG42" s="236"/>
      <c r="CYH42" s="236"/>
      <c r="CYI42" s="236"/>
      <c r="CYJ42" s="236"/>
      <c r="CYK42" s="236"/>
      <c r="CYL42" s="236"/>
      <c r="CYM42" s="236"/>
      <c r="CYN42" s="236"/>
      <c r="CYO42" s="236"/>
      <c r="CYP42" s="236"/>
      <c r="CYQ42" s="236"/>
      <c r="CYR42" s="236"/>
      <c r="CYS42" s="236"/>
      <c r="CYT42" s="236"/>
      <c r="CYU42" s="236"/>
      <c r="CYV42" s="236"/>
      <c r="CYW42" s="236"/>
      <c r="CYX42" s="236"/>
      <c r="CYY42" s="236"/>
      <c r="CYZ42" s="236"/>
      <c r="CZA42" s="236"/>
      <c r="CZB42" s="236"/>
      <c r="CZC42" s="236"/>
      <c r="CZD42" s="236"/>
      <c r="CZE42" s="236"/>
      <c r="CZF42" s="236"/>
      <c r="CZG42" s="236"/>
      <c r="CZH42" s="236"/>
      <c r="CZI42" s="236"/>
      <c r="CZJ42" s="236"/>
      <c r="CZK42" s="236"/>
      <c r="CZL42" s="236"/>
      <c r="CZM42" s="236"/>
      <c r="CZN42" s="236"/>
      <c r="CZO42" s="236"/>
      <c r="CZP42" s="236"/>
      <c r="CZQ42" s="236"/>
      <c r="CZR42" s="236"/>
      <c r="CZS42" s="236"/>
      <c r="CZT42" s="236"/>
      <c r="CZU42" s="236"/>
      <c r="CZV42" s="236"/>
      <c r="CZW42" s="236"/>
      <c r="CZX42" s="236"/>
      <c r="CZY42" s="236"/>
      <c r="CZZ42" s="236"/>
      <c r="DAA42" s="236"/>
      <c r="DAB42" s="236"/>
      <c r="DAC42" s="236"/>
      <c r="DAD42" s="236"/>
      <c r="DAE42" s="236"/>
      <c r="DAF42" s="236"/>
      <c r="DAG42" s="236"/>
      <c r="DAH42" s="236"/>
      <c r="DAI42" s="236"/>
      <c r="DAJ42" s="236"/>
      <c r="DAK42" s="236"/>
      <c r="DAL42" s="236"/>
      <c r="DAM42" s="236"/>
      <c r="DAN42" s="236"/>
      <c r="DAO42" s="236"/>
      <c r="DAP42" s="236"/>
      <c r="DAQ42" s="236"/>
      <c r="DAR42" s="236"/>
      <c r="DAS42" s="236"/>
      <c r="DAT42" s="236"/>
      <c r="DAU42" s="236"/>
      <c r="DAV42" s="236"/>
      <c r="DAW42" s="236"/>
      <c r="DAX42" s="236"/>
      <c r="DAY42" s="236"/>
      <c r="DAZ42" s="236"/>
      <c r="DBA42" s="236"/>
      <c r="DBB42" s="236"/>
      <c r="DBC42" s="236"/>
      <c r="DBD42" s="236"/>
      <c r="DBE42" s="236"/>
      <c r="DBF42" s="236"/>
      <c r="DBG42" s="236"/>
      <c r="DBH42" s="236"/>
      <c r="DBI42" s="236"/>
      <c r="DBJ42" s="236"/>
      <c r="DBK42" s="236"/>
      <c r="DBL42" s="236"/>
      <c r="DBM42" s="236"/>
      <c r="DBN42" s="236"/>
      <c r="DBO42" s="236"/>
      <c r="DBP42" s="236"/>
      <c r="DBQ42" s="236"/>
      <c r="DBR42" s="236"/>
      <c r="DBS42" s="236"/>
      <c r="DBT42" s="236"/>
      <c r="DBU42" s="236"/>
      <c r="DBV42" s="236"/>
      <c r="DBW42" s="236"/>
      <c r="DBX42" s="236"/>
      <c r="DBY42" s="236"/>
      <c r="DBZ42" s="236"/>
      <c r="DCA42" s="236"/>
      <c r="DCB42" s="236"/>
      <c r="DCC42" s="236"/>
      <c r="DCD42" s="236"/>
      <c r="DCE42" s="236"/>
      <c r="DCF42" s="236"/>
      <c r="DCG42" s="236"/>
      <c r="DCH42" s="236"/>
      <c r="DCI42" s="236"/>
      <c r="DCJ42" s="236"/>
      <c r="DCK42" s="236"/>
      <c r="DCL42" s="236"/>
      <c r="DCM42" s="236"/>
      <c r="DCN42" s="236"/>
      <c r="DCO42" s="236"/>
      <c r="DCP42" s="236"/>
      <c r="DCQ42" s="236"/>
      <c r="DCR42" s="236"/>
      <c r="DCS42" s="236"/>
      <c r="DCT42" s="236"/>
      <c r="DCU42" s="236"/>
      <c r="DCV42" s="236"/>
      <c r="DCW42" s="236"/>
      <c r="DCX42" s="236"/>
      <c r="DCY42" s="236"/>
      <c r="DCZ42" s="236"/>
      <c r="DDA42" s="236"/>
      <c r="DDB42" s="236"/>
      <c r="DDC42" s="236"/>
      <c r="DDD42" s="236"/>
      <c r="DDE42" s="236"/>
      <c r="DDF42" s="236"/>
      <c r="DDG42" s="236"/>
      <c r="DDH42" s="236"/>
      <c r="DDI42" s="236"/>
      <c r="DDJ42" s="236"/>
      <c r="DDK42" s="236"/>
      <c r="DDL42" s="236"/>
      <c r="DDM42" s="236"/>
      <c r="DDN42" s="236"/>
      <c r="DDO42" s="236"/>
      <c r="DDP42" s="236"/>
      <c r="DDQ42" s="236"/>
      <c r="DDR42" s="236"/>
      <c r="DDS42" s="236"/>
      <c r="DDT42" s="236"/>
      <c r="DDU42" s="236"/>
      <c r="DDV42" s="236"/>
      <c r="DDW42" s="236"/>
      <c r="DDX42" s="236"/>
      <c r="DDY42" s="236"/>
      <c r="DDZ42" s="236"/>
      <c r="DEA42" s="236"/>
      <c r="DEB42" s="236"/>
      <c r="DEC42" s="236"/>
      <c r="DED42" s="236"/>
      <c r="DEE42" s="236"/>
      <c r="DEF42" s="236"/>
      <c r="DEG42" s="236"/>
      <c r="DEH42" s="236"/>
      <c r="DEI42" s="236"/>
      <c r="DEJ42" s="236"/>
      <c r="DEK42" s="236"/>
      <c r="DEL42" s="236"/>
      <c r="DEM42" s="236"/>
      <c r="DEN42" s="236"/>
      <c r="DEO42" s="236"/>
      <c r="DEP42" s="236"/>
      <c r="DEQ42" s="236"/>
      <c r="DER42" s="236"/>
      <c r="DES42" s="236"/>
      <c r="DET42" s="236"/>
      <c r="DEU42" s="236"/>
      <c r="DEV42" s="236"/>
      <c r="DEW42" s="236"/>
      <c r="DEX42" s="236"/>
      <c r="DEY42" s="236"/>
      <c r="DEZ42" s="236"/>
      <c r="DFA42" s="236"/>
      <c r="DFB42" s="236"/>
      <c r="DFC42" s="236"/>
      <c r="DFD42" s="236"/>
      <c r="DFE42" s="236"/>
      <c r="DFF42" s="236"/>
      <c r="DFG42" s="236"/>
      <c r="DFH42" s="236"/>
      <c r="DFI42" s="236"/>
      <c r="DFJ42" s="236"/>
      <c r="DFK42" s="236"/>
      <c r="DFL42" s="236"/>
      <c r="DFM42" s="236"/>
      <c r="DFN42" s="236"/>
      <c r="DFO42" s="236"/>
      <c r="DFP42" s="236"/>
      <c r="DFQ42" s="236"/>
      <c r="DFR42" s="236"/>
      <c r="DFS42" s="236"/>
      <c r="DFT42" s="236"/>
      <c r="DFU42" s="236"/>
      <c r="DFV42" s="236"/>
      <c r="DFW42" s="236"/>
      <c r="DFX42" s="236"/>
      <c r="DFY42" s="236"/>
      <c r="DFZ42" s="236"/>
      <c r="DGA42" s="236"/>
      <c r="DGB42" s="236"/>
      <c r="DGC42" s="236"/>
      <c r="DGD42" s="236"/>
      <c r="DGE42" s="236"/>
      <c r="DGF42" s="236"/>
      <c r="DGG42" s="236"/>
      <c r="DGH42" s="236"/>
      <c r="DGI42" s="236"/>
      <c r="DGJ42" s="236"/>
      <c r="DGK42" s="236"/>
      <c r="DGL42" s="236"/>
      <c r="DGM42" s="236"/>
      <c r="DGN42" s="236"/>
      <c r="DGO42" s="236"/>
      <c r="DGP42" s="236"/>
      <c r="DGQ42" s="236"/>
      <c r="DGR42" s="236"/>
      <c r="DGS42" s="236"/>
      <c r="DGT42" s="236"/>
      <c r="DGU42" s="236"/>
      <c r="DGV42" s="236"/>
      <c r="DGW42" s="236"/>
      <c r="DGX42" s="236"/>
      <c r="DGY42" s="236"/>
      <c r="DGZ42" s="236"/>
      <c r="DHA42" s="236"/>
      <c r="DHB42" s="236"/>
      <c r="DHC42" s="236"/>
      <c r="DHD42" s="236"/>
      <c r="DHE42" s="236"/>
      <c r="DHF42" s="236"/>
      <c r="DHG42" s="236"/>
      <c r="DHH42" s="236"/>
      <c r="DHI42" s="236"/>
      <c r="DHJ42" s="236"/>
      <c r="DHK42" s="236"/>
      <c r="DHL42" s="236"/>
      <c r="DHM42" s="236"/>
      <c r="DHN42" s="236"/>
      <c r="DHO42" s="236"/>
      <c r="DHP42" s="236"/>
      <c r="DHQ42" s="236"/>
      <c r="DHR42" s="236"/>
      <c r="DHS42" s="236"/>
      <c r="DHT42" s="236"/>
      <c r="DHU42" s="236"/>
      <c r="DHV42" s="236"/>
      <c r="DHW42" s="236"/>
      <c r="DHX42" s="236"/>
      <c r="DHY42" s="236"/>
      <c r="DHZ42" s="236"/>
      <c r="DIA42" s="236"/>
      <c r="DIB42" s="236"/>
      <c r="DIC42" s="236"/>
      <c r="DID42" s="236"/>
      <c r="DIE42" s="236"/>
      <c r="DIF42" s="236"/>
      <c r="DIG42" s="236"/>
      <c r="DIH42" s="236"/>
      <c r="DII42" s="236"/>
      <c r="DIJ42" s="236"/>
      <c r="DIK42" s="236"/>
      <c r="DIL42" s="236"/>
      <c r="DIM42" s="236"/>
      <c r="DIN42" s="236"/>
      <c r="DIO42" s="236"/>
      <c r="DIP42" s="236"/>
      <c r="DIQ42" s="236"/>
      <c r="DIR42" s="236"/>
      <c r="DIS42" s="236"/>
      <c r="DIT42" s="236"/>
      <c r="DIU42" s="236"/>
      <c r="DIV42" s="236"/>
      <c r="DIW42" s="236"/>
      <c r="DIX42" s="236"/>
      <c r="DIY42" s="236"/>
      <c r="DIZ42" s="236"/>
      <c r="DJA42" s="236"/>
      <c r="DJB42" s="236"/>
      <c r="DJC42" s="236"/>
      <c r="DJD42" s="236"/>
      <c r="DJE42" s="236"/>
      <c r="DJF42" s="236"/>
      <c r="DJG42" s="236"/>
      <c r="DJH42" s="236"/>
      <c r="DJI42" s="236"/>
      <c r="DJJ42" s="236"/>
      <c r="DJK42" s="236"/>
      <c r="DJL42" s="236"/>
      <c r="DJM42" s="236"/>
      <c r="DJN42" s="236"/>
      <c r="DJO42" s="236"/>
      <c r="DJP42" s="236"/>
      <c r="DJQ42" s="236"/>
      <c r="DJR42" s="236"/>
      <c r="DJS42" s="236"/>
      <c r="DJT42" s="236"/>
      <c r="DJU42" s="236"/>
      <c r="DJV42" s="236"/>
      <c r="DJW42" s="236"/>
      <c r="DJX42" s="236"/>
      <c r="DJY42" s="236"/>
      <c r="DJZ42" s="236"/>
      <c r="DKA42" s="236"/>
      <c r="DKB42" s="236"/>
      <c r="DKC42" s="236"/>
      <c r="DKD42" s="236"/>
      <c r="DKE42" s="236"/>
      <c r="DKF42" s="236"/>
      <c r="DKG42" s="236"/>
      <c r="DKH42" s="236"/>
      <c r="DKI42" s="236"/>
      <c r="DKJ42" s="236"/>
      <c r="DKK42" s="236"/>
      <c r="DKL42" s="236"/>
      <c r="DKM42" s="236"/>
      <c r="DKN42" s="236"/>
      <c r="DKO42" s="236"/>
      <c r="DKP42" s="236"/>
      <c r="DKQ42" s="236"/>
      <c r="DKR42" s="236"/>
      <c r="DKS42" s="236"/>
      <c r="DKT42" s="236"/>
      <c r="DKU42" s="236"/>
      <c r="DKV42" s="236"/>
      <c r="DKW42" s="236"/>
      <c r="DKX42" s="236"/>
      <c r="DKY42" s="236"/>
      <c r="DKZ42" s="236"/>
      <c r="DLA42" s="236"/>
      <c r="DLB42" s="236"/>
      <c r="DLC42" s="236"/>
      <c r="DLD42" s="236"/>
      <c r="DLE42" s="236"/>
      <c r="DLF42" s="236"/>
      <c r="DLG42" s="236"/>
      <c r="DLH42" s="236"/>
      <c r="DLI42" s="236"/>
      <c r="DLJ42" s="236"/>
      <c r="DLK42" s="236"/>
      <c r="DLL42" s="236"/>
      <c r="DLM42" s="236"/>
      <c r="DLN42" s="236"/>
      <c r="DLO42" s="236"/>
      <c r="DLP42" s="236"/>
      <c r="DLQ42" s="236"/>
      <c r="DLR42" s="236"/>
      <c r="DLS42" s="236"/>
      <c r="DLT42" s="236"/>
      <c r="DLU42" s="236"/>
      <c r="DLV42" s="236"/>
      <c r="DLW42" s="236"/>
      <c r="DLX42" s="236"/>
      <c r="DLY42" s="236"/>
      <c r="DLZ42" s="236"/>
      <c r="DMA42" s="236"/>
      <c r="DMB42" s="236"/>
      <c r="DMC42" s="236"/>
      <c r="DMD42" s="236"/>
      <c r="DME42" s="236"/>
      <c r="DMF42" s="236"/>
      <c r="DMG42" s="236"/>
      <c r="DMH42" s="236"/>
      <c r="DMI42" s="236"/>
      <c r="DMJ42" s="236"/>
      <c r="DMK42" s="236"/>
      <c r="DML42" s="236"/>
      <c r="DMM42" s="236"/>
      <c r="DMN42" s="236"/>
      <c r="DMO42" s="236"/>
      <c r="DMP42" s="236"/>
      <c r="DMQ42" s="236"/>
      <c r="DMR42" s="236"/>
      <c r="DMS42" s="236"/>
      <c r="DMT42" s="236"/>
      <c r="DMU42" s="236"/>
      <c r="DMV42" s="236"/>
      <c r="DMW42" s="236"/>
      <c r="DMX42" s="236"/>
      <c r="DMY42" s="236"/>
      <c r="DMZ42" s="236"/>
      <c r="DNA42" s="236"/>
      <c r="DNB42" s="236"/>
      <c r="DNC42" s="236"/>
      <c r="DND42" s="236"/>
      <c r="DNE42" s="236"/>
      <c r="DNF42" s="236"/>
      <c r="DNG42" s="236"/>
      <c r="DNH42" s="236"/>
      <c r="DNI42" s="236"/>
      <c r="DNJ42" s="236"/>
      <c r="DNK42" s="236"/>
      <c r="DNL42" s="236"/>
      <c r="DNM42" s="236"/>
      <c r="DNN42" s="236"/>
      <c r="DNO42" s="236"/>
      <c r="DNP42" s="236"/>
      <c r="DNQ42" s="236"/>
      <c r="DNR42" s="236"/>
      <c r="DNS42" s="236"/>
      <c r="DNT42" s="236"/>
      <c r="DNU42" s="236"/>
      <c r="DNV42" s="236"/>
      <c r="DNW42" s="236"/>
      <c r="DNX42" s="236"/>
      <c r="DNY42" s="236"/>
      <c r="DNZ42" s="236"/>
      <c r="DOA42" s="236"/>
      <c r="DOB42" s="236"/>
      <c r="DOC42" s="236"/>
      <c r="DOD42" s="236"/>
      <c r="DOE42" s="236"/>
      <c r="DOF42" s="236"/>
      <c r="DOG42" s="236"/>
      <c r="DOH42" s="236"/>
      <c r="DOI42" s="236"/>
      <c r="DOJ42" s="236"/>
      <c r="DOK42" s="236"/>
      <c r="DOL42" s="236"/>
      <c r="DOM42" s="236"/>
      <c r="DON42" s="236"/>
      <c r="DOO42" s="236"/>
      <c r="DOP42" s="236"/>
      <c r="DOQ42" s="236"/>
      <c r="DOR42" s="236"/>
      <c r="DOS42" s="236"/>
      <c r="DOT42" s="236"/>
      <c r="DOU42" s="236"/>
      <c r="DOV42" s="236"/>
      <c r="DOW42" s="236"/>
      <c r="DOX42" s="236"/>
      <c r="DOY42" s="236"/>
      <c r="DOZ42" s="236"/>
      <c r="DPA42" s="236"/>
      <c r="DPB42" s="236"/>
      <c r="DPC42" s="236"/>
      <c r="DPD42" s="236"/>
      <c r="DPE42" s="236"/>
      <c r="DPF42" s="236"/>
      <c r="DPG42" s="236"/>
      <c r="DPH42" s="236"/>
      <c r="DPI42" s="236"/>
      <c r="DPJ42" s="236"/>
      <c r="DPK42" s="236"/>
      <c r="DPL42" s="236"/>
      <c r="DPM42" s="236"/>
      <c r="DPN42" s="236"/>
      <c r="DPO42" s="236"/>
      <c r="DPP42" s="236"/>
      <c r="DPQ42" s="236"/>
      <c r="DPR42" s="236"/>
      <c r="DPS42" s="236"/>
      <c r="DPT42" s="236"/>
      <c r="DPU42" s="236"/>
      <c r="DPV42" s="236"/>
      <c r="DPW42" s="236"/>
      <c r="DPX42" s="236"/>
      <c r="DPY42" s="236"/>
      <c r="DPZ42" s="236"/>
      <c r="DQA42" s="236"/>
      <c r="DQB42" s="236"/>
      <c r="DQC42" s="236"/>
      <c r="DQD42" s="236"/>
      <c r="DQE42" s="236"/>
      <c r="DQF42" s="236"/>
      <c r="DQG42" s="236"/>
      <c r="DQH42" s="236"/>
      <c r="DQI42" s="236"/>
      <c r="DQJ42" s="236"/>
      <c r="DQK42" s="236"/>
      <c r="DQL42" s="236"/>
      <c r="DQM42" s="236"/>
      <c r="DQN42" s="236"/>
      <c r="DQO42" s="236"/>
      <c r="DQP42" s="236"/>
      <c r="DQQ42" s="236"/>
      <c r="DQR42" s="236"/>
      <c r="DQS42" s="236"/>
      <c r="DQT42" s="236"/>
      <c r="DQU42" s="236"/>
      <c r="DQV42" s="236"/>
      <c r="DQW42" s="236"/>
      <c r="DQX42" s="236"/>
      <c r="DQY42" s="236"/>
      <c r="DQZ42" s="236"/>
      <c r="DRA42" s="236"/>
      <c r="DRB42" s="236"/>
      <c r="DRC42" s="236"/>
      <c r="DRD42" s="236"/>
      <c r="DRE42" s="236"/>
      <c r="DRF42" s="236"/>
      <c r="DRG42" s="236"/>
      <c r="DRH42" s="236"/>
      <c r="DRI42" s="236"/>
      <c r="DRJ42" s="236"/>
      <c r="DRK42" s="236"/>
      <c r="DRL42" s="236"/>
      <c r="DRM42" s="236"/>
      <c r="DRN42" s="236"/>
      <c r="DRO42" s="236"/>
      <c r="DRP42" s="236"/>
      <c r="DRQ42" s="236"/>
      <c r="DRR42" s="236"/>
      <c r="DRS42" s="236"/>
      <c r="DRT42" s="236"/>
      <c r="DRU42" s="236"/>
      <c r="DRV42" s="236"/>
      <c r="DRW42" s="236"/>
      <c r="DRX42" s="236"/>
      <c r="DRY42" s="236"/>
      <c r="DRZ42" s="236"/>
      <c r="DSA42" s="236"/>
      <c r="DSB42" s="236"/>
      <c r="DSC42" s="236"/>
      <c r="DSD42" s="236"/>
      <c r="DSE42" s="236"/>
      <c r="DSF42" s="236"/>
      <c r="DSG42" s="236"/>
      <c r="DSH42" s="236"/>
      <c r="DSI42" s="236"/>
      <c r="DSJ42" s="236"/>
      <c r="DSK42" s="236"/>
      <c r="DSL42" s="236"/>
      <c r="DSM42" s="236"/>
      <c r="DSN42" s="236"/>
      <c r="DSO42" s="236"/>
      <c r="DSP42" s="236"/>
      <c r="DSQ42" s="236"/>
      <c r="DSR42" s="236"/>
      <c r="DSS42" s="236"/>
      <c r="DST42" s="236"/>
      <c r="DSU42" s="236"/>
      <c r="DSV42" s="236"/>
      <c r="DSW42" s="236"/>
      <c r="DSX42" s="236"/>
      <c r="DSY42" s="236"/>
      <c r="DSZ42" s="236"/>
      <c r="DTA42" s="236"/>
      <c r="DTB42" s="236"/>
      <c r="DTC42" s="236"/>
      <c r="DTD42" s="236"/>
      <c r="DTE42" s="236"/>
      <c r="DTF42" s="236"/>
      <c r="DTG42" s="236"/>
      <c r="DTH42" s="236"/>
      <c r="DTI42" s="236"/>
      <c r="DTJ42" s="236"/>
      <c r="DTK42" s="236"/>
      <c r="DTL42" s="236"/>
      <c r="DTM42" s="236"/>
      <c r="DTN42" s="236"/>
      <c r="DTO42" s="236"/>
      <c r="DTP42" s="236"/>
      <c r="DTQ42" s="236"/>
      <c r="DTR42" s="236"/>
      <c r="DTS42" s="236"/>
      <c r="DTT42" s="236"/>
      <c r="DTU42" s="236"/>
      <c r="DTV42" s="236"/>
      <c r="DTW42" s="236"/>
      <c r="DTX42" s="236"/>
      <c r="DTY42" s="236"/>
      <c r="DTZ42" s="236"/>
      <c r="DUA42" s="236"/>
      <c r="DUB42" s="236"/>
      <c r="DUC42" s="236"/>
      <c r="DUD42" s="236"/>
      <c r="DUE42" s="236"/>
      <c r="DUF42" s="236"/>
      <c r="DUG42" s="236"/>
      <c r="DUH42" s="236"/>
      <c r="DUI42" s="236"/>
      <c r="DUJ42" s="236"/>
      <c r="DUK42" s="236"/>
      <c r="DUL42" s="236"/>
      <c r="DUM42" s="236"/>
      <c r="DUN42" s="236"/>
      <c r="DUO42" s="236"/>
      <c r="DUP42" s="236"/>
      <c r="DUQ42" s="236"/>
      <c r="DUR42" s="236"/>
      <c r="DUS42" s="236"/>
      <c r="DUT42" s="236"/>
      <c r="DUU42" s="236"/>
      <c r="DUV42" s="236"/>
      <c r="DUW42" s="236"/>
      <c r="DUX42" s="236"/>
      <c r="DUY42" s="236"/>
      <c r="DUZ42" s="236"/>
      <c r="DVA42" s="236"/>
      <c r="DVB42" s="236"/>
      <c r="DVC42" s="236"/>
      <c r="DVD42" s="236"/>
      <c r="DVE42" s="236"/>
      <c r="DVF42" s="236"/>
      <c r="DVG42" s="236"/>
      <c r="DVH42" s="236"/>
      <c r="DVI42" s="236"/>
      <c r="DVJ42" s="236"/>
      <c r="DVK42" s="236"/>
      <c r="DVL42" s="236"/>
      <c r="DVM42" s="236"/>
      <c r="DVN42" s="236"/>
      <c r="DVO42" s="236"/>
      <c r="DVP42" s="236"/>
      <c r="DVQ42" s="236"/>
      <c r="DVR42" s="236"/>
      <c r="DVS42" s="236"/>
      <c r="DVT42" s="236"/>
      <c r="DVU42" s="236"/>
      <c r="DVV42" s="236"/>
      <c r="DVW42" s="236"/>
      <c r="DVX42" s="236"/>
      <c r="DVY42" s="236"/>
      <c r="DVZ42" s="236"/>
      <c r="DWA42" s="236"/>
      <c r="DWB42" s="236"/>
      <c r="DWC42" s="236"/>
      <c r="DWD42" s="236"/>
      <c r="DWE42" s="236"/>
      <c r="DWF42" s="236"/>
      <c r="DWG42" s="236"/>
      <c r="DWH42" s="236"/>
      <c r="DWI42" s="236"/>
      <c r="DWJ42" s="236"/>
      <c r="DWK42" s="236"/>
      <c r="DWL42" s="236"/>
      <c r="DWM42" s="236"/>
      <c r="DWN42" s="236"/>
      <c r="DWO42" s="236"/>
      <c r="DWP42" s="236"/>
      <c r="DWQ42" s="236"/>
      <c r="DWR42" s="236"/>
      <c r="DWS42" s="236"/>
      <c r="DWT42" s="236"/>
      <c r="DWU42" s="236"/>
      <c r="DWV42" s="236"/>
      <c r="DWW42" s="236"/>
      <c r="DWX42" s="236"/>
      <c r="DWY42" s="236"/>
      <c r="DWZ42" s="236"/>
      <c r="DXA42" s="236"/>
      <c r="DXB42" s="236"/>
      <c r="DXC42" s="236"/>
      <c r="DXD42" s="236"/>
      <c r="DXE42" s="236"/>
      <c r="DXF42" s="236"/>
      <c r="DXG42" s="236"/>
      <c r="DXH42" s="236"/>
      <c r="DXI42" s="236"/>
      <c r="DXJ42" s="236"/>
      <c r="DXK42" s="236"/>
      <c r="DXL42" s="236"/>
      <c r="DXM42" s="236"/>
      <c r="DXN42" s="236"/>
      <c r="DXO42" s="236"/>
      <c r="DXP42" s="236"/>
      <c r="DXQ42" s="236"/>
      <c r="DXR42" s="236"/>
      <c r="DXS42" s="236"/>
      <c r="DXT42" s="236"/>
      <c r="DXU42" s="236"/>
      <c r="DXV42" s="236"/>
      <c r="DXW42" s="236"/>
      <c r="DXX42" s="236"/>
      <c r="DXY42" s="236"/>
      <c r="DXZ42" s="236"/>
      <c r="DYA42" s="236"/>
      <c r="DYB42" s="236"/>
      <c r="DYC42" s="236"/>
      <c r="DYD42" s="236"/>
      <c r="DYE42" s="236"/>
      <c r="DYF42" s="236"/>
      <c r="DYG42" s="236"/>
      <c r="DYH42" s="236"/>
      <c r="DYI42" s="236"/>
      <c r="DYJ42" s="236"/>
      <c r="DYK42" s="236"/>
      <c r="DYL42" s="236"/>
      <c r="DYM42" s="236"/>
      <c r="DYN42" s="236"/>
      <c r="DYO42" s="236"/>
      <c r="DYP42" s="236"/>
      <c r="DYQ42" s="236"/>
      <c r="DYR42" s="236"/>
      <c r="DYS42" s="236"/>
      <c r="DYT42" s="236"/>
      <c r="DYU42" s="236"/>
      <c r="DYV42" s="236"/>
      <c r="DYW42" s="236"/>
      <c r="DYX42" s="236"/>
      <c r="DYY42" s="236"/>
      <c r="DYZ42" s="236"/>
      <c r="DZA42" s="236"/>
      <c r="DZB42" s="236"/>
      <c r="DZC42" s="236"/>
      <c r="DZD42" s="236"/>
      <c r="DZE42" s="236"/>
      <c r="DZF42" s="236"/>
      <c r="DZG42" s="236"/>
      <c r="DZH42" s="236"/>
      <c r="DZI42" s="236"/>
      <c r="DZJ42" s="236"/>
      <c r="DZK42" s="236"/>
      <c r="DZL42" s="236"/>
      <c r="DZM42" s="236"/>
      <c r="DZN42" s="236"/>
      <c r="DZO42" s="236"/>
      <c r="DZP42" s="236"/>
      <c r="DZQ42" s="236"/>
      <c r="DZR42" s="236"/>
      <c r="DZS42" s="236"/>
      <c r="DZT42" s="236"/>
      <c r="DZU42" s="236"/>
      <c r="DZV42" s="236"/>
      <c r="DZW42" s="236"/>
      <c r="DZX42" s="236"/>
      <c r="DZY42" s="236"/>
      <c r="DZZ42" s="236"/>
      <c r="EAA42" s="236"/>
      <c r="EAB42" s="236"/>
      <c r="EAC42" s="236"/>
      <c r="EAD42" s="236"/>
      <c r="EAE42" s="236"/>
      <c r="EAF42" s="236"/>
      <c r="EAG42" s="236"/>
      <c r="EAH42" s="236"/>
      <c r="EAI42" s="236"/>
      <c r="EAJ42" s="236"/>
      <c r="EAK42" s="236"/>
      <c r="EAL42" s="236"/>
      <c r="EAM42" s="236"/>
      <c r="EAN42" s="236"/>
      <c r="EAO42" s="236"/>
      <c r="EAP42" s="236"/>
      <c r="EAQ42" s="236"/>
      <c r="EAR42" s="236"/>
      <c r="EAS42" s="236"/>
      <c r="EAT42" s="236"/>
      <c r="EAU42" s="236"/>
      <c r="EAV42" s="236"/>
      <c r="EAW42" s="236"/>
      <c r="EAX42" s="236"/>
      <c r="EAY42" s="236"/>
      <c r="EAZ42" s="236"/>
      <c r="EBA42" s="236"/>
      <c r="EBB42" s="236"/>
      <c r="EBC42" s="236"/>
      <c r="EBD42" s="236"/>
      <c r="EBE42" s="236"/>
      <c r="EBF42" s="236"/>
      <c r="EBG42" s="236"/>
      <c r="EBH42" s="236"/>
      <c r="EBI42" s="236"/>
      <c r="EBJ42" s="236"/>
      <c r="EBK42" s="236"/>
      <c r="EBL42" s="236"/>
      <c r="EBM42" s="236"/>
      <c r="EBN42" s="236"/>
      <c r="EBO42" s="236"/>
      <c r="EBP42" s="236"/>
      <c r="EBQ42" s="236"/>
      <c r="EBR42" s="236"/>
      <c r="EBS42" s="236"/>
      <c r="EBT42" s="236"/>
      <c r="EBU42" s="236"/>
      <c r="EBV42" s="236"/>
      <c r="EBW42" s="236"/>
      <c r="EBX42" s="236"/>
      <c r="EBY42" s="236"/>
      <c r="EBZ42" s="236"/>
      <c r="ECA42" s="236"/>
      <c r="ECB42" s="236"/>
      <c r="ECC42" s="236"/>
      <c r="ECD42" s="236"/>
      <c r="ECE42" s="236"/>
      <c r="ECF42" s="236"/>
      <c r="ECG42" s="236"/>
      <c r="ECH42" s="236"/>
      <c r="ECI42" s="236"/>
      <c r="ECJ42" s="236"/>
      <c r="ECK42" s="236"/>
      <c r="ECL42" s="236"/>
      <c r="ECM42" s="236"/>
      <c r="ECN42" s="236"/>
      <c r="ECO42" s="236"/>
      <c r="ECP42" s="236"/>
      <c r="ECQ42" s="236"/>
      <c r="ECR42" s="236"/>
      <c r="ECS42" s="236"/>
      <c r="ECT42" s="236"/>
      <c r="ECU42" s="236"/>
      <c r="ECV42" s="236"/>
      <c r="ECW42" s="236"/>
      <c r="ECX42" s="236"/>
      <c r="ECY42" s="236"/>
      <c r="ECZ42" s="236"/>
      <c r="EDA42" s="236"/>
      <c r="EDB42" s="236"/>
      <c r="EDC42" s="236"/>
      <c r="EDD42" s="236"/>
      <c r="EDE42" s="236"/>
      <c r="EDF42" s="236"/>
      <c r="EDG42" s="236"/>
      <c r="EDH42" s="236"/>
      <c r="EDI42" s="236"/>
      <c r="EDJ42" s="236"/>
      <c r="EDK42" s="236"/>
      <c r="EDL42" s="236"/>
      <c r="EDM42" s="236"/>
      <c r="EDN42" s="236"/>
      <c r="EDO42" s="236"/>
      <c r="EDP42" s="236"/>
      <c r="EDQ42" s="236"/>
      <c r="EDR42" s="236"/>
      <c r="EDS42" s="236"/>
      <c r="EDT42" s="236"/>
      <c r="EDU42" s="236"/>
      <c r="EDV42" s="236"/>
      <c r="EDW42" s="236"/>
      <c r="EDX42" s="236"/>
      <c r="EDY42" s="236"/>
      <c r="EDZ42" s="236"/>
      <c r="EEA42" s="236"/>
      <c r="EEB42" s="236"/>
      <c r="EEC42" s="236"/>
      <c r="EED42" s="236"/>
      <c r="EEE42" s="236"/>
      <c r="EEF42" s="236"/>
      <c r="EEG42" s="236"/>
      <c r="EEH42" s="236"/>
      <c r="EEI42" s="236"/>
      <c r="EEJ42" s="236"/>
      <c r="EEK42" s="236"/>
      <c r="EEL42" s="236"/>
      <c r="EEM42" s="236"/>
      <c r="EEN42" s="236"/>
      <c r="EEO42" s="236"/>
      <c r="EEP42" s="236"/>
      <c r="EEQ42" s="236"/>
      <c r="EER42" s="236"/>
      <c r="EES42" s="236"/>
      <c r="EET42" s="236"/>
      <c r="EEU42" s="236"/>
      <c r="EEV42" s="236"/>
      <c r="EEW42" s="236"/>
      <c r="EEX42" s="236"/>
      <c r="EEY42" s="236"/>
      <c r="EEZ42" s="236"/>
      <c r="EFA42" s="236"/>
      <c r="EFB42" s="236"/>
      <c r="EFC42" s="236"/>
      <c r="EFD42" s="236"/>
      <c r="EFE42" s="236"/>
      <c r="EFF42" s="236"/>
      <c r="EFG42" s="236"/>
      <c r="EFH42" s="236"/>
      <c r="EFI42" s="236"/>
      <c r="EFJ42" s="236"/>
      <c r="EFK42" s="236"/>
      <c r="EFL42" s="236"/>
      <c r="EFM42" s="236"/>
      <c r="EFN42" s="236"/>
      <c r="EFO42" s="236"/>
      <c r="EFP42" s="236"/>
      <c r="EFQ42" s="236"/>
      <c r="EFR42" s="236"/>
      <c r="EFS42" s="236"/>
      <c r="EFT42" s="236"/>
      <c r="EFU42" s="236"/>
      <c r="EFV42" s="236"/>
      <c r="EFW42" s="236"/>
      <c r="EFX42" s="236"/>
      <c r="EFY42" s="236"/>
      <c r="EFZ42" s="236"/>
      <c r="EGA42" s="236"/>
      <c r="EGB42" s="236"/>
      <c r="EGC42" s="236"/>
      <c r="EGD42" s="236"/>
      <c r="EGE42" s="236"/>
      <c r="EGF42" s="236"/>
      <c r="EGG42" s="236"/>
      <c r="EGH42" s="236"/>
      <c r="EGI42" s="236"/>
      <c r="EGJ42" s="236"/>
      <c r="EGK42" s="236"/>
      <c r="EGL42" s="236"/>
      <c r="EGM42" s="236"/>
      <c r="EGN42" s="236"/>
      <c r="EGO42" s="236"/>
      <c r="EGP42" s="236"/>
      <c r="EGQ42" s="236"/>
      <c r="EGR42" s="236"/>
      <c r="EGS42" s="236"/>
      <c r="EGT42" s="236"/>
      <c r="EGU42" s="236"/>
      <c r="EGV42" s="236"/>
      <c r="EGW42" s="236"/>
      <c r="EGX42" s="236"/>
      <c r="EGY42" s="236"/>
      <c r="EGZ42" s="236"/>
      <c r="EHA42" s="236"/>
      <c r="EHB42" s="236"/>
      <c r="EHC42" s="236"/>
      <c r="EHD42" s="236"/>
      <c r="EHE42" s="236"/>
      <c r="EHF42" s="236"/>
      <c r="EHG42" s="236"/>
      <c r="EHH42" s="236"/>
      <c r="EHI42" s="236"/>
      <c r="EHJ42" s="236"/>
      <c r="EHK42" s="236"/>
      <c r="EHL42" s="236"/>
      <c r="EHM42" s="236"/>
      <c r="EHN42" s="236"/>
      <c r="EHO42" s="236"/>
      <c r="EHP42" s="236"/>
      <c r="EHQ42" s="236"/>
      <c r="EHR42" s="236"/>
      <c r="EHS42" s="236"/>
      <c r="EHT42" s="236"/>
      <c r="EHU42" s="236"/>
      <c r="EHV42" s="236"/>
      <c r="EHW42" s="236"/>
      <c r="EHX42" s="236"/>
      <c r="EHY42" s="236"/>
      <c r="EHZ42" s="236"/>
      <c r="EIA42" s="236"/>
      <c r="EIB42" s="236"/>
      <c r="EIC42" s="236"/>
      <c r="EID42" s="236"/>
      <c r="EIE42" s="236"/>
      <c r="EIF42" s="236"/>
      <c r="EIG42" s="236"/>
      <c r="EIH42" s="236"/>
      <c r="EII42" s="236"/>
      <c r="EIJ42" s="236"/>
      <c r="EIK42" s="236"/>
      <c r="EIL42" s="236"/>
      <c r="EIM42" s="236"/>
      <c r="EIN42" s="236"/>
      <c r="EIO42" s="236"/>
      <c r="EIP42" s="236"/>
      <c r="EIQ42" s="236"/>
      <c r="EIR42" s="236"/>
      <c r="EIS42" s="236"/>
      <c r="EIT42" s="236"/>
      <c r="EIU42" s="236"/>
      <c r="EIV42" s="236"/>
      <c r="EIW42" s="236"/>
      <c r="EIX42" s="236"/>
      <c r="EIY42" s="236"/>
      <c r="EIZ42" s="236"/>
      <c r="EJA42" s="236"/>
      <c r="EJB42" s="236"/>
      <c r="EJC42" s="236"/>
      <c r="EJD42" s="236"/>
      <c r="EJE42" s="236"/>
      <c r="EJF42" s="236"/>
      <c r="EJG42" s="236"/>
      <c r="EJH42" s="236"/>
      <c r="EJI42" s="236"/>
      <c r="EJJ42" s="236"/>
      <c r="EJK42" s="236"/>
      <c r="EJL42" s="236"/>
      <c r="EJM42" s="236"/>
      <c r="EJN42" s="236"/>
      <c r="EJO42" s="236"/>
      <c r="EJP42" s="236"/>
      <c r="EJQ42" s="236"/>
      <c r="EJR42" s="236"/>
      <c r="EJS42" s="236"/>
      <c r="EJT42" s="236"/>
      <c r="EJU42" s="236"/>
      <c r="EJV42" s="236"/>
      <c r="EJW42" s="236"/>
      <c r="EJX42" s="236"/>
      <c r="EJY42" s="236"/>
      <c r="EJZ42" s="236"/>
      <c r="EKA42" s="236"/>
      <c r="EKB42" s="236"/>
      <c r="EKC42" s="236"/>
      <c r="EKD42" s="236"/>
      <c r="EKE42" s="236"/>
      <c r="EKF42" s="236"/>
      <c r="EKG42" s="236"/>
      <c r="EKH42" s="236"/>
      <c r="EKI42" s="236"/>
      <c r="EKJ42" s="236"/>
      <c r="EKK42" s="236"/>
      <c r="EKL42" s="236"/>
      <c r="EKM42" s="236"/>
      <c r="EKN42" s="236"/>
      <c r="EKO42" s="236"/>
      <c r="EKP42" s="236"/>
      <c r="EKQ42" s="236"/>
      <c r="EKR42" s="236"/>
      <c r="EKS42" s="236"/>
      <c r="EKT42" s="236"/>
      <c r="EKU42" s="236"/>
      <c r="EKV42" s="236"/>
      <c r="EKW42" s="236"/>
      <c r="EKX42" s="236"/>
      <c r="EKY42" s="236"/>
      <c r="EKZ42" s="236"/>
      <c r="ELA42" s="236"/>
      <c r="ELB42" s="236"/>
      <c r="ELC42" s="236"/>
      <c r="ELD42" s="236"/>
      <c r="ELE42" s="236"/>
      <c r="ELF42" s="236"/>
      <c r="ELG42" s="236"/>
      <c r="ELH42" s="236"/>
      <c r="ELI42" s="236"/>
      <c r="ELJ42" s="236"/>
      <c r="ELK42" s="236"/>
      <c r="ELL42" s="236"/>
      <c r="ELM42" s="236"/>
      <c r="ELN42" s="236"/>
      <c r="ELO42" s="236"/>
      <c r="ELP42" s="236"/>
      <c r="ELQ42" s="236"/>
      <c r="ELR42" s="236"/>
      <c r="ELS42" s="236"/>
      <c r="ELT42" s="236"/>
      <c r="ELU42" s="236"/>
      <c r="ELV42" s="236"/>
      <c r="ELW42" s="236"/>
      <c r="ELX42" s="236"/>
      <c r="ELY42" s="236"/>
      <c r="ELZ42" s="236"/>
      <c r="EMA42" s="236"/>
      <c r="EMB42" s="236"/>
      <c r="EMC42" s="236"/>
      <c r="EMD42" s="236"/>
      <c r="EME42" s="236"/>
      <c r="EMF42" s="236"/>
      <c r="EMG42" s="236"/>
      <c r="EMH42" s="236"/>
      <c r="EMI42" s="236"/>
      <c r="EMJ42" s="236"/>
      <c r="EMK42" s="236"/>
      <c r="EML42" s="236"/>
      <c r="EMM42" s="236"/>
      <c r="EMN42" s="236"/>
      <c r="EMO42" s="236"/>
      <c r="EMP42" s="236"/>
      <c r="EMQ42" s="236"/>
      <c r="EMR42" s="236"/>
      <c r="EMS42" s="236"/>
      <c r="EMT42" s="236"/>
      <c r="EMU42" s="236"/>
      <c r="EMV42" s="236"/>
      <c r="EMW42" s="236"/>
      <c r="EMX42" s="236"/>
      <c r="EMY42" s="236"/>
      <c r="EMZ42" s="236"/>
      <c r="ENA42" s="236"/>
      <c r="ENB42" s="236"/>
      <c r="ENC42" s="236"/>
      <c r="END42" s="236"/>
      <c r="ENE42" s="236"/>
      <c r="ENF42" s="236"/>
      <c r="ENG42" s="236"/>
      <c r="ENH42" s="236"/>
      <c r="ENI42" s="236"/>
      <c r="ENJ42" s="236"/>
      <c r="ENK42" s="236"/>
      <c r="ENL42" s="236"/>
      <c r="ENM42" s="236"/>
      <c r="ENN42" s="236"/>
      <c r="ENO42" s="236"/>
      <c r="ENP42" s="236"/>
      <c r="ENQ42" s="236"/>
      <c r="ENR42" s="236"/>
      <c r="ENS42" s="236"/>
      <c r="ENT42" s="236"/>
      <c r="ENU42" s="236"/>
      <c r="ENV42" s="236"/>
      <c r="ENW42" s="236"/>
      <c r="ENX42" s="236"/>
      <c r="ENY42" s="236"/>
      <c r="ENZ42" s="236"/>
      <c r="EOA42" s="236"/>
      <c r="EOB42" s="236"/>
      <c r="EOC42" s="236"/>
      <c r="EOD42" s="236"/>
      <c r="EOE42" s="236"/>
      <c r="EOF42" s="236"/>
      <c r="EOG42" s="236"/>
      <c r="EOH42" s="236"/>
      <c r="EOI42" s="236"/>
      <c r="EOJ42" s="236"/>
      <c r="EOK42" s="236"/>
      <c r="EOL42" s="236"/>
      <c r="EOM42" s="236"/>
      <c r="EON42" s="236"/>
      <c r="EOO42" s="236"/>
      <c r="EOP42" s="236"/>
      <c r="EOQ42" s="236"/>
      <c r="EOR42" s="236"/>
      <c r="EOS42" s="236"/>
      <c r="EOT42" s="236"/>
      <c r="EOU42" s="236"/>
      <c r="EOV42" s="236"/>
      <c r="EOW42" s="236"/>
      <c r="EOX42" s="236"/>
      <c r="EOY42" s="236"/>
      <c r="EOZ42" s="236"/>
      <c r="EPA42" s="236"/>
      <c r="EPB42" s="236"/>
      <c r="EPC42" s="236"/>
      <c r="EPD42" s="236"/>
      <c r="EPE42" s="236"/>
      <c r="EPF42" s="236"/>
      <c r="EPG42" s="236"/>
      <c r="EPH42" s="236"/>
      <c r="EPI42" s="236"/>
      <c r="EPJ42" s="236"/>
      <c r="EPK42" s="236"/>
      <c r="EPL42" s="236"/>
      <c r="EPM42" s="236"/>
      <c r="EPN42" s="236"/>
      <c r="EPO42" s="236"/>
      <c r="EPP42" s="236"/>
      <c r="EPQ42" s="236"/>
      <c r="EPR42" s="236"/>
      <c r="EPS42" s="236"/>
      <c r="EPT42" s="236"/>
      <c r="EPU42" s="236"/>
      <c r="EPV42" s="236"/>
      <c r="EPW42" s="236"/>
      <c r="EPX42" s="236"/>
      <c r="EPY42" s="236"/>
      <c r="EPZ42" s="236"/>
      <c r="EQA42" s="236"/>
      <c r="EQB42" s="236"/>
      <c r="EQC42" s="236"/>
      <c r="EQD42" s="236"/>
      <c r="EQE42" s="236"/>
      <c r="EQF42" s="236"/>
      <c r="EQG42" s="236"/>
      <c r="EQH42" s="236"/>
      <c r="EQI42" s="236"/>
      <c r="EQJ42" s="236"/>
      <c r="EQK42" s="236"/>
      <c r="EQL42" s="236"/>
      <c r="EQM42" s="236"/>
      <c r="EQN42" s="236"/>
      <c r="EQO42" s="236"/>
      <c r="EQP42" s="236"/>
      <c r="EQQ42" s="236"/>
      <c r="EQR42" s="236"/>
      <c r="EQS42" s="236"/>
      <c r="EQT42" s="236"/>
      <c r="EQU42" s="236"/>
      <c r="EQV42" s="236"/>
      <c r="EQW42" s="236"/>
      <c r="EQX42" s="236"/>
      <c r="EQY42" s="236"/>
      <c r="EQZ42" s="236"/>
      <c r="ERA42" s="236"/>
      <c r="ERB42" s="236"/>
      <c r="ERC42" s="236"/>
      <c r="ERD42" s="236"/>
      <c r="ERE42" s="236"/>
      <c r="ERF42" s="236"/>
      <c r="ERG42" s="236"/>
      <c r="ERH42" s="236"/>
      <c r="ERI42" s="236"/>
      <c r="ERJ42" s="236"/>
      <c r="ERK42" s="236"/>
      <c r="ERL42" s="236"/>
      <c r="ERM42" s="236"/>
      <c r="ERN42" s="236"/>
      <c r="ERO42" s="236"/>
      <c r="ERP42" s="236"/>
      <c r="ERQ42" s="236"/>
      <c r="ERR42" s="236"/>
      <c r="ERS42" s="236"/>
      <c r="ERT42" s="236"/>
      <c r="ERU42" s="236"/>
      <c r="ERV42" s="236"/>
      <c r="ERW42" s="236"/>
      <c r="ERX42" s="236"/>
      <c r="ERY42" s="236"/>
      <c r="ERZ42" s="236"/>
      <c r="ESA42" s="236"/>
      <c r="ESB42" s="236"/>
      <c r="ESC42" s="236"/>
      <c r="ESD42" s="236"/>
      <c r="ESE42" s="236"/>
      <c r="ESF42" s="236"/>
      <c r="ESG42" s="236"/>
      <c r="ESH42" s="236"/>
      <c r="ESI42" s="236"/>
      <c r="ESJ42" s="236"/>
      <c r="ESK42" s="236"/>
      <c r="ESL42" s="236"/>
      <c r="ESM42" s="236"/>
      <c r="ESN42" s="236"/>
      <c r="ESO42" s="236"/>
      <c r="ESP42" s="236"/>
      <c r="ESQ42" s="236"/>
      <c r="ESR42" s="236"/>
      <c r="ESS42" s="236"/>
      <c r="EST42" s="236"/>
      <c r="ESU42" s="236"/>
      <c r="ESV42" s="236"/>
      <c r="ESW42" s="236"/>
      <c r="ESX42" s="236"/>
      <c r="ESY42" s="236"/>
      <c r="ESZ42" s="236"/>
      <c r="ETA42" s="236"/>
      <c r="ETB42" s="236"/>
      <c r="ETC42" s="236"/>
      <c r="ETD42" s="236"/>
      <c r="ETE42" s="236"/>
      <c r="ETF42" s="236"/>
      <c r="ETG42" s="236"/>
      <c r="ETH42" s="236"/>
      <c r="ETI42" s="236"/>
      <c r="ETJ42" s="236"/>
      <c r="ETK42" s="236"/>
      <c r="ETL42" s="236"/>
      <c r="ETM42" s="236"/>
      <c r="ETN42" s="236"/>
      <c r="ETO42" s="236"/>
      <c r="ETP42" s="236"/>
      <c r="ETQ42" s="236"/>
      <c r="ETR42" s="236"/>
      <c r="ETS42" s="236"/>
      <c r="ETT42" s="236"/>
      <c r="ETU42" s="236"/>
      <c r="ETV42" s="236"/>
      <c r="ETW42" s="236"/>
      <c r="ETX42" s="236"/>
      <c r="ETY42" s="236"/>
      <c r="ETZ42" s="236"/>
      <c r="EUA42" s="236"/>
      <c r="EUB42" s="236"/>
      <c r="EUC42" s="236"/>
      <c r="EUD42" s="236"/>
      <c r="EUE42" s="236"/>
      <c r="EUF42" s="236"/>
      <c r="EUG42" s="236"/>
      <c r="EUH42" s="236"/>
      <c r="EUI42" s="236"/>
      <c r="EUJ42" s="236"/>
      <c r="EUK42" s="236"/>
      <c r="EUL42" s="236"/>
      <c r="EUM42" s="236"/>
      <c r="EUN42" s="236"/>
      <c r="EUO42" s="236"/>
      <c r="EUP42" s="236"/>
      <c r="EUQ42" s="236"/>
      <c r="EUR42" s="236"/>
      <c r="EUS42" s="236"/>
      <c r="EUT42" s="236"/>
      <c r="EUU42" s="236"/>
      <c r="EUV42" s="236"/>
      <c r="EUW42" s="236"/>
      <c r="EUX42" s="236"/>
      <c r="EUY42" s="236"/>
      <c r="EUZ42" s="236"/>
      <c r="EVA42" s="236"/>
      <c r="EVB42" s="236"/>
      <c r="EVC42" s="236"/>
      <c r="EVD42" s="236"/>
      <c r="EVE42" s="236"/>
      <c r="EVF42" s="236"/>
      <c r="EVG42" s="236"/>
      <c r="EVH42" s="236"/>
      <c r="EVI42" s="236"/>
      <c r="EVJ42" s="236"/>
      <c r="EVK42" s="236"/>
      <c r="EVL42" s="236"/>
      <c r="EVM42" s="236"/>
      <c r="EVN42" s="236"/>
      <c r="EVO42" s="236"/>
      <c r="EVP42" s="236"/>
      <c r="EVQ42" s="236"/>
      <c r="EVR42" s="236"/>
      <c r="EVS42" s="236"/>
      <c r="EVT42" s="236"/>
      <c r="EVU42" s="236"/>
      <c r="EVV42" s="236"/>
      <c r="EVW42" s="236"/>
      <c r="EVX42" s="236"/>
      <c r="EVY42" s="236"/>
      <c r="EVZ42" s="236"/>
      <c r="EWA42" s="236"/>
      <c r="EWB42" s="236"/>
      <c r="EWC42" s="236"/>
      <c r="EWD42" s="236"/>
      <c r="EWE42" s="236"/>
      <c r="EWF42" s="236"/>
      <c r="EWG42" s="236"/>
      <c r="EWH42" s="236"/>
      <c r="EWI42" s="236"/>
      <c r="EWJ42" s="236"/>
      <c r="EWK42" s="236"/>
      <c r="EWL42" s="236"/>
      <c r="EWM42" s="236"/>
      <c r="EWN42" s="236"/>
      <c r="EWO42" s="236"/>
      <c r="EWP42" s="236"/>
      <c r="EWQ42" s="236"/>
      <c r="EWR42" s="236"/>
      <c r="EWS42" s="236"/>
      <c r="EWT42" s="236"/>
      <c r="EWU42" s="236"/>
      <c r="EWV42" s="236"/>
      <c r="EWW42" s="236"/>
      <c r="EWX42" s="236"/>
      <c r="EWY42" s="236"/>
      <c r="EWZ42" s="236"/>
      <c r="EXA42" s="236"/>
      <c r="EXB42" s="236"/>
      <c r="EXC42" s="236"/>
      <c r="EXD42" s="236"/>
      <c r="EXE42" s="236"/>
      <c r="EXF42" s="236"/>
      <c r="EXG42" s="236"/>
      <c r="EXH42" s="236"/>
      <c r="EXI42" s="236"/>
      <c r="EXJ42" s="236"/>
      <c r="EXK42" s="236"/>
      <c r="EXL42" s="236"/>
      <c r="EXM42" s="236"/>
      <c r="EXN42" s="236"/>
      <c r="EXO42" s="236"/>
      <c r="EXP42" s="236"/>
      <c r="EXQ42" s="236"/>
      <c r="EXR42" s="236"/>
      <c r="EXS42" s="236"/>
      <c r="EXT42" s="236"/>
      <c r="EXU42" s="236"/>
      <c r="EXV42" s="236"/>
      <c r="EXW42" s="236"/>
      <c r="EXX42" s="236"/>
      <c r="EXY42" s="236"/>
      <c r="EXZ42" s="236"/>
      <c r="EYA42" s="236"/>
      <c r="EYB42" s="236"/>
      <c r="EYC42" s="236"/>
      <c r="EYD42" s="236"/>
      <c r="EYE42" s="236"/>
      <c r="EYF42" s="236"/>
      <c r="EYG42" s="236"/>
      <c r="EYH42" s="236"/>
      <c r="EYI42" s="236"/>
      <c r="EYJ42" s="236"/>
      <c r="EYK42" s="236"/>
      <c r="EYL42" s="236"/>
      <c r="EYM42" s="236"/>
      <c r="EYN42" s="236"/>
      <c r="EYO42" s="236"/>
      <c r="EYP42" s="236"/>
      <c r="EYQ42" s="236"/>
      <c r="EYR42" s="236"/>
      <c r="EYS42" s="236"/>
      <c r="EYT42" s="236"/>
      <c r="EYU42" s="236"/>
      <c r="EYV42" s="236"/>
      <c r="EYW42" s="236"/>
      <c r="EYX42" s="236"/>
      <c r="EYY42" s="236"/>
      <c r="EYZ42" s="236"/>
      <c r="EZA42" s="236"/>
      <c r="EZB42" s="236"/>
      <c r="EZC42" s="236"/>
      <c r="EZD42" s="236"/>
      <c r="EZE42" s="236"/>
      <c r="EZF42" s="236"/>
      <c r="EZG42" s="236"/>
      <c r="EZH42" s="236"/>
      <c r="EZI42" s="236"/>
      <c r="EZJ42" s="236"/>
      <c r="EZK42" s="236"/>
      <c r="EZL42" s="236"/>
      <c r="EZM42" s="236"/>
      <c r="EZN42" s="236"/>
      <c r="EZO42" s="236"/>
      <c r="EZP42" s="236"/>
      <c r="EZQ42" s="236"/>
      <c r="EZR42" s="236"/>
      <c r="EZS42" s="236"/>
      <c r="EZT42" s="236"/>
      <c r="EZU42" s="236"/>
      <c r="EZV42" s="236"/>
      <c r="EZW42" s="236"/>
      <c r="EZX42" s="236"/>
      <c r="EZY42" s="236"/>
      <c r="EZZ42" s="236"/>
      <c r="FAA42" s="236"/>
      <c r="FAB42" s="236"/>
      <c r="FAC42" s="236"/>
      <c r="FAD42" s="236"/>
      <c r="FAE42" s="236"/>
      <c r="FAF42" s="236"/>
      <c r="FAG42" s="236"/>
      <c r="FAH42" s="236"/>
      <c r="FAI42" s="236"/>
      <c r="FAJ42" s="236"/>
      <c r="FAK42" s="236"/>
      <c r="FAL42" s="236"/>
      <c r="FAM42" s="236"/>
      <c r="FAN42" s="236"/>
      <c r="FAO42" s="236"/>
      <c r="FAP42" s="236"/>
      <c r="FAQ42" s="236"/>
      <c r="FAR42" s="236"/>
      <c r="FAS42" s="236"/>
      <c r="FAT42" s="236"/>
      <c r="FAU42" s="236"/>
      <c r="FAV42" s="236"/>
      <c r="FAW42" s="236"/>
      <c r="FAX42" s="236"/>
      <c r="FAY42" s="236"/>
      <c r="FAZ42" s="236"/>
      <c r="FBA42" s="236"/>
      <c r="FBB42" s="236"/>
      <c r="FBC42" s="236"/>
      <c r="FBD42" s="236"/>
      <c r="FBE42" s="236"/>
      <c r="FBF42" s="236"/>
      <c r="FBG42" s="236"/>
      <c r="FBH42" s="236"/>
      <c r="FBI42" s="236"/>
      <c r="FBJ42" s="236"/>
      <c r="FBK42" s="236"/>
      <c r="FBL42" s="236"/>
      <c r="FBM42" s="236"/>
      <c r="FBN42" s="236"/>
      <c r="FBO42" s="236"/>
      <c r="FBP42" s="236"/>
      <c r="FBQ42" s="236"/>
      <c r="FBR42" s="236"/>
      <c r="FBS42" s="236"/>
      <c r="FBT42" s="236"/>
      <c r="FBU42" s="236"/>
      <c r="FBV42" s="236"/>
      <c r="FBW42" s="236"/>
      <c r="FBX42" s="236"/>
      <c r="FBY42" s="236"/>
      <c r="FBZ42" s="236"/>
      <c r="FCA42" s="236"/>
      <c r="FCB42" s="236"/>
      <c r="FCC42" s="236"/>
      <c r="FCD42" s="236"/>
      <c r="FCE42" s="236"/>
      <c r="FCF42" s="236"/>
      <c r="FCG42" s="236"/>
      <c r="FCH42" s="236"/>
      <c r="FCI42" s="236"/>
      <c r="FCJ42" s="236"/>
      <c r="FCK42" s="236"/>
      <c r="FCL42" s="236"/>
      <c r="FCM42" s="236"/>
      <c r="FCN42" s="236"/>
      <c r="FCO42" s="236"/>
      <c r="FCP42" s="236"/>
      <c r="FCQ42" s="236"/>
      <c r="FCR42" s="236"/>
      <c r="FCS42" s="236"/>
      <c r="FCT42" s="236"/>
      <c r="FCU42" s="236"/>
      <c r="FCV42" s="236"/>
      <c r="FCW42" s="236"/>
      <c r="FCX42" s="236"/>
      <c r="FCY42" s="236"/>
      <c r="FCZ42" s="236"/>
      <c r="FDA42" s="236"/>
      <c r="FDB42" s="236"/>
      <c r="FDC42" s="236"/>
      <c r="FDD42" s="236"/>
      <c r="FDE42" s="236"/>
      <c r="FDF42" s="236"/>
      <c r="FDG42" s="236"/>
      <c r="FDH42" s="236"/>
      <c r="FDI42" s="236"/>
      <c r="FDJ42" s="236"/>
      <c r="FDK42" s="236"/>
      <c r="FDL42" s="236"/>
      <c r="FDM42" s="236"/>
      <c r="FDN42" s="236"/>
      <c r="FDO42" s="236"/>
      <c r="FDP42" s="236"/>
      <c r="FDQ42" s="236"/>
      <c r="FDR42" s="236"/>
      <c r="FDS42" s="236"/>
      <c r="FDT42" s="236"/>
      <c r="FDU42" s="236"/>
      <c r="FDV42" s="236"/>
      <c r="FDW42" s="236"/>
      <c r="FDX42" s="236"/>
      <c r="FDY42" s="236"/>
      <c r="FDZ42" s="236"/>
      <c r="FEA42" s="236"/>
      <c r="FEB42" s="236"/>
      <c r="FEC42" s="236"/>
      <c r="FED42" s="236"/>
      <c r="FEE42" s="236"/>
      <c r="FEF42" s="236"/>
      <c r="FEG42" s="236"/>
      <c r="FEH42" s="236"/>
      <c r="FEI42" s="236"/>
      <c r="FEJ42" s="236"/>
      <c r="FEK42" s="236"/>
      <c r="FEL42" s="236"/>
      <c r="FEM42" s="236"/>
      <c r="FEN42" s="236"/>
      <c r="FEO42" s="236"/>
      <c r="FEP42" s="236"/>
      <c r="FEQ42" s="236"/>
      <c r="FER42" s="236"/>
      <c r="FES42" s="236"/>
      <c r="FET42" s="236"/>
      <c r="FEU42" s="236"/>
      <c r="FEV42" s="236"/>
      <c r="FEW42" s="236"/>
      <c r="FEX42" s="236"/>
      <c r="FEY42" s="236"/>
      <c r="FEZ42" s="236"/>
      <c r="FFA42" s="236"/>
      <c r="FFB42" s="236"/>
      <c r="FFC42" s="236"/>
      <c r="FFD42" s="236"/>
      <c r="FFE42" s="236"/>
      <c r="FFF42" s="236"/>
      <c r="FFG42" s="236"/>
      <c r="FFH42" s="236"/>
      <c r="FFI42" s="236"/>
      <c r="FFJ42" s="236"/>
      <c r="FFK42" s="236"/>
      <c r="FFL42" s="236"/>
      <c r="FFM42" s="236"/>
      <c r="FFN42" s="236"/>
      <c r="FFO42" s="236"/>
      <c r="FFP42" s="236"/>
      <c r="FFQ42" s="236"/>
      <c r="FFR42" s="236"/>
      <c r="FFS42" s="236"/>
      <c r="FFT42" s="236"/>
      <c r="FFU42" s="236"/>
      <c r="FFV42" s="236"/>
      <c r="FFW42" s="236"/>
      <c r="FFX42" s="236"/>
      <c r="FFY42" s="236"/>
      <c r="FFZ42" s="236"/>
      <c r="FGA42" s="236"/>
      <c r="FGB42" s="236"/>
      <c r="FGC42" s="236"/>
      <c r="FGD42" s="236"/>
      <c r="FGE42" s="236"/>
      <c r="FGF42" s="236"/>
      <c r="FGG42" s="236"/>
      <c r="FGH42" s="236"/>
      <c r="FGI42" s="236"/>
      <c r="FGJ42" s="236"/>
      <c r="FGK42" s="236"/>
      <c r="FGL42" s="236"/>
      <c r="FGM42" s="236"/>
      <c r="FGN42" s="236"/>
      <c r="FGO42" s="236"/>
      <c r="FGP42" s="236"/>
      <c r="FGQ42" s="236"/>
      <c r="FGR42" s="236"/>
      <c r="FGS42" s="236"/>
      <c r="FGT42" s="236"/>
      <c r="FGU42" s="236"/>
      <c r="FGV42" s="236"/>
      <c r="FGW42" s="236"/>
      <c r="FGX42" s="236"/>
      <c r="FGY42" s="236"/>
      <c r="FGZ42" s="236"/>
      <c r="FHA42" s="236"/>
      <c r="FHB42" s="236"/>
      <c r="FHC42" s="236"/>
      <c r="FHD42" s="236"/>
      <c r="FHE42" s="236"/>
      <c r="FHF42" s="236"/>
      <c r="FHG42" s="236"/>
      <c r="FHH42" s="236"/>
      <c r="FHI42" s="236"/>
      <c r="FHJ42" s="236"/>
      <c r="FHK42" s="236"/>
      <c r="FHL42" s="236"/>
      <c r="FHM42" s="236"/>
      <c r="FHN42" s="236"/>
      <c r="FHO42" s="236"/>
      <c r="FHP42" s="236"/>
      <c r="FHQ42" s="236"/>
      <c r="FHR42" s="236"/>
      <c r="FHS42" s="236"/>
      <c r="FHT42" s="236"/>
      <c r="FHU42" s="236"/>
      <c r="FHV42" s="236"/>
      <c r="FHW42" s="236"/>
      <c r="FHX42" s="236"/>
      <c r="FHY42" s="236"/>
      <c r="FHZ42" s="236"/>
      <c r="FIA42" s="236"/>
      <c r="FIB42" s="236"/>
      <c r="FIC42" s="236"/>
      <c r="FID42" s="236"/>
      <c r="FIE42" s="236"/>
      <c r="FIF42" s="236"/>
      <c r="FIG42" s="236"/>
      <c r="FIH42" s="236"/>
      <c r="FII42" s="236"/>
      <c r="FIJ42" s="236"/>
      <c r="FIK42" s="236"/>
      <c r="FIL42" s="236"/>
      <c r="FIM42" s="236"/>
      <c r="FIN42" s="236"/>
      <c r="FIO42" s="236"/>
      <c r="FIP42" s="236"/>
      <c r="FIQ42" s="236"/>
      <c r="FIR42" s="236"/>
      <c r="FIS42" s="236"/>
      <c r="FIT42" s="236"/>
      <c r="FIU42" s="236"/>
      <c r="FIV42" s="236"/>
      <c r="FIW42" s="236"/>
      <c r="FIX42" s="236"/>
      <c r="FIY42" s="236"/>
      <c r="FIZ42" s="236"/>
      <c r="FJA42" s="236"/>
      <c r="FJB42" s="236"/>
      <c r="FJC42" s="236"/>
      <c r="FJD42" s="236"/>
      <c r="FJE42" s="236"/>
      <c r="FJF42" s="236"/>
      <c r="FJG42" s="236"/>
      <c r="FJH42" s="236"/>
      <c r="FJI42" s="236"/>
      <c r="FJJ42" s="236"/>
      <c r="FJK42" s="236"/>
      <c r="FJL42" s="236"/>
      <c r="FJM42" s="236"/>
      <c r="FJN42" s="236"/>
      <c r="FJO42" s="236"/>
      <c r="FJP42" s="236"/>
      <c r="FJQ42" s="236"/>
      <c r="FJR42" s="236"/>
      <c r="FJS42" s="236"/>
      <c r="FJT42" s="236"/>
      <c r="FJU42" s="236"/>
      <c r="FJV42" s="236"/>
      <c r="FJW42" s="236"/>
      <c r="FJX42" s="236"/>
      <c r="FJY42" s="236"/>
      <c r="FJZ42" s="236"/>
      <c r="FKA42" s="236"/>
      <c r="FKB42" s="236"/>
      <c r="FKC42" s="236"/>
      <c r="FKD42" s="236"/>
      <c r="FKE42" s="236"/>
      <c r="FKF42" s="236"/>
      <c r="FKG42" s="236"/>
      <c r="FKH42" s="236"/>
      <c r="FKI42" s="236"/>
      <c r="FKJ42" s="236"/>
      <c r="FKK42" s="236"/>
      <c r="FKL42" s="236"/>
      <c r="FKM42" s="236"/>
      <c r="FKN42" s="236"/>
      <c r="FKO42" s="236"/>
      <c r="FKP42" s="236"/>
      <c r="FKQ42" s="236"/>
      <c r="FKR42" s="236"/>
      <c r="FKS42" s="236"/>
      <c r="FKT42" s="236"/>
      <c r="FKU42" s="236"/>
      <c r="FKV42" s="236"/>
      <c r="FKW42" s="236"/>
      <c r="FKX42" s="236"/>
      <c r="FKY42" s="236"/>
      <c r="FKZ42" s="236"/>
      <c r="FLA42" s="236"/>
      <c r="FLB42" s="236"/>
      <c r="FLC42" s="236"/>
      <c r="FLD42" s="236"/>
      <c r="FLE42" s="236"/>
      <c r="FLF42" s="236"/>
      <c r="FLG42" s="236"/>
      <c r="FLH42" s="236"/>
      <c r="FLI42" s="236"/>
      <c r="FLJ42" s="236"/>
      <c r="FLK42" s="236"/>
      <c r="FLL42" s="236"/>
      <c r="FLM42" s="236"/>
      <c r="FLN42" s="236"/>
      <c r="FLO42" s="236"/>
      <c r="FLP42" s="236"/>
      <c r="FLQ42" s="236"/>
      <c r="FLR42" s="236"/>
      <c r="FLS42" s="236"/>
      <c r="FLT42" s="236"/>
      <c r="FLU42" s="236"/>
      <c r="FLV42" s="236"/>
      <c r="FLW42" s="236"/>
      <c r="FLX42" s="236"/>
      <c r="FLY42" s="236"/>
      <c r="FLZ42" s="236"/>
      <c r="FMA42" s="236"/>
      <c r="FMB42" s="236"/>
      <c r="FMC42" s="236"/>
      <c r="FMD42" s="236"/>
      <c r="FME42" s="236"/>
      <c r="FMF42" s="236"/>
      <c r="FMG42" s="236"/>
      <c r="FMH42" s="236"/>
      <c r="FMI42" s="236"/>
      <c r="FMJ42" s="236"/>
      <c r="FMK42" s="236"/>
      <c r="FML42" s="236"/>
      <c r="FMM42" s="236"/>
      <c r="FMN42" s="236"/>
      <c r="FMO42" s="236"/>
      <c r="FMP42" s="236"/>
      <c r="FMQ42" s="236"/>
      <c r="FMR42" s="236"/>
      <c r="FMS42" s="236"/>
      <c r="FMT42" s="236"/>
      <c r="FMU42" s="236"/>
      <c r="FMV42" s="236"/>
      <c r="FMW42" s="236"/>
      <c r="FMX42" s="236"/>
      <c r="FMY42" s="236"/>
      <c r="FMZ42" s="236"/>
      <c r="FNA42" s="236"/>
      <c r="FNB42" s="236"/>
      <c r="FNC42" s="236"/>
      <c r="FND42" s="236"/>
      <c r="FNE42" s="236"/>
      <c r="FNF42" s="236"/>
      <c r="FNG42" s="236"/>
      <c r="FNH42" s="236"/>
      <c r="FNI42" s="236"/>
      <c r="FNJ42" s="236"/>
      <c r="FNK42" s="236"/>
      <c r="FNL42" s="236"/>
      <c r="FNM42" s="236"/>
      <c r="FNN42" s="236"/>
      <c r="FNO42" s="236"/>
      <c r="FNP42" s="236"/>
      <c r="FNQ42" s="236"/>
      <c r="FNR42" s="236"/>
      <c r="FNS42" s="236"/>
      <c r="FNT42" s="236"/>
      <c r="FNU42" s="236"/>
      <c r="FNV42" s="236"/>
      <c r="FNW42" s="236"/>
      <c r="FNX42" s="236"/>
      <c r="FNY42" s="236"/>
      <c r="FNZ42" s="236"/>
      <c r="FOA42" s="236"/>
      <c r="FOB42" s="236"/>
      <c r="FOC42" s="236"/>
      <c r="FOD42" s="236"/>
      <c r="FOE42" s="236"/>
      <c r="FOF42" s="236"/>
      <c r="FOG42" s="236"/>
      <c r="FOH42" s="236"/>
      <c r="FOI42" s="236"/>
      <c r="FOJ42" s="236"/>
      <c r="FOK42" s="236"/>
      <c r="FOL42" s="236"/>
      <c r="FOM42" s="236"/>
      <c r="FON42" s="236"/>
      <c r="FOO42" s="236"/>
      <c r="FOP42" s="236"/>
      <c r="FOQ42" s="236"/>
      <c r="FOR42" s="236"/>
      <c r="FOS42" s="236"/>
      <c r="FOT42" s="236"/>
      <c r="FOU42" s="236"/>
      <c r="FOV42" s="236"/>
      <c r="FOW42" s="236"/>
      <c r="FOX42" s="236"/>
      <c r="FOY42" s="236"/>
      <c r="FOZ42" s="236"/>
      <c r="FPA42" s="236"/>
      <c r="FPB42" s="236"/>
      <c r="FPC42" s="236"/>
      <c r="FPD42" s="236"/>
      <c r="FPE42" s="236"/>
      <c r="FPF42" s="236"/>
      <c r="FPG42" s="236"/>
      <c r="FPH42" s="236"/>
      <c r="FPI42" s="236"/>
      <c r="FPJ42" s="236"/>
      <c r="FPK42" s="236"/>
      <c r="FPL42" s="236"/>
      <c r="FPM42" s="236"/>
      <c r="FPN42" s="236"/>
      <c r="FPO42" s="236"/>
      <c r="FPP42" s="236"/>
      <c r="FPQ42" s="236"/>
      <c r="FPR42" s="236"/>
      <c r="FPS42" s="236"/>
      <c r="FPT42" s="236"/>
      <c r="FPU42" s="236"/>
      <c r="FPV42" s="236"/>
      <c r="FPW42" s="236"/>
      <c r="FPX42" s="236"/>
      <c r="FPY42" s="236"/>
      <c r="FPZ42" s="236"/>
      <c r="FQA42" s="236"/>
      <c r="FQB42" s="236"/>
      <c r="FQC42" s="236"/>
      <c r="FQD42" s="236"/>
      <c r="FQE42" s="236"/>
      <c r="FQF42" s="236"/>
      <c r="FQG42" s="236"/>
      <c r="FQH42" s="236"/>
      <c r="FQI42" s="236"/>
      <c r="FQJ42" s="236"/>
      <c r="FQK42" s="236"/>
      <c r="FQL42" s="236"/>
      <c r="FQM42" s="236"/>
      <c r="FQN42" s="236"/>
      <c r="FQO42" s="236"/>
      <c r="FQP42" s="236"/>
      <c r="FQQ42" s="236"/>
      <c r="FQR42" s="236"/>
      <c r="FQS42" s="236"/>
      <c r="FQT42" s="236"/>
      <c r="FQU42" s="236"/>
      <c r="FQV42" s="236"/>
      <c r="FQW42" s="236"/>
      <c r="FQX42" s="236"/>
      <c r="FQY42" s="236"/>
      <c r="FQZ42" s="236"/>
      <c r="FRA42" s="236"/>
      <c r="FRB42" s="236"/>
      <c r="FRC42" s="236"/>
      <c r="FRD42" s="236"/>
      <c r="FRE42" s="236"/>
      <c r="FRF42" s="236"/>
      <c r="FRG42" s="236"/>
      <c r="FRH42" s="236"/>
      <c r="FRI42" s="236"/>
      <c r="FRJ42" s="236"/>
      <c r="FRK42" s="236"/>
      <c r="FRL42" s="236"/>
      <c r="FRM42" s="236"/>
      <c r="FRN42" s="236"/>
      <c r="FRO42" s="236"/>
      <c r="FRP42" s="236"/>
      <c r="FRQ42" s="236"/>
      <c r="FRR42" s="236"/>
      <c r="FRS42" s="236"/>
      <c r="FRT42" s="236"/>
      <c r="FRU42" s="236"/>
      <c r="FRV42" s="236"/>
      <c r="FRW42" s="236"/>
      <c r="FRX42" s="236"/>
      <c r="FRY42" s="236"/>
      <c r="FRZ42" s="236"/>
      <c r="FSA42" s="236"/>
      <c r="FSB42" s="236"/>
      <c r="FSC42" s="236"/>
      <c r="FSD42" s="236"/>
      <c r="FSE42" s="236"/>
      <c r="FSF42" s="236"/>
      <c r="FSG42" s="236"/>
      <c r="FSH42" s="236"/>
      <c r="FSI42" s="236"/>
      <c r="FSJ42" s="236"/>
      <c r="FSK42" s="236"/>
      <c r="FSL42" s="236"/>
      <c r="FSM42" s="236"/>
      <c r="FSN42" s="236"/>
      <c r="FSO42" s="236"/>
      <c r="FSP42" s="236"/>
      <c r="FSQ42" s="236"/>
      <c r="FSR42" s="236"/>
      <c r="FSS42" s="236"/>
      <c r="FST42" s="236"/>
      <c r="FSU42" s="236"/>
      <c r="FSV42" s="236"/>
      <c r="FSW42" s="236"/>
      <c r="FSX42" s="236"/>
      <c r="FSY42" s="236"/>
      <c r="FSZ42" s="236"/>
      <c r="FTA42" s="236"/>
      <c r="FTB42" s="236"/>
      <c r="FTC42" s="236"/>
      <c r="FTD42" s="236"/>
      <c r="FTE42" s="236"/>
      <c r="FTF42" s="236"/>
      <c r="FTG42" s="236"/>
      <c r="FTH42" s="236"/>
      <c r="FTI42" s="236"/>
      <c r="FTJ42" s="236"/>
      <c r="FTK42" s="236"/>
      <c r="FTL42" s="236"/>
      <c r="FTM42" s="236"/>
      <c r="FTN42" s="236"/>
      <c r="FTO42" s="236"/>
      <c r="FTP42" s="236"/>
      <c r="FTQ42" s="236"/>
      <c r="FTR42" s="236"/>
      <c r="FTS42" s="236"/>
      <c r="FTT42" s="236"/>
      <c r="FTU42" s="236"/>
      <c r="FTV42" s="236"/>
      <c r="FTW42" s="236"/>
      <c r="FTX42" s="236"/>
      <c r="FTY42" s="236"/>
      <c r="FTZ42" s="236"/>
      <c r="FUA42" s="236"/>
      <c r="FUB42" s="236"/>
      <c r="FUC42" s="236"/>
      <c r="FUD42" s="236"/>
      <c r="FUE42" s="236"/>
      <c r="FUF42" s="236"/>
      <c r="FUG42" s="236"/>
      <c r="FUH42" s="236"/>
      <c r="FUI42" s="236"/>
      <c r="FUJ42" s="236"/>
      <c r="FUK42" s="236"/>
      <c r="FUL42" s="236"/>
      <c r="FUM42" s="236"/>
      <c r="FUN42" s="236"/>
      <c r="FUO42" s="236"/>
      <c r="FUP42" s="236"/>
      <c r="FUQ42" s="236"/>
      <c r="FUR42" s="236"/>
      <c r="FUS42" s="236"/>
      <c r="FUT42" s="236"/>
      <c r="FUU42" s="236"/>
      <c r="FUV42" s="236"/>
      <c r="FUW42" s="236"/>
      <c r="FUX42" s="236"/>
      <c r="FUY42" s="236"/>
      <c r="FUZ42" s="236"/>
      <c r="FVA42" s="236"/>
      <c r="FVB42" s="236"/>
      <c r="FVC42" s="236"/>
      <c r="FVD42" s="236"/>
      <c r="FVE42" s="236"/>
      <c r="FVF42" s="236"/>
      <c r="FVG42" s="236"/>
      <c r="FVH42" s="236"/>
      <c r="FVI42" s="236"/>
      <c r="FVJ42" s="236"/>
      <c r="FVK42" s="236"/>
      <c r="FVL42" s="236"/>
      <c r="FVM42" s="236"/>
      <c r="FVN42" s="236"/>
      <c r="FVO42" s="236"/>
      <c r="FVP42" s="236"/>
      <c r="FVQ42" s="236"/>
      <c r="FVR42" s="236"/>
      <c r="FVS42" s="236"/>
      <c r="FVT42" s="236"/>
      <c r="FVU42" s="236"/>
      <c r="FVV42" s="236"/>
      <c r="FVW42" s="236"/>
      <c r="FVX42" s="236"/>
      <c r="FVY42" s="236"/>
      <c r="FVZ42" s="236"/>
      <c r="FWA42" s="236"/>
      <c r="FWB42" s="236"/>
      <c r="FWC42" s="236"/>
      <c r="FWD42" s="236"/>
      <c r="FWE42" s="236"/>
      <c r="FWF42" s="236"/>
      <c r="FWG42" s="236"/>
      <c r="FWH42" s="236"/>
      <c r="FWI42" s="236"/>
      <c r="FWJ42" s="236"/>
      <c r="FWK42" s="236"/>
      <c r="FWL42" s="236"/>
      <c r="FWM42" s="236"/>
      <c r="FWN42" s="236"/>
      <c r="FWO42" s="236"/>
      <c r="FWP42" s="236"/>
      <c r="FWQ42" s="236"/>
      <c r="FWR42" s="236"/>
      <c r="FWS42" s="236"/>
      <c r="FWT42" s="236"/>
      <c r="FWU42" s="236"/>
      <c r="FWV42" s="236"/>
      <c r="FWW42" s="236"/>
      <c r="FWX42" s="236"/>
      <c r="FWY42" s="236"/>
      <c r="FWZ42" s="236"/>
      <c r="FXA42" s="236"/>
      <c r="FXB42" s="236"/>
      <c r="FXC42" s="236"/>
      <c r="FXD42" s="236"/>
      <c r="FXE42" s="236"/>
      <c r="FXF42" s="236"/>
      <c r="FXG42" s="236"/>
      <c r="FXH42" s="236"/>
      <c r="FXI42" s="236"/>
      <c r="FXJ42" s="236"/>
      <c r="FXK42" s="236"/>
      <c r="FXL42" s="236"/>
      <c r="FXM42" s="236"/>
      <c r="FXN42" s="236"/>
      <c r="FXO42" s="236"/>
      <c r="FXP42" s="236"/>
      <c r="FXQ42" s="236"/>
      <c r="FXR42" s="236"/>
      <c r="FXS42" s="236"/>
      <c r="FXT42" s="236"/>
      <c r="FXU42" s="236"/>
      <c r="FXV42" s="236"/>
      <c r="FXW42" s="236"/>
      <c r="FXX42" s="236"/>
      <c r="FXY42" s="236"/>
      <c r="FXZ42" s="236"/>
      <c r="FYA42" s="236"/>
      <c r="FYB42" s="236"/>
      <c r="FYC42" s="236"/>
      <c r="FYD42" s="236"/>
      <c r="FYE42" s="236"/>
      <c r="FYF42" s="236"/>
      <c r="FYG42" s="236"/>
      <c r="FYH42" s="236"/>
      <c r="FYI42" s="236"/>
      <c r="FYJ42" s="236"/>
      <c r="FYK42" s="236"/>
      <c r="FYL42" s="236"/>
      <c r="FYM42" s="236"/>
      <c r="FYN42" s="236"/>
      <c r="FYO42" s="236"/>
      <c r="FYP42" s="236"/>
      <c r="FYQ42" s="236"/>
      <c r="FYR42" s="236"/>
      <c r="FYS42" s="236"/>
      <c r="FYT42" s="236"/>
      <c r="FYU42" s="236"/>
      <c r="FYV42" s="236"/>
      <c r="FYW42" s="236"/>
      <c r="FYX42" s="236"/>
      <c r="FYY42" s="236"/>
      <c r="FYZ42" s="236"/>
      <c r="FZA42" s="236"/>
      <c r="FZB42" s="236"/>
      <c r="FZC42" s="236"/>
      <c r="FZD42" s="236"/>
      <c r="FZE42" s="236"/>
      <c r="FZF42" s="236"/>
      <c r="FZG42" s="236"/>
      <c r="FZH42" s="236"/>
      <c r="FZI42" s="236"/>
      <c r="FZJ42" s="236"/>
      <c r="FZK42" s="236"/>
      <c r="FZL42" s="236"/>
      <c r="FZM42" s="236"/>
      <c r="FZN42" s="236"/>
      <c r="FZO42" s="236"/>
      <c r="FZP42" s="236"/>
      <c r="FZQ42" s="236"/>
      <c r="FZR42" s="236"/>
      <c r="FZS42" s="236"/>
      <c r="FZT42" s="236"/>
      <c r="FZU42" s="236"/>
      <c r="FZV42" s="236"/>
      <c r="FZW42" s="236"/>
      <c r="FZX42" s="236"/>
      <c r="FZY42" s="236"/>
      <c r="FZZ42" s="236"/>
      <c r="GAA42" s="236"/>
      <c r="GAB42" s="236"/>
      <c r="GAC42" s="236"/>
      <c r="GAD42" s="236"/>
      <c r="GAE42" s="236"/>
      <c r="GAF42" s="236"/>
      <c r="GAG42" s="236"/>
      <c r="GAH42" s="236"/>
      <c r="GAI42" s="236"/>
      <c r="GAJ42" s="236"/>
      <c r="GAK42" s="236"/>
      <c r="GAL42" s="236"/>
      <c r="GAM42" s="236"/>
      <c r="GAN42" s="236"/>
      <c r="GAO42" s="236"/>
      <c r="GAP42" s="236"/>
      <c r="GAQ42" s="236"/>
      <c r="GAR42" s="236"/>
      <c r="GAS42" s="236"/>
      <c r="GAT42" s="236"/>
      <c r="GAU42" s="236"/>
      <c r="GAV42" s="236"/>
      <c r="GAW42" s="236"/>
      <c r="GAX42" s="236"/>
      <c r="GAY42" s="236"/>
      <c r="GAZ42" s="236"/>
      <c r="GBA42" s="236"/>
      <c r="GBB42" s="236"/>
      <c r="GBC42" s="236"/>
      <c r="GBD42" s="236"/>
      <c r="GBE42" s="236"/>
      <c r="GBF42" s="236"/>
      <c r="GBG42" s="236"/>
      <c r="GBH42" s="236"/>
      <c r="GBI42" s="236"/>
      <c r="GBJ42" s="236"/>
      <c r="GBK42" s="236"/>
      <c r="GBL42" s="236"/>
      <c r="GBM42" s="236"/>
      <c r="GBN42" s="236"/>
      <c r="GBO42" s="236"/>
      <c r="GBP42" s="236"/>
      <c r="GBQ42" s="236"/>
      <c r="GBR42" s="236"/>
      <c r="GBS42" s="236"/>
      <c r="GBT42" s="236"/>
      <c r="GBU42" s="236"/>
      <c r="GBV42" s="236"/>
      <c r="GBW42" s="236"/>
      <c r="GBX42" s="236"/>
      <c r="GBY42" s="236"/>
      <c r="GBZ42" s="236"/>
      <c r="GCA42" s="236"/>
      <c r="GCB42" s="236"/>
      <c r="GCC42" s="236"/>
      <c r="GCD42" s="236"/>
      <c r="GCE42" s="236"/>
      <c r="GCF42" s="236"/>
      <c r="GCG42" s="236"/>
      <c r="GCH42" s="236"/>
      <c r="GCI42" s="236"/>
      <c r="GCJ42" s="236"/>
      <c r="GCK42" s="236"/>
      <c r="GCL42" s="236"/>
      <c r="GCM42" s="236"/>
      <c r="GCN42" s="236"/>
      <c r="GCO42" s="236"/>
      <c r="GCP42" s="236"/>
      <c r="GCQ42" s="236"/>
      <c r="GCR42" s="236"/>
      <c r="GCS42" s="236"/>
      <c r="GCT42" s="236"/>
      <c r="GCU42" s="236"/>
      <c r="GCV42" s="236"/>
      <c r="GCW42" s="236"/>
      <c r="GCX42" s="236"/>
      <c r="GCY42" s="236"/>
      <c r="GCZ42" s="236"/>
      <c r="GDA42" s="236"/>
      <c r="GDB42" s="236"/>
      <c r="GDC42" s="236"/>
      <c r="GDD42" s="236"/>
      <c r="GDE42" s="236"/>
      <c r="GDF42" s="236"/>
      <c r="GDG42" s="236"/>
      <c r="GDH42" s="236"/>
      <c r="GDI42" s="236"/>
      <c r="GDJ42" s="236"/>
      <c r="GDK42" s="236"/>
      <c r="GDL42" s="236"/>
      <c r="GDM42" s="236"/>
      <c r="GDN42" s="236"/>
      <c r="GDO42" s="236"/>
      <c r="GDP42" s="236"/>
      <c r="GDQ42" s="236"/>
      <c r="GDR42" s="236"/>
      <c r="GDS42" s="236"/>
      <c r="GDT42" s="236"/>
      <c r="GDU42" s="236"/>
      <c r="GDV42" s="236"/>
      <c r="GDW42" s="236"/>
      <c r="GDX42" s="236"/>
      <c r="GDY42" s="236"/>
      <c r="GDZ42" s="236"/>
      <c r="GEA42" s="236"/>
      <c r="GEB42" s="236"/>
      <c r="GEC42" s="236"/>
      <c r="GED42" s="236"/>
      <c r="GEE42" s="236"/>
      <c r="GEF42" s="236"/>
      <c r="GEG42" s="236"/>
      <c r="GEH42" s="236"/>
      <c r="GEI42" s="236"/>
      <c r="GEJ42" s="236"/>
      <c r="GEK42" s="236"/>
      <c r="GEL42" s="236"/>
      <c r="GEM42" s="236"/>
      <c r="GEN42" s="236"/>
      <c r="GEO42" s="236"/>
      <c r="GEP42" s="236"/>
      <c r="GEQ42" s="236"/>
      <c r="GER42" s="236"/>
      <c r="GES42" s="236"/>
      <c r="GET42" s="236"/>
      <c r="GEU42" s="236"/>
      <c r="GEV42" s="236"/>
      <c r="GEW42" s="236"/>
      <c r="GEX42" s="236"/>
      <c r="GEY42" s="236"/>
      <c r="GEZ42" s="236"/>
      <c r="GFA42" s="236"/>
      <c r="GFB42" s="236"/>
      <c r="GFC42" s="236"/>
      <c r="GFD42" s="236"/>
      <c r="GFE42" s="236"/>
      <c r="GFF42" s="236"/>
      <c r="GFG42" s="236"/>
      <c r="GFH42" s="236"/>
      <c r="GFI42" s="236"/>
      <c r="GFJ42" s="236"/>
      <c r="GFK42" s="236"/>
      <c r="GFL42" s="236"/>
      <c r="GFM42" s="236"/>
      <c r="GFN42" s="236"/>
      <c r="GFO42" s="236"/>
      <c r="GFP42" s="236"/>
      <c r="GFQ42" s="236"/>
      <c r="GFR42" s="236"/>
      <c r="GFS42" s="236"/>
      <c r="GFT42" s="236"/>
      <c r="GFU42" s="236"/>
      <c r="GFV42" s="236"/>
      <c r="GFW42" s="236"/>
      <c r="GFX42" s="236"/>
      <c r="GFY42" s="236"/>
      <c r="GFZ42" s="236"/>
      <c r="GGA42" s="236"/>
      <c r="GGB42" s="236"/>
      <c r="GGC42" s="236"/>
      <c r="GGD42" s="236"/>
      <c r="GGE42" s="236"/>
      <c r="GGF42" s="236"/>
      <c r="GGG42" s="236"/>
      <c r="GGH42" s="236"/>
      <c r="GGI42" s="236"/>
      <c r="GGJ42" s="236"/>
      <c r="GGK42" s="236"/>
      <c r="GGL42" s="236"/>
      <c r="GGM42" s="236"/>
      <c r="GGN42" s="236"/>
      <c r="GGO42" s="236"/>
      <c r="GGP42" s="236"/>
      <c r="GGQ42" s="236"/>
      <c r="GGR42" s="236"/>
      <c r="GGS42" s="236"/>
      <c r="GGT42" s="236"/>
      <c r="GGU42" s="236"/>
      <c r="GGV42" s="236"/>
      <c r="GGW42" s="236"/>
      <c r="GGX42" s="236"/>
      <c r="GGY42" s="236"/>
      <c r="GGZ42" s="236"/>
      <c r="GHA42" s="236"/>
      <c r="GHB42" s="236"/>
      <c r="GHC42" s="236"/>
      <c r="GHD42" s="236"/>
      <c r="GHE42" s="236"/>
      <c r="GHF42" s="236"/>
      <c r="GHG42" s="236"/>
      <c r="GHH42" s="236"/>
      <c r="GHI42" s="236"/>
      <c r="GHJ42" s="236"/>
      <c r="GHK42" s="236"/>
      <c r="GHL42" s="236"/>
      <c r="GHM42" s="236"/>
      <c r="GHN42" s="236"/>
      <c r="GHO42" s="236"/>
      <c r="GHP42" s="236"/>
      <c r="GHQ42" s="236"/>
      <c r="GHR42" s="236"/>
      <c r="GHS42" s="236"/>
      <c r="GHT42" s="236"/>
      <c r="GHU42" s="236"/>
      <c r="GHV42" s="236"/>
      <c r="GHW42" s="236"/>
      <c r="GHX42" s="236"/>
      <c r="GHY42" s="236"/>
      <c r="GHZ42" s="236"/>
      <c r="GIA42" s="236"/>
      <c r="GIB42" s="236"/>
      <c r="GIC42" s="236"/>
      <c r="GID42" s="236"/>
      <c r="GIE42" s="236"/>
      <c r="GIF42" s="236"/>
      <c r="GIG42" s="236"/>
      <c r="GIH42" s="236"/>
      <c r="GII42" s="236"/>
      <c r="GIJ42" s="236"/>
      <c r="GIK42" s="236"/>
      <c r="GIL42" s="236"/>
      <c r="GIM42" s="236"/>
      <c r="GIN42" s="236"/>
      <c r="GIO42" s="236"/>
      <c r="GIP42" s="236"/>
      <c r="GIQ42" s="236"/>
      <c r="GIR42" s="236"/>
      <c r="GIS42" s="236"/>
      <c r="GIT42" s="236"/>
      <c r="GIU42" s="236"/>
      <c r="GIV42" s="236"/>
      <c r="GIW42" s="236"/>
      <c r="GIX42" s="236"/>
      <c r="GIY42" s="236"/>
      <c r="GIZ42" s="236"/>
      <c r="GJA42" s="236"/>
      <c r="GJB42" s="236"/>
      <c r="GJC42" s="236"/>
      <c r="GJD42" s="236"/>
      <c r="GJE42" s="236"/>
      <c r="GJF42" s="236"/>
      <c r="GJG42" s="236"/>
      <c r="GJH42" s="236"/>
      <c r="GJI42" s="236"/>
      <c r="GJJ42" s="236"/>
      <c r="GJK42" s="236"/>
      <c r="GJL42" s="236"/>
      <c r="GJM42" s="236"/>
      <c r="GJN42" s="236"/>
      <c r="GJO42" s="236"/>
      <c r="GJP42" s="236"/>
      <c r="GJQ42" s="236"/>
      <c r="GJR42" s="236"/>
      <c r="GJS42" s="236"/>
      <c r="GJT42" s="236"/>
      <c r="GJU42" s="236"/>
      <c r="GJV42" s="236"/>
      <c r="GJW42" s="236"/>
      <c r="GJX42" s="236"/>
      <c r="GJY42" s="236"/>
      <c r="GJZ42" s="236"/>
      <c r="GKA42" s="236"/>
      <c r="GKB42" s="236"/>
      <c r="GKC42" s="236"/>
      <c r="GKD42" s="236"/>
      <c r="GKE42" s="236"/>
      <c r="GKF42" s="236"/>
      <c r="GKG42" s="236"/>
      <c r="GKH42" s="236"/>
      <c r="GKI42" s="236"/>
      <c r="GKJ42" s="236"/>
      <c r="GKK42" s="236"/>
      <c r="GKL42" s="236"/>
      <c r="GKM42" s="236"/>
      <c r="GKN42" s="236"/>
      <c r="GKO42" s="236"/>
      <c r="GKP42" s="236"/>
      <c r="GKQ42" s="236"/>
      <c r="GKR42" s="236"/>
      <c r="GKS42" s="236"/>
      <c r="GKT42" s="236"/>
      <c r="GKU42" s="236"/>
      <c r="GKV42" s="236"/>
      <c r="GKW42" s="236"/>
      <c r="GKX42" s="236"/>
      <c r="GKY42" s="236"/>
      <c r="GKZ42" s="236"/>
      <c r="GLA42" s="236"/>
      <c r="GLB42" s="236"/>
      <c r="GLC42" s="236"/>
      <c r="GLD42" s="236"/>
      <c r="GLE42" s="236"/>
      <c r="GLF42" s="236"/>
      <c r="GLG42" s="236"/>
      <c r="GLH42" s="236"/>
      <c r="GLI42" s="236"/>
      <c r="GLJ42" s="236"/>
      <c r="GLK42" s="236"/>
      <c r="GLL42" s="236"/>
      <c r="GLM42" s="236"/>
      <c r="GLN42" s="236"/>
      <c r="GLO42" s="236"/>
      <c r="GLP42" s="236"/>
      <c r="GLQ42" s="236"/>
      <c r="GLR42" s="236"/>
      <c r="GLS42" s="236"/>
      <c r="GLT42" s="236"/>
      <c r="GLU42" s="236"/>
      <c r="GLV42" s="236"/>
      <c r="GLW42" s="236"/>
      <c r="GLX42" s="236"/>
      <c r="GLY42" s="236"/>
      <c r="GLZ42" s="236"/>
      <c r="GMA42" s="236"/>
      <c r="GMB42" s="236"/>
      <c r="GMC42" s="236"/>
      <c r="GMD42" s="236"/>
      <c r="GME42" s="236"/>
      <c r="GMF42" s="236"/>
      <c r="GMG42" s="236"/>
      <c r="GMH42" s="236"/>
      <c r="GMI42" s="236"/>
      <c r="GMJ42" s="236"/>
      <c r="GMK42" s="236"/>
      <c r="GML42" s="236"/>
      <c r="GMM42" s="236"/>
      <c r="GMN42" s="236"/>
      <c r="GMO42" s="236"/>
      <c r="GMP42" s="236"/>
      <c r="GMQ42" s="236"/>
      <c r="GMR42" s="236"/>
      <c r="GMS42" s="236"/>
      <c r="GMT42" s="236"/>
      <c r="GMU42" s="236"/>
      <c r="GMV42" s="236"/>
      <c r="GMW42" s="236"/>
      <c r="GMX42" s="236"/>
      <c r="GMY42" s="236"/>
      <c r="GMZ42" s="236"/>
      <c r="GNA42" s="236"/>
      <c r="GNB42" s="236"/>
      <c r="GNC42" s="236"/>
      <c r="GND42" s="236"/>
      <c r="GNE42" s="236"/>
      <c r="GNF42" s="236"/>
      <c r="GNG42" s="236"/>
      <c r="GNH42" s="236"/>
      <c r="GNI42" s="236"/>
      <c r="GNJ42" s="236"/>
      <c r="GNK42" s="236"/>
      <c r="GNL42" s="236"/>
      <c r="GNM42" s="236"/>
      <c r="GNN42" s="236"/>
      <c r="GNO42" s="236"/>
      <c r="GNP42" s="236"/>
      <c r="GNQ42" s="236"/>
      <c r="GNR42" s="236"/>
      <c r="GNS42" s="236"/>
      <c r="GNT42" s="236"/>
      <c r="GNU42" s="236"/>
      <c r="GNV42" s="236"/>
      <c r="GNW42" s="236"/>
      <c r="GNX42" s="236"/>
      <c r="GNY42" s="236"/>
      <c r="GNZ42" s="236"/>
      <c r="GOA42" s="236"/>
      <c r="GOB42" s="236"/>
      <c r="GOC42" s="236"/>
      <c r="GOD42" s="236"/>
      <c r="GOE42" s="236"/>
      <c r="GOF42" s="236"/>
      <c r="GOG42" s="236"/>
      <c r="GOH42" s="236"/>
      <c r="GOI42" s="236"/>
      <c r="GOJ42" s="236"/>
      <c r="GOK42" s="236"/>
      <c r="GOL42" s="236"/>
      <c r="GOM42" s="236"/>
      <c r="GON42" s="236"/>
      <c r="GOO42" s="236"/>
      <c r="GOP42" s="236"/>
      <c r="GOQ42" s="236"/>
      <c r="GOR42" s="236"/>
      <c r="GOS42" s="236"/>
      <c r="GOT42" s="236"/>
      <c r="GOU42" s="236"/>
      <c r="GOV42" s="236"/>
      <c r="GOW42" s="236"/>
      <c r="GOX42" s="236"/>
      <c r="GOY42" s="236"/>
      <c r="GOZ42" s="236"/>
      <c r="GPA42" s="236"/>
      <c r="GPB42" s="236"/>
      <c r="GPC42" s="236"/>
      <c r="GPD42" s="236"/>
      <c r="GPE42" s="236"/>
      <c r="GPF42" s="236"/>
      <c r="GPG42" s="236"/>
      <c r="GPH42" s="236"/>
      <c r="GPI42" s="236"/>
      <c r="GPJ42" s="236"/>
      <c r="GPK42" s="236"/>
      <c r="GPL42" s="236"/>
      <c r="GPM42" s="236"/>
      <c r="GPN42" s="236"/>
      <c r="GPO42" s="236"/>
      <c r="GPP42" s="236"/>
      <c r="GPQ42" s="236"/>
      <c r="GPR42" s="236"/>
      <c r="GPS42" s="236"/>
      <c r="GPT42" s="236"/>
      <c r="GPU42" s="236"/>
      <c r="GPV42" s="236"/>
      <c r="GPW42" s="236"/>
      <c r="GPX42" s="236"/>
      <c r="GPY42" s="236"/>
      <c r="GPZ42" s="236"/>
      <c r="GQA42" s="236"/>
      <c r="GQB42" s="236"/>
      <c r="GQC42" s="236"/>
      <c r="GQD42" s="236"/>
      <c r="GQE42" s="236"/>
      <c r="GQF42" s="236"/>
      <c r="GQG42" s="236"/>
      <c r="GQH42" s="236"/>
      <c r="GQI42" s="236"/>
      <c r="GQJ42" s="236"/>
      <c r="GQK42" s="236"/>
      <c r="GQL42" s="236"/>
      <c r="GQM42" s="236"/>
      <c r="GQN42" s="236"/>
      <c r="GQO42" s="236"/>
      <c r="GQP42" s="236"/>
      <c r="GQQ42" s="236"/>
      <c r="GQR42" s="236"/>
      <c r="GQS42" s="236"/>
      <c r="GQT42" s="236"/>
      <c r="GQU42" s="236"/>
      <c r="GQV42" s="236"/>
      <c r="GQW42" s="236"/>
      <c r="GQX42" s="236"/>
      <c r="GQY42" s="236"/>
      <c r="GQZ42" s="236"/>
      <c r="GRA42" s="236"/>
      <c r="GRB42" s="236"/>
      <c r="GRC42" s="236"/>
      <c r="GRD42" s="236"/>
      <c r="GRE42" s="236"/>
      <c r="GRF42" s="236"/>
      <c r="GRG42" s="236"/>
      <c r="GRH42" s="236"/>
      <c r="GRI42" s="236"/>
      <c r="GRJ42" s="236"/>
      <c r="GRK42" s="236"/>
      <c r="GRL42" s="236"/>
      <c r="GRM42" s="236"/>
      <c r="GRN42" s="236"/>
      <c r="GRO42" s="236"/>
      <c r="GRP42" s="236"/>
      <c r="GRQ42" s="236"/>
      <c r="GRR42" s="236"/>
      <c r="GRS42" s="236"/>
      <c r="GRT42" s="236"/>
      <c r="GRU42" s="236"/>
      <c r="GRV42" s="236"/>
      <c r="GRW42" s="236"/>
      <c r="GRX42" s="236"/>
      <c r="GRY42" s="236"/>
      <c r="GRZ42" s="236"/>
      <c r="GSA42" s="236"/>
      <c r="GSB42" s="236"/>
      <c r="GSC42" s="236"/>
      <c r="GSD42" s="236"/>
      <c r="GSE42" s="236"/>
      <c r="GSF42" s="236"/>
      <c r="GSG42" s="236"/>
      <c r="GSH42" s="236"/>
      <c r="GSI42" s="236"/>
      <c r="GSJ42" s="236"/>
      <c r="GSK42" s="236"/>
      <c r="GSL42" s="236"/>
      <c r="GSM42" s="236"/>
      <c r="GSN42" s="236"/>
      <c r="GSO42" s="236"/>
      <c r="GSP42" s="236"/>
      <c r="GSQ42" s="236"/>
      <c r="GSR42" s="236"/>
      <c r="GSS42" s="236"/>
      <c r="GST42" s="236"/>
      <c r="GSU42" s="236"/>
      <c r="GSV42" s="236"/>
      <c r="GSW42" s="236"/>
      <c r="GSX42" s="236"/>
      <c r="GSY42" s="236"/>
      <c r="GSZ42" s="236"/>
      <c r="GTA42" s="236"/>
      <c r="GTB42" s="236"/>
      <c r="GTC42" s="236"/>
      <c r="GTD42" s="236"/>
      <c r="GTE42" s="236"/>
      <c r="GTF42" s="236"/>
      <c r="GTG42" s="236"/>
      <c r="GTH42" s="236"/>
      <c r="GTI42" s="236"/>
      <c r="GTJ42" s="236"/>
      <c r="GTK42" s="236"/>
      <c r="GTL42" s="236"/>
      <c r="GTM42" s="236"/>
      <c r="GTN42" s="236"/>
      <c r="GTO42" s="236"/>
      <c r="GTP42" s="236"/>
      <c r="GTQ42" s="236"/>
      <c r="GTR42" s="236"/>
      <c r="GTS42" s="236"/>
      <c r="GTT42" s="236"/>
      <c r="GTU42" s="236"/>
      <c r="GTV42" s="236"/>
      <c r="GTW42" s="236"/>
      <c r="GTX42" s="236"/>
      <c r="GTY42" s="236"/>
      <c r="GTZ42" s="236"/>
      <c r="GUA42" s="236"/>
      <c r="GUB42" s="236"/>
      <c r="GUC42" s="236"/>
      <c r="GUD42" s="236"/>
      <c r="GUE42" s="236"/>
      <c r="GUF42" s="236"/>
      <c r="GUG42" s="236"/>
      <c r="GUH42" s="236"/>
      <c r="GUI42" s="236"/>
      <c r="GUJ42" s="236"/>
      <c r="GUK42" s="236"/>
      <c r="GUL42" s="236"/>
      <c r="GUM42" s="236"/>
      <c r="GUN42" s="236"/>
      <c r="GUO42" s="236"/>
      <c r="GUP42" s="236"/>
      <c r="GUQ42" s="236"/>
      <c r="GUR42" s="236"/>
      <c r="GUS42" s="236"/>
      <c r="GUT42" s="236"/>
      <c r="GUU42" s="236"/>
      <c r="GUV42" s="236"/>
      <c r="GUW42" s="236"/>
      <c r="GUX42" s="236"/>
      <c r="GUY42" s="236"/>
      <c r="GUZ42" s="236"/>
      <c r="GVA42" s="236"/>
      <c r="GVB42" s="236"/>
      <c r="GVC42" s="236"/>
      <c r="GVD42" s="236"/>
      <c r="GVE42" s="236"/>
      <c r="GVF42" s="236"/>
      <c r="GVG42" s="236"/>
      <c r="GVH42" s="236"/>
      <c r="GVI42" s="236"/>
      <c r="GVJ42" s="236"/>
      <c r="GVK42" s="236"/>
      <c r="GVL42" s="236"/>
      <c r="GVM42" s="236"/>
      <c r="GVN42" s="236"/>
      <c r="GVO42" s="236"/>
      <c r="GVP42" s="236"/>
      <c r="GVQ42" s="236"/>
      <c r="GVR42" s="236"/>
      <c r="GVS42" s="236"/>
      <c r="GVT42" s="236"/>
      <c r="GVU42" s="236"/>
      <c r="GVV42" s="236"/>
      <c r="GVW42" s="236"/>
      <c r="GVX42" s="236"/>
      <c r="GVY42" s="236"/>
      <c r="GVZ42" s="236"/>
      <c r="GWA42" s="236"/>
      <c r="GWB42" s="236"/>
      <c r="GWC42" s="236"/>
      <c r="GWD42" s="236"/>
      <c r="GWE42" s="236"/>
      <c r="GWF42" s="236"/>
      <c r="GWG42" s="236"/>
      <c r="GWH42" s="236"/>
      <c r="GWI42" s="236"/>
      <c r="GWJ42" s="236"/>
      <c r="GWK42" s="236"/>
      <c r="GWL42" s="236"/>
      <c r="GWM42" s="236"/>
      <c r="GWN42" s="236"/>
      <c r="GWO42" s="236"/>
      <c r="GWP42" s="236"/>
      <c r="GWQ42" s="236"/>
      <c r="GWR42" s="236"/>
      <c r="GWS42" s="236"/>
      <c r="GWT42" s="236"/>
      <c r="GWU42" s="236"/>
      <c r="GWV42" s="236"/>
      <c r="GWW42" s="236"/>
      <c r="GWX42" s="236"/>
      <c r="GWY42" s="236"/>
      <c r="GWZ42" s="236"/>
      <c r="GXA42" s="236"/>
      <c r="GXB42" s="236"/>
      <c r="GXC42" s="236"/>
      <c r="GXD42" s="236"/>
      <c r="GXE42" s="236"/>
      <c r="GXF42" s="236"/>
      <c r="GXG42" s="236"/>
      <c r="GXH42" s="236"/>
      <c r="GXI42" s="236"/>
      <c r="GXJ42" s="236"/>
      <c r="GXK42" s="236"/>
      <c r="GXL42" s="236"/>
      <c r="GXM42" s="236"/>
      <c r="GXN42" s="236"/>
      <c r="GXO42" s="236"/>
      <c r="GXP42" s="236"/>
      <c r="GXQ42" s="236"/>
      <c r="GXR42" s="236"/>
      <c r="GXS42" s="236"/>
      <c r="GXT42" s="236"/>
      <c r="GXU42" s="236"/>
      <c r="GXV42" s="236"/>
      <c r="GXW42" s="236"/>
      <c r="GXX42" s="236"/>
      <c r="GXY42" s="236"/>
      <c r="GXZ42" s="236"/>
      <c r="GYA42" s="236"/>
      <c r="GYB42" s="236"/>
      <c r="GYC42" s="236"/>
      <c r="GYD42" s="236"/>
      <c r="GYE42" s="236"/>
      <c r="GYF42" s="236"/>
      <c r="GYG42" s="236"/>
      <c r="GYH42" s="236"/>
      <c r="GYI42" s="236"/>
      <c r="GYJ42" s="236"/>
      <c r="GYK42" s="236"/>
      <c r="GYL42" s="236"/>
      <c r="GYM42" s="236"/>
      <c r="GYN42" s="236"/>
      <c r="GYO42" s="236"/>
      <c r="GYP42" s="236"/>
      <c r="GYQ42" s="236"/>
      <c r="GYR42" s="236"/>
      <c r="GYS42" s="236"/>
      <c r="GYT42" s="236"/>
      <c r="GYU42" s="236"/>
      <c r="GYV42" s="236"/>
      <c r="GYW42" s="236"/>
      <c r="GYX42" s="236"/>
      <c r="GYY42" s="236"/>
      <c r="GYZ42" s="236"/>
      <c r="GZA42" s="236"/>
      <c r="GZB42" s="236"/>
      <c r="GZC42" s="236"/>
      <c r="GZD42" s="236"/>
      <c r="GZE42" s="236"/>
      <c r="GZF42" s="236"/>
      <c r="GZG42" s="236"/>
      <c r="GZH42" s="236"/>
      <c r="GZI42" s="236"/>
      <c r="GZJ42" s="236"/>
      <c r="GZK42" s="236"/>
      <c r="GZL42" s="236"/>
      <c r="GZM42" s="236"/>
      <c r="GZN42" s="236"/>
      <c r="GZO42" s="236"/>
      <c r="GZP42" s="236"/>
      <c r="GZQ42" s="236"/>
      <c r="GZR42" s="236"/>
      <c r="GZS42" s="236"/>
      <c r="GZT42" s="236"/>
      <c r="GZU42" s="236"/>
      <c r="GZV42" s="236"/>
      <c r="GZW42" s="236"/>
      <c r="GZX42" s="236"/>
      <c r="GZY42" s="236"/>
      <c r="GZZ42" s="236"/>
      <c r="HAA42" s="236"/>
      <c r="HAB42" s="236"/>
      <c r="HAC42" s="236"/>
      <c r="HAD42" s="236"/>
      <c r="HAE42" s="236"/>
      <c r="HAF42" s="236"/>
      <c r="HAG42" s="236"/>
      <c r="HAH42" s="236"/>
      <c r="HAI42" s="236"/>
      <c r="HAJ42" s="236"/>
      <c r="HAK42" s="236"/>
      <c r="HAL42" s="236"/>
      <c r="HAM42" s="236"/>
      <c r="HAN42" s="236"/>
      <c r="HAO42" s="236"/>
      <c r="HAP42" s="236"/>
      <c r="HAQ42" s="236"/>
      <c r="HAR42" s="236"/>
      <c r="HAS42" s="236"/>
      <c r="HAT42" s="236"/>
      <c r="HAU42" s="236"/>
      <c r="HAV42" s="236"/>
      <c r="HAW42" s="236"/>
      <c r="HAX42" s="236"/>
      <c r="HAY42" s="236"/>
      <c r="HAZ42" s="236"/>
      <c r="HBA42" s="236"/>
      <c r="HBB42" s="236"/>
      <c r="HBC42" s="236"/>
      <c r="HBD42" s="236"/>
      <c r="HBE42" s="236"/>
      <c r="HBF42" s="236"/>
      <c r="HBG42" s="236"/>
      <c r="HBH42" s="236"/>
      <c r="HBI42" s="236"/>
      <c r="HBJ42" s="236"/>
      <c r="HBK42" s="236"/>
      <c r="HBL42" s="236"/>
      <c r="HBM42" s="236"/>
      <c r="HBN42" s="236"/>
      <c r="HBO42" s="236"/>
      <c r="HBP42" s="236"/>
      <c r="HBQ42" s="236"/>
      <c r="HBR42" s="236"/>
      <c r="HBS42" s="236"/>
      <c r="HBT42" s="236"/>
      <c r="HBU42" s="236"/>
      <c r="HBV42" s="236"/>
      <c r="HBW42" s="236"/>
      <c r="HBX42" s="236"/>
      <c r="HBY42" s="236"/>
      <c r="HBZ42" s="236"/>
      <c r="HCA42" s="236"/>
      <c r="HCB42" s="236"/>
      <c r="HCC42" s="236"/>
      <c r="HCD42" s="236"/>
      <c r="HCE42" s="236"/>
      <c r="HCF42" s="236"/>
      <c r="HCG42" s="236"/>
      <c r="HCH42" s="236"/>
      <c r="HCI42" s="236"/>
      <c r="HCJ42" s="236"/>
      <c r="HCK42" s="236"/>
      <c r="HCL42" s="236"/>
      <c r="HCM42" s="236"/>
      <c r="HCN42" s="236"/>
      <c r="HCO42" s="236"/>
      <c r="HCP42" s="236"/>
      <c r="HCQ42" s="236"/>
      <c r="HCR42" s="236"/>
      <c r="HCS42" s="236"/>
      <c r="HCT42" s="236"/>
      <c r="HCU42" s="236"/>
      <c r="HCV42" s="236"/>
      <c r="HCW42" s="236"/>
      <c r="HCX42" s="236"/>
      <c r="HCY42" s="236"/>
      <c r="HCZ42" s="236"/>
      <c r="HDA42" s="236"/>
      <c r="HDB42" s="236"/>
      <c r="HDC42" s="236"/>
      <c r="HDD42" s="236"/>
      <c r="HDE42" s="236"/>
      <c r="HDF42" s="236"/>
      <c r="HDG42" s="236"/>
      <c r="HDH42" s="236"/>
      <c r="HDI42" s="236"/>
      <c r="HDJ42" s="236"/>
      <c r="HDK42" s="236"/>
      <c r="HDL42" s="236"/>
      <c r="HDM42" s="236"/>
      <c r="HDN42" s="236"/>
      <c r="HDO42" s="236"/>
      <c r="HDP42" s="236"/>
      <c r="HDQ42" s="236"/>
      <c r="HDR42" s="236"/>
      <c r="HDS42" s="236"/>
      <c r="HDT42" s="236"/>
      <c r="HDU42" s="236"/>
      <c r="HDV42" s="236"/>
      <c r="HDW42" s="236"/>
      <c r="HDX42" s="236"/>
      <c r="HDY42" s="236"/>
      <c r="HDZ42" s="236"/>
      <c r="HEA42" s="236"/>
      <c r="HEB42" s="236"/>
      <c r="HEC42" s="236"/>
      <c r="HED42" s="236"/>
      <c r="HEE42" s="236"/>
      <c r="HEF42" s="236"/>
      <c r="HEG42" s="236"/>
      <c r="HEH42" s="236"/>
      <c r="HEI42" s="236"/>
      <c r="HEJ42" s="236"/>
      <c r="HEK42" s="236"/>
      <c r="HEL42" s="236"/>
      <c r="HEM42" s="236"/>
      <c r="HEN42" s="236"/>
      <c r="HEO42" s="236"/>
      <c r="HEP42" s="236"/>
      <c r="HEQ42" s="236"/>
      <c r="HER42" s="236"/>
      <c r="HES42" s="236"/>
      <c r="HET42" s="236"/>
      <c r="HEU42" s="236"/>
      <c r="HEV42" s="236"/>
      <c r="HEW42" s="236"/>
      <c r="HEX42" s="236"/>
      <c r="HEY42" s="236"/>
      <c r="HEZ42" s="236"/>
      <c r="HFA42" s="236"/>
      <c r="HFB42" s="236"/>
      <c r="HFC42" s="236"/>
      <c r="HFD42" s="236"/>
      <c r="HFE42" s="236"/>
      <c r="HFF42" s="236"/>
      <c r="HFG42" s="236"/>
      <c r="HFH42" s="236"/>
      <c r="HFI42" s="236"/>
      <c r="HFJ42" s="236"/>
      <c r="HFK42" s="236"/>
      <c r="HFL42" s="236"/>
      <c r="HFM42" s="236"/>
      <c r="HFN42" s="236"/>
      <c r="HFO42" s="236"/>
      <c r="HFP42" s="236"/>
      <c r="HFQ42" s="236"/>
      <c r="HFR42" s="236"/>
      <c r="HFS42" s="236"/>
      <c r="HFT42" s="236"/>
      <c r="HFU42" s="236"/>
      <c r="HFV42" s="236"/>
      <c r="HFW42" s="236"/>
      <c r="HFX42" s="236"/>
      <c r="HFY42" s="236"/>
      <c r="HFZ42" s="236"/>
      <c r="HGA42" s="236"/>
      <c r="HGB42" s="236"/>
      <c r="HGC42" s="236"/>
      <c r="HGD42" s="236"/>
      <c r="HGE42" s="236"/>
      <c r="HGF42" s="236"/>
      <c r="HGG42" s="236"/>
      <c r="HGH42" s="236"/>
      <c r="HGI42" s="236"/>
      <c r="HGJ42" s="236"/>
      <c r="HGK42" s="236"/>
      <c r="HGL42" s="236"/>
      <c r="HGM42" s="236"/>
      <c r="HGN42" s="236"/>
      <c r="HGO42" s="236"/>
      <c r="HGP42" s="236"/>
      <c r="HGQ42" s="236"/>
      <c r="HGR42" s="236"/>
      <c r="HGS42" s="236"/>
      <c r="HGT42" s="236"/>
      <c r="HGU42" s="236"/>
      <c r="HGV42" s="236"/>
      <c r="HGW42" s="236"/>
      <c r="HGX42" s="236"/>
      <c r="HGY42" s="236"/>
      <c r="HGZ42" s="236"/>
      <c r="HHA42" s="236"/>
      <c r="HHB42" s="236"/>
      <c r="HHC42" s="236"/>
      <c r="HHD42" s="236"/>
      <c r="HHE42" s="236"/>
      <c r="HHF42" s="236"/>
      <c r="HHG42" s="236"/>
      <c r="HHH42" s="236"/>
      <c r="HHI42" s="236"/>
      <c r="HHJ42" s="236"/>
      <c r="HHK42" s="236"/>
      <c r="HHL42" s="236"/>
      <c r="HHM42" s="236"/>
      <c r="HHN42" s="236"/>
      <c r="HHO42" s="236"/>
      <c r="HHP42" s="236"/>
      <c r="HHQ42" s="236"/>
      <c r="HHR42" s="236"/>
      <c r="HHS42" s="236"/>
      <c r="HHT42" s="236"/>
      <c r="HHU42" s="236"/>
      <c r="HHV42" s="236"/>
      <c r="HHW42" s="236"/>
      <c r="HHX42" s="236"/>
      <c r="HHY42" s="236"/>
      <c r="HHZ42" s="236"/>
      <c r="HIA42" s="236"/>
      <c r="HIB42" s="236"/>
      <c r="HIC42" s="236"/>
      <c r="HID42" s="236"/>
      <c r="HIE42" s="236"/>
      <c r="HIF42" s="236"/>
      <c r="HIG42" s="236"/>
      <c r="HIH42" s="236"/>
      <c r="HII42" s="236"/>
      <c r="HIJ42" s="236"/>
      <c r="HIK42" s="236"/>
      <c r="HIL42" s="236"/>
      <c r="HIM42" s="236"/>
      <c r="HIN42" s="236"/>
      <c r="HIO42" s="236"/>
      <c r="HIP42" s="236"/>
      <c r="HIQ42" s="236"/>
      <c r="HIR42" s="236"/>
      <c r="HIS42" s="236"/>
      <c r="HIT42" s="236"/>
      <c r="HIU42" s="236"/>
      <c r="HIV42" s="236"/>
      <c r="HIW42" s="236"/>
      <c r="HIX42" s="236"/>
      <c r="HIY42" s="236"/>
      <c r="HIZ42" s="236"/>
      <c r="HJA42" s="236"/>
      <c r="HJB42" s="236"/>
      <c r="HJC42" s="236"/>
      <c r="HJD42" s="236"/>
      <c r="HJE42" s="236"/>
      <c r="HJF42" s="236"/>
      <c r="HJG42" s="236"/>
      <c r="HJH42" s="236"/>
      <c r="HJI42" s="236"/>
      <c r="HJJ42" s="236"/>
      <c r="HJK42" s="236"/>
      <c r="HJL42" s="236"/>
      <c r="HJM42" s="236"/>
      <c r="HJN42" s="236"/>
      <c r="HJO42" s="236"/>
      <c r="HJP42" s="236"/>
      <c r="HJQ42" s="236"/>
      <c r="HJR42" s="236"/>
      <c r="HJS42" s="236"/>
      <c r="HJT42" s="236"/>
      <c r="HJU42" s="236"/>
      <c r="HJV42" s="236"/>
      <c r="HJW42" s="236"/>
      <c r="HJX42" s="236"/>
      <c r="HJY42" s="236"/>
      <c r="HJZ42" s="236"/>
      <c r="HKA42" s="236"/>
      <c r="HKB42" s="236"/>
      <c r="HKC42" s="236"/>
      <c r="HKD42" s="236"/>
      <c r="HKE42" s="236"/>
      <c r="HKF42" s="236"/>
      <c r="HKG42" s="236"/>
      <c r="HKH42" s="236"/>
      <c r="HKI42" s="236"/>
      <c r="HKJ42" s="236"/>
      <c r="HKK42" s="236"/>
      <c r="HKL42" s="236"/>
      <c r="HKM42" s="236"/>
      <c r="HKN42" s="236"/>
      <c r="HKO42" s="236"/>
      <c r="HKP42" s="236"/>
      <c r="HKQ42" s="236"/>
      <c r="HKR42" s="236"/>
      <c r="HKS42" s="236"/>
      <c r="HKT42" s="236"/>
      <c r="HKU42" s="236"/>
      <c r="HKV42" s="236"/>
      <c r="HKW42" s="236"/>
      <c r="HKX42" s="236"/>
      <c r="HKY42" s="236"/>
      <c r="HKZ42" s="236"/>
      <c r="HLA42" s="236"/>
      <c r="HLB42" s="236"/>
      <c r="HLC42" s="236"/>
      <c r="HLD42" s="236"/>
      <c r="HLE42" s="236"/>
      <c r="HLF42" s="236"/>
      <c r="HLG42" s="236"/>
      <c r="HLH42" s="236"/>
      <c r="HLI42" s="236"/>
      <c r="HLJ42" s="236"/>
      <c r="HLK42" s="236"/>
      <c r="HLL42" s="236"/>
      <c r="HLM42" s="236"/>
      <c r="HLN42" s="236"/>
      <c r="HLO42" s="236"/>
      <c r="HLP42" s="236"/>
      <c r="HLQ42" s="236"/>
      <c r="HLR42" s="236"/>
      <c r="HLS42" s="236"/>
      <c r="HLT42" s="236"/>
      <c r="HLU42" s="236"/>
      <c r="HLV42" s="236"/>
      <c r="HLW42" s="236"/>
      <c r="HLX42" s="236"/>
      <c r="HLY42" s="236"/>
      <c r="HLZ42" s="236"/>
      <c r="HMA42" s="236"/>
      <c r="HMB42" s="236"/>
      <c r="HMC42" s="236"/>
      <c r="HMD42" s="236"/>
      <c r="HME42" s="236"/>
      <c r="HMF42" s="236"/>
      <c r="HMG42" s="236"/>
      <c r="HMH42" s="236"/>
      <c r="HMI42" s="236"/>
      <c r="HMJ42" s="236"/>
      <c r="HMK42" s="236"/>
      <c r="HML42" s="236"/>
      <c r="HMM42" s="236"/>
      <c r="HMN42" s="236"/>
      <c r="HMO42" s="236"/>
      <c r="HMP42" s="236"/>
      <c r="HMQ42" s="236"/>
      <c r="HMR42" s="236"/>
      <c r="HMS42" s="236"/>
      <c r="HMT42" s="236"/>
      <c r="HMU42" s="236"/>
      <c r="HMV42" s="236"/>
      <c r="HMW42" s="236"/>
      <c r="HMX42" s="236"/>
      <c r="HMY42" s="236"/>
      <c r="HMZ42" s="236"/>
      <c r="HNA42" s="236"/>
      <c r="HNB42" s="236"/>
      <c r="HNC42" s="236"/>
      <c r="HND42" s="236"/>
      <c r="HNE42" s="236"/>
      <c r="HNF42" s="236"/>
      <c r="HNG42" s="236"/>
      <c r="HNH42" s="236"/>
      <c r="HNI42" s="236"/>
      <c r="HNJ42" s="236"/>
      <c r="HNK42" s="236"/>
      <c r="HNL42" s="236"/>
      <c r="HNM42" s="236"/>
      <c r="HNN42" s="236"/>
      <c r="HNO42" s="236"/>
      <c r="HNP42" s="236"/>
      <c r="HNQ42" s="236"/>
      <c r="HNR42" s="236"/>
      <c r="HNS42" s="236"/>
      <c r="HNT42" s="236"/>
      <c r="HNU42" s="236"/>
      <c r="HNV42" s="236"/>
      <c r="HNW42" s="236"/>
      <c r="HNX42" s="236"/>
      <c r="HNY42" s="236"/>
      <c r="HNZ42" s="236"/>
      <c r="HOA42" s="236"/>
      <c r="HOB42" s="236"/>
      <c r="HOC42" s="236"/>
      <c r="HOD42" s="236"/>
      <c r="HOE42" s="236"/>
      <c r="HOF42" s="236"/>
      <c r="HOG42" s="236"/>
      <c r="HOH42" s="236"/>
      <c r="HOI42" s="236"/>
      <c r="HOJ42" s="236"/>
      <c r="HOK42" s="236"/>
      <c r="HOL42" s="236"/>
      <c r="HOM42" s="236"/>
      <c r="HON42" s="236"/>
      <c r="HOO42" s="236"/>
      <c r="HOP42" s="236"/>
      <c r="HOQ42" s="236"/>
      <c r="HOR42" s="236"/>
      <c r="HOS42" s="236"/>
      <c r="HOT42" s="236"/>
      <c r="HOU42" s="236"/>
      <c r="HOV42" s="236"/>
      <c r="HOW42" s="236"/>
      <c r="HOX42" s="236"/>
      <c r="HOY42" s="236"/>
      <c r="HOZ42" s="236"/>
      <c r="HPA42" s="236"/>
      <c r="HPB42" s="236"/>
      <c r="HPC42" s="236"/>
      <c r="HPD42" s="236"/>
      <c r="HPE42" s="236"/>
      <c r="HPF42" s="236"/>
      <c r="HPG42" s="236"/>
      <c r="HPH42" s="236"/>
      <c r="HPI42" s="236"/>
      <c r="HPJ42" s="236"/>
      <c r="HPK42" s="236"/>
      <c r="HPL42" s="236"/>
      <c r="HPM42" s="236"/>
      <c r="HPN42" s="236"/>
      <c r="HPO42" s="236"/>
      <c r="HPP42" s="236"/>
      <c r="HPQ42" s="236"/>
      <c r="HPR42" s="236"/>
      <c r="HPS42" s="236"/>
      <c r="HPT42" s="236"/>
      <c r="HPU42" s="236"/>
      <c r="HPV42" s="236"/>
      <c r="HPW42" s="236"/>
      <c r="HPX42" s="236"/>
      <c r="HPY42" s="236"/>
      <c r="HPZ42" s="236"/>
      <c r="HQA42" s="236"/>
      <c r="HQB42" s="236"/>
      <c r="HQC42" s="236"/>
      <c r="HQD42" s="236"/>
      <c r="HQE42" s="236"/>
      <c r="HQF42" s="236"/>
      <c r="HQG42" s="236"/>
      <c r="HQH42" s="236"/>
      <c r="HQI42" s="236"/>
      <c r="HQJ42" s="236"/>
      <c r="HQK42" s="236"/>
      <c r="HQL42" s="236"/>
      <c r="HQM42" s="236"/>
      <c r="HQN42" s="236"/>
      <c r="HQO42" s="236"/>
      <c r="HQP42" s="236"/>
      <c r="HQQ42" s="236"/>
      <c r="HQR42" s="236"/>
      <c r="HQS42" s="236"/>
      <c r="HQT42" s="236"/>
      <c r="HQU42" s="236"/>
      <c r="HQV42" s="236"/>
      <c r="HQW42" s="236"/>
      <c r="HQX42" s="236"/>
      <c r="HQY42" s="236"/>
      <c r="HQZ42" s="236"/>
      <c r="HRA42" s="236"/>
      <c r="HRB42" s="236"/>
      <c r="HRC42" s="236"/>
      <c r="HRD42" s="236"/>
      <c r="HRE42" s="236"/>
      <c r="HRF42" s="236"/>
      <c r="HRG42" s="236"/>
      <c r="HRH42" s="236"/>
      <c r="HRI42" s="236"/>
      <c r="HRJ42" s="236"/>
      <c r="HRK42" s="236"/>
      <c r="HRL42" s="236"/>
      <c r="HRM42" s="236"/>
      <c r="HRN42" s="236"/>
      <c r="HRO42" s="236"/>
      <c r="HRP42" s="236"/>
      <c r="HRQ42" s="236"/>
      <c r="HRR42" s="236"/>
      <c r="HRS42" s="236"/>
      <c r="HRT42" s="236"/>
      <c r="HRU42" s="236"/>
      <c r="HRV42" s="236"/>
      <c r="HRW42" s="236"/>
      <c r="HRX42" s="236"/>
      <c r="HRY42" s="236"/>
      <c r="HRZ42" s="236"/>
      <c r="HSA42" s="236"/>
      <c r="HSB42" s="236"/>
      <c r="HSC42" s="236"/>
      <c r="HSD42" s="236"/>
      <c r="HSE42" s="236"/>
      <c r="HSF42" s="236"/>
      <c r="HSG42" s="236"/>
      <c r="HSH42" s="236"/>
      <c r="HSI42" s="236"/>
      <c r="HSJ42" s="236"/>
      <c r="HSK42" s="236"/>
      <c r="HSL42" s="236"/>
      <c r="HSM42" s="236"/>
      <c r="HSN42" s="236"/>
      <c r="HSO42" s="236"/>
      <c r="HSP42" s="236"/>
      <c r="HSQ42" s="236"/>
      <c r="HSR42" s="236"/>
      <c r="HSS42" s="236"/>
      <c r="HST42" s="236"/>
      <c r="HSU42" s="236"/>
      <c r="HSV42" s="236"/>
      <c r="HSW42" s="236"/>
      <c r="HSX42" s="236"/>
      <c r="HSY42" s="236"/>
      <c r="HSZ42" s="236"/>
      <c r="HTA42" s="236"/>
      <c r="HTB42" s="236"/>
      <c r="HTC42" s="236"/>
      <c r="HTD42" s="236"/>
      <c r="HTE42" s="236"/>
      <c r="HTF42" s="236"/>
      <c r="HTG42" s="236"/>
      <c r="HTH42" s="236"/>
      <c r="HTI42" s="236"/>
      <c r="HTJ42" s="236"/>
      <c r="HTK42" s="236"/>
      <c r="HTL42" s="236"/>
      <c r="HTM42" s="236"/>
      <c r="HTN42" s="236"/>
      <c r="HTO42" s="236"/>
      <c r="HTP42" s="236"/>
      <c r="HTQ42" s="236"/>
      <c r="HTR42" s="236"/>
      <c r="HTS42" s="236"/>
      <c r="HTT42" s="236"/>
      <c r="HTU42" s="236"/>
      <c r="HTV42" s="236"/>
      <c r="HTW42" s="236"/>
      <c r="HTX42" s="236"/>
      <c r="HTY42" s="236"/>
      <c r="HTZ42" s="236"/>
      <c r="HUA42" s="236"/>
      <c r="HUB42" s="236"/>
      <c r="HUC42" s="236"/>
      <c r="HUD42" s="236"/>
      <c r="HUE42" s="236"/>
      <c r="HUF42" s="236"/>
      <c r="HUG42" s="236"/>
      <c r="HUH42" s="236"/>
      <c r="HUI42" s="236"/>
      <c r="HUJ42" s="236"/>
      <c r="HUK42" s="236"/>
      <c r="HUL42" s="236"/>
      <c r="HUM42" s="236"/>
      <c r="HUN42" s="236"/>
      <c r="HUO42" s="236"/>
      <c r="HUP42" s="236"/>
      <c r="HUQ42" s="236"/>
      <c r="HUR42" s="236"/>
      <c r="HUS42" s="236"/>
      <c r="HUT42" s="236"/>
      <c r="HUU42" s="236"/>
      <c r="HUV42" s="236"/>
      <c r="HUW42" s="236"/>
      <c r="HUX42" s="236"/>
      <c r="HUY42" s="236"/>
      <c r="HUZ42" s="236"/>
      <c r="HVA42" s="236"/>
      <c r="HVB42" s="236"/>
      <c r="HVC42" s="236"/>
      <c r="HVD42" s="236"/>
      <c r="HVE42" s="236"/>
      <c r="HVF42" s="236"/>
      <c r="HVG42" s="236"/>
      <c r="HVH42" s="236"/>
      <c r="HVI42" s="236"/>
      <c r="HVJ42" s="236"/>
      <c r="HVK42" s="236"/>
      <c r="HVL42" s="236"/>
      <c r="HVM42" s="236"/>
      <c r="HVN42" s="236"/>
      <c r="HVO42" s="236"/>
      <c r="HVP42" s="236"/>
      <c r="HVQ42" s="236"/>
      <c r="HVR42" s="236"/>
      <c r="HVS42" s="236"/>
      <c r="HVT42" s="236"/>
      <c r="HVU42" s="236"/>
      <c r="HVV42" s="236"/>
      <c r="HVW42" s="236"/>
      <c r="HVX42" s="236"/>
      <c r="HVY42" s="236"/>
      <c r="HVZ42" s="236"/>
      <c r="HWA42" s="236"/>
      <c r="HWB42" s="236"/>
      <c r="HWC42" s="236"/>
      <c r="HWD42" s="236"/>
      <c r="HWE42" s="236"/>
      <c r="HWF42" s="236"/>
      <c r="HWG42" s="236"/>
      <c r="HWH42" s="236"/>
      <c r="HWI42" s="236"/>
      <c r="HWJ42" s="236"/>
      <c r="HWK42" s="236"/>
      <c r="HWL42" s="236"/>
      <c r="HWM42" s="236"/>
      <c r="HWN42" s="236"/>
      <c r="HWO42" s="236"/>
      <c r="HWP42" s="236"/>
      <c r="HWQ42" s="236"/>
      <c r="HWR42" s="236"/>
      <c r="HWS42" s="236"/>
      <c r="HWT42" s="236"/>
      <c r="HWU42" s="236"/>
      <c r="HWV42" s="236"/>
      <c r="HWW42" s="236"/>
      <c r="HWX42" s="236"/>
      <c r="HWY42" s="236"/>
      <c r="HWZ42" s="236"/>
      <c r="HXA42" s="236"/>
      <c r="HXB42" s="236"/>
      <c r="HXC42" s="236"/>
      <c r="HXD42" s="236"/>
      <c r="HXE42" s="236"/>
      <c r="HXF42" s="236"/>
      <c r="HXG42" s="236"/>
      <c r="HXH42" s="236"/>
      <c r="HXI42" s="236"/>
      <c r="HXJ42" s="236"/>
      <c r="HXK42" s="236"/>
      <c r="HXL42" s="236"/>
      <c r="HXM42" s="236"/>
      <c r="HXN42" s="236"/>
      <c r="HXO42" s="236"/>
      <c r="HXP42" s="236"/>
      <c r="HXQ42" s="236"/>
      <c r="HXR42" s="236"/>
      <c r="HXS42" s="236"/>
      <c r="HXT42" s="236"/>
      <c r="HXU42" s="236"/>
      <c r="HXV42" s="236"/>
      <c r="HXW42" s="236"/>
      <c r="HXX42" s="236"/>
      <c r="HXY42" s="236"/>
      <c r="HXZ42" s="236"/>
      <c r="HYA42" s="236"/>
      <c r="HYB42" s="236"/>
      <c r="HYC42" s="236"/>
      <c r="HYD42" s="236"/>
      <c r="HYE42" s="236"/>
      <c r="HYF42" s="236"/>
      <c r="HYG42" s="236"/>
      <c r="HYH42" s="236"/>
      <c r="HYI42" s="236"/>
      <c r="HYJ42" s="236"/>
      <c r="HYK42" s="236"/>
      <c r="HYL42" s="236"/>
      <c r="HYM42" s="236"/>
      <c r="HYN42" s="236"/>
      <c r="HYO42" s="236"/>
      <c r="HYP42" s="236"/>
      <c r="HYQ42" s="236"/>
      <c r="HYR42" s="236"/>
      <c r="HYS42" s="236"/>
      <c r="HYT42" s="236"/>
      <c r="HYU42" s="236"/>
      <c r="HYV42" s="236"/>
      <c r="HYW42" s="236"/>
      <c r="HYX42" s="236"/>
      <c r="HYY42" s="236"/>
      <c r="HYZ42" s="236"/>
      <c r="HZA42" s="236"/>
      <c r="HZB42" s="236"/>
      <c r="HZC42" s="236"/>
      <c r="HZD42" s="236"/>
      <c r="HZE42" s="236"/>
      <c r="HZF42" s="236"/>
      <c r="HZG42" s="236"/>
      <c r="HZH42" s="236"/>
      <c r="HZI42" s="236"/>
      <c r="HZJ42" s="236"/>
      <c r="HZK42" s="236"/>
      <c r="HZL42" s="236"/>
      <c r="HZM42" s="236"/>
      <c r="HZN42" s="236"/>
      <c r="HZO42" s="236"/>
      <c r="HZP42" s="236"/>
      <c r="HZQ42" s="236"/>
      <c r="HZR42" s="236"/>
      <c r="HZS42" s="236"/>
      <c r="HZT42" s="236"/>
      <c r="HZU42" s="236"/>
      <c r="HZV42" s="236"/>
      <c r="HZW42" s="236"/>
      <c r="HZX42" s="236"/>
      <c r="HZY42" s="236"/>
      <c r="HZZ42" s="236"/>
      <c r="IAA42" s="236"/>
      <c r="IAB42" s="236"/>
      <c r="IAC42" s="236"/>
      <c r="IAD42" s="236"/>
      <c r="IAE42" s="236"/>
      <c r="IAF42" s="236"/>
      <c r="IAG42" s="236"/>
      <c r="IAH42" s="236"/>
      <c r="IAI42" s="236"/>
      <c r="IAJ42" s="236"/>
      <c r="IAK42" s="236"/>
      <c r="IAL42" s="236"/>
      <c r="IAM42" s="236"/>
      <c r="IAN42" s="236"/>
      <c r="IAO42" s="236"/>
      <c r="IAP42" s="236"/>
      <c r="IAQ42" s="236"/>
      <c r="IAR42" s="236"/>
      <c r="IAS42" s="236"/>
      <c r="IAT42" s="236"/>
      <c r="IAU42" s="236"/>
      <c r="IAV42" s="236"/>
      <c r="IAW42" s="236"/>
      <c r="IAX42" s="236"/>
      <c r="IAY42" s="236"/>
      <c r="IAZ42" s="236"/>
      <c r="IBA42" s="236"/>
      <c r="IBB42" s="236"/>
      <c r="IBC42" s="236"/>
      <c r="IBD42" s="236"/>
      <c r="IBE42" s="236"/>
      <c r="IBF42" s="236"/>
      <c r="IBG42" s="236"/>
      <c r="IBH42" s="236"/>
      <c r="IBI42" s="236"/>
      <c r="IBJ42" s="236"/>
      <c r="IBK42" s="236"/>
      <c r="IBL42" s="236"/>
      <c r="IBM42" s="236"/>
      <c r="IBN42" s="236"/>
      <c r="IBO42" s="236"/>
      <c r="IBP42" s="236"/>
      <c r="IBQ42" s="236"/>
      <c r="IBR42" s="236"/>
      <c r="IBS42" s="236"/>
      <c r="IBT42" s="236"/>
      <c r="IBU42" s="236"/>
      <c r="IBV42" s="236"/>
      <c r="IBW42" s="236"/>
      <c r="IBX42" s="236"/>
      <c r="IBY42" s="236"/>
      <c r="IBZ42" s="236"/>
      <c r="ICA42" s="236"/>
      <c r="ICB42" s="236"/>
      <c r="ICC42" s="236"/>
      <c r="ICD42" s="236"/>
      <c r="ICE42" s="236"/>
      <c r="ICF42" s="236"/>
      <c r="ICG42" s="236"/>
      <c r="ICH42" s="236"/>
      <c r="ICI42" s="236"/>
      <c r="ICJ42" s="236"/>
      <c r="ICK42" s="236"/>
      <c r="ICL42" s="236"/>
      <c r="ICM42" s="236"/>
      <c r="ICN42" s="236"/>
      <c r="ICO42" s="236"/>
      <c r="ICP42" s="236"/>
      <c r="ICQ42" s="236"/>
      <c r="ICR42" s="236"/>
      <c r="ICS42" s="236"/>
      <c r="ICT42" s="236"/>
      <c r="ICU42" s="236"/>
      <c r="ICV42" s="236"/>
      <c r="ICW42" s="236"/>
      <c r="ICX42" s="236"/>
      <c r="ICY42" s="236"/>
      <c r="ICZ42" s="236"/>
      <c r="IDA42" s="236"/>
      <c r="IDB42" s="236"/>
      <c r="IDC42" s="236"/>
      <c r="IDD42" s="236"/>
      <c r="IDE42" s="236"/>
      <c r="IDF42" s="236"/>
      <c r="IDG42" s="236"/>
      <c r="IDH42" s="236"/>
      <c r="IDI42" s="236"/>
      <c r="IDJ42" s="236"/>
      <c r="IDK42" s="236"/>
      <c r="IDL42" s="236"/>
      <c r="IDM42" s="236"/>
      <c r="IDN42" s="236"/>
      <c r="IDO42" s="236"/>
      <c r="IDP42" s="236"/>
      <c r="IDQ42" s="236"/>
      <c r="IDR42" s="236"/>
      <c r="IDS42" s="236"/>
      <c r="IDT42" s="236"/>
      <c r="IDU42" s="236"/>
      <c r="IDV42" s="236"/>
      <c r="IDW42" s="236"/>
      <c r="IDX42" s="236"/>
      <c r="IDY42" s="236"/>
      <c r="IDZ42" s="236"/>
      <c r="IEA42" s="236"/>
      <c r="IEB42" s="236"/>
      <c r="IEC42" s="236"/>
      <c r="IED42" s="236"/>
      <c r="IEE42" s="236"/>
      <c r="IEF42" s="236"/>
      <c r="IEG42" s="236"/>
      <c r="IEH42" s="236"/>
      <c r="IEI42" s="236"/>
      <c r="IEJ42" s="236"/>
      <c r="IEK42" s="236"/>
      <c r="IEL42" s="236"/>
      <c r="IEM42" s="236"/>
      <c r="IEN42" s="236"/>
      <c r="IEO42" s="236"/>
      <c r="IEP42" s="236"/>
      <c r="IEQ42" s="236"/>
      <c r="IER42" s="236"/>
      <c r="IES42" s="236"/>
      <c r="IET42" s="236"/>
      <c r="IEU42" s="236"/>
      <c r="IEV42" s="236"/>
      <c r="IEW42" s="236"/>
      <c r="IEX42" s="236"/>
      <c r="IEY42" s="236"/>
      <c r="IEZ42" s="236"/>
      <c r="IFA42" s="236"/>
      <c r="IFB42" s="236"/>
      <c r="IFC42" s="236"/>
      <c r="IFD42" s="236"/>
      <c r="IFE42" s="236"/>
      <c r="IFF42" s="236"/>
      <c r="IFG42" s="236"/>
      <c r="IFH42" s="236"/>
      <c r="IFI42" s="236"/>
      <c r="IFJ42" s="236"/>
      <c r="IFK42" s="236"/>
      <c r="IFL42" s="236"/>
      <c r="IFM42" s="236"/>
      <c r="IFN42" s="236"/>
      <c r="IFO42" s="236"/>
      <c r="IFP42" s="236"/>
      <c r="IFQ42" s="236"/>
      <c r="IFR42" s="236"/>
      <c r="IFS42" s="236"/>
      <c r="IFT42" s="236"/>
      <c r="IFU42" s="236"/>
      <c r="IFV42" s="236"/>
      <c r="IFW42" s="236"/>
      <c r="IFX42" s="236"/>
      <c r="IFY42" s="236"/>
      <c r="IFZ42" s="236"/>
      <c r="IGA42" s="236"/>
      <c r="IGB42" s="236"/>
      <c r="IGC42" s="236"/>
      <c r="IGD42" s="236"/>
      <c r="IGE42" s="236"/>
      <c r="IGF42" s="236"/>
      <c r="IGG42" s="236"/>
      <c r="IGH42" s="236"/>
      <c r="IGI42" s="236"/>
      <c r="IGJ42" s="236"/>
      <c r="IGK42" s="236"/>
      <c r="IGL42" s="236"/>
      <c r="IGM42" s="236"/>
      <c r="IGN42" s="236"/>
      <c r="IGO42" s="236"/>
      <c r="IGP42" s="236"/>
      <c r="IGQ42" s="236"/>
      <c r="IGR42" s="236"/>
      <c r="IGS42" s="236"/>
      <c r="IGT42" s="236"/>
      <c r="IGU42" s="236"/>
      <c r="IGV42" s="236"/>
      <c r="IGW42" s="236"/>
      <c r="IGX42" s="236"/>
      <c r="IGY42" s="236"/>
      <c r="IGZ42" s="236"/>
      <c r="IHA42" s="236"/>
      <c r="IHB42" s="236"/>
      <c r="IHC42" s="236"/>
      <c r="IHD42" s="236"/>
      <c r="IHE42" s="236"/>
      <c r="IHF42" s="236"/>
      <c r="IHG42" s="236"/>
      <c r="IHH42" s="236"/>
      <c r="IHI42" s="236"/>
      <c r="IHJ42" s="236"/>
      <c r="IHK42" s="236"/>
      <c r="IHL42" s="236"/>
      <c r="IHM42" s="236"/>
      <c r="IHN42" s="236"/>
      <c r="IHO42" s="236"/>
      <c r="IHP42" s="236"/>
      <c r="IHQ42" s="236"/>
      <c r="IHR42" s="236"/>
      <c r="IHS42" s="236"/>
      <c r="IHT42" s="236"/>
      <c r="IHU42" s="236"/>
      <c r="IHV42" s="236"/>
      <c r="IHW42" s="236"/>
      <c r="IHX42" s="236"/>
      <c r="IHY42" s="236"/>
      <c r="IHZ42" s="236"/>
      <c r="IIA42" s="236"/>
      <c r="IIB42" s="236"/>
      <c r="IIC42" s="236"/>
      <c r="IID42" s="236"/>
      <c r="IIE42" s="236"/>
      <c r="IIF42" s="236"/>
      <c r="IIG42" s="236"/>
      <c r="IIH42" s="236"/>
      <c r="III42" s="236"/>
      <c r="IIJ42" s="236"/>
      <c r="IIK42" s="236"/>
      <c r="IIL42" s="236"/>
      <c r="IIM42" s="236"/>
      <c r="IIN42" s="236"/>
      <c r="IIO42" s="236"/>
      <c r="IIP42" s="236"/>
      <c r="IIQ42" s="236"/>
      <c r="IIR42" s="236"/>
      <c r="IIS42" s="236"/>
      <c r="IIT42" s="236"/>
      <c r="IIU42" s="236"/>
      <c r="IIV42" s="236"/>
      <c r="IIW42" s="236"/>
      <c r="IIX42" s="236"/>
      <c r="IIY42" s="236"/>
      <c r="IIZ42" s="236"/>
      <c r="IJA42" s="236"/>
      <c r="IJB42" s="236"/>
      <c r="IJC42" s="236"/>
      <c r="IJD42" s="236"/>
      <c r="IJE42" s="236"/>
      <c r="IJF42" s="236"/>
      <c r="IJG42" s="236"/>
      <c r="IJH42" s="236"/>
      <c r="IJI42" s="236"/>
      <c r="IJJ42" s="236"/>
      <c r="IJK42" s="236"/>
      <c r="IJL42" s="236"/>
      <c r="IJM42" s="236"/>
      <c r="IJN42" s="236"/>
      <c r="IJO42" s="236"/>
      <c r="IJP42" s="236"/>
      <c r="IJQ42" s="236"/>
      <c r="IJR42" s="236"/>
      <c r="IJS42" s="236"/>
      <c r="IJT42" s="236"/>
      <c r="IJU42" s="236"/>
      <c r="IJV42" s="236"/>
      <c r="IJW42" s="236"/>
      <c r="IJX42" s="236"/>
      <c r="IJY42" s="236"/>
      <c r="IJZ42" s="236"/>
      <c r="IKA42" s="236"/>
      <c r="IKB42" s="236"/>
      <c r="IKC42" s="236"/>
      <c r="IKD42" s="236"/>
      <c r="IKE42" s="236"/>
      <c r="IKF42" s="236"/>
      <c r="IKG42" s="236"/>
      <c r="IKH42" s="236"/>
      <c r="IKI42" s="236"/>
      <c r="IKJ42" s="236"/>
      <c r="IKK42" s="236"/>
      <c r="IKL42" s="236"/>
      <c r="IKM42" s="236"/>
      <c r="IKN42" s="236"/>
      <c r="IKO42" s="236"/>
      <c r="IKP42" s="236"/>
      <c r="IKQ42" s="236"/>
      <c r="IKR42" s="236"/>
      <c r="IKS42" s="236"/>
      <c r="IKT42" s="236"/>
      <c r="IKU42" s="236"/>
      <c r="IKV42" s="236"/>
      <c r="IKW42" s="236"/>
      <c r="IKX42" s="236"/>
      <c r="IKY42" s="236"/>
      <c r="IKZ42" s="236"/>
      <c r="ILA42" s="236"/>
      <c r="ILB42" s="236"/>
      <c r="ILC42" s="236"/>
      <c r="ILD42" s="236"/>
      <c r="ILE42" s="236"/>
      <c r="ILF42" s="236"/>
      <c r="ILG42" s="236"/>
      <c r="ILH42" s="236"/>
      <c r="ILI42" s="236"/>
      <c r="ILJ42" s="236"/>
      <c r="ILK42" s="236"/>
      <c r="ILL42" s="236"/>
      <c r="ILM42" s="236"/>
      <c r="ILN42" s="236"/>
      <c r="ILO42" s="236"/>
      <c r="ILP42" s="236"/>
      <c r="ILQ42" s="236"/>
      <c r="ILR42" s="236"/>
      <c r="ILS42" s="236"/>
      <c r="ILT42" s="236"/>
      <c r="ILU42" s="236"/>
      <c r="ILV42" s="236"/>
      <c r="ILW42" s="236"/>
      <c r="ILX42" s="236"/>
      <c r="ILY42" s="236"/>
      <c r="ILZ42" s="236"/>
      <c r="IMA42" s="236"/>
      <c r="IMB42" s="236"/>
      <c r="IMC42" s="236"/>
      <c r="IMD42" s="236"/>
      <c r="IME42" s="236"/>
      <c r="IMF42" s="236"/>
      <c r="IMG42" s="236"/>
      <c r="IMH42" s="236"/>
      <c r="IMI42" s="236"/>
      <c r="IMJ42" s="236"/>
      <c r="IMK42" s="236"/>
      <c r="IML42" s="236"/>
      <c r="IMM42" s="236"/>
      <c r="IMN42" s="236"/>
      <c r="IMO42" s="236"/>
      <c r="IMP42" s="236"/>
      <c r="IMQ42" s="236"/>
      <c r="IMR42" s="236"/>
      <c r="IMS42" s="236"/>
      <c r="IMT42" s="236"/>
      <c r="IMU42" s="236"/>
      <c r="IMV42" s="236"/>
      <c r="IMW42" s="236"/>
      <c r="IMX42" s="236"/>
      <c r="IMY42" s="236"/>
      <c r="IMZ42" s="236"/>
      <c r="INA42" s="236"/>
      <c r="INB42" s="236"/>
      <c r="INC42" s="236"/>
      <c r="IND42" s="236"/>
      <c r="INE42" s="236"/>
      <c r="INF42" s="236"/>
      <c r="ING42" s="236"/>
      <c r="INH42" s="236"/>
      <c r="INI42" s="236"/>
      <c r="INJ42" s="236"/>
      <c r="INK42" s="236"/>
      <c r="INL42" s="236"/>
      <c r="INM42" s="236"/>
      <c r="INN42" s="236"/>
      <c r="INO42" s="236"/>
      <c r="INP42" s="236"/>
      <c r="INQ42" s="236"/>
      <c r="INR42" s="236"/>
      <c r="INS42" s="236"/>
      <c r="INT42" s="236"/>
      <c r="INU42" s="236"/>
      <c r="INV42" s="236"/>
      <c r="INW42" s="236"/>
      <c r="INX42" s="236"/>
      <c r="INY42" s="236"/>
      <c r="INZ42" s="236"/>
      <c r="IOA42" s="236"/>
      <c r="IOB42" s="236"/>
      <c r="IOC42" s="236"/>
      <c r="IOD42" s="236"/>
      <c r="IOE42" s="236"/>
      <c r="IOF42" s="236"/>
      <c r="IOG42" s="236"/>
      <c r="IOH42" s="236"/>
      <c r="IOI42" s="236"/>
      <c r="IOJ42" s="236"/>
      <c r="IOK42" s="236"/>
      <c r="IOL42" s="236"/>
      <c r="IOM42" s="236"/>
      <c r="ION42" s="236"/>
      <c r="IOO42" s="236"/>
      <c r="IOP42" s="236"/>
      <c r="IOQ42" s="236"/>
      <c r="IOR42" s="236"/>
      <c r="IOS42" s="236"/>
      <c r="IOT42" s="236"/>
      <c r="IOU42" s="236"/>
      <c r="IOV42" s="236"/>
      <c r="IOW42" s="236"/>
      <c r="IOX42" s="236"/>
      <c r="IOY42" s="236"/>
      <c r="IOZ42" s="236"/>
      <c r="IPA42" s="236"/>
      <c r="IPB42" s="236"/>
      <c r="IPC42" s="236"/>
      <c r="IPD42" s="236"/>
      <c r="IPE42" s="236"/>
      <c r="IPF42" s="236"/>
      <c r="IPG42" s="236"/>
      <c r="IPH42" s="236"/>
      <c r="IPI42" s="236"/>
      <c r="IPJ42" s="236"/>
      <c r="IPK42" s="236"/>
      <c r="IPL42" s="236"/>
      <c r="IPM42" s="236"/>
      <c r="IPN42" s="236"/>
      <c r="IPO42" s="236"/>
      <c r="IPP42" s="236"/>
      <c r="IPQ42" s="236"/>
      <c r="IPR42" s="236"/>
      <c r="IPS42" s="236"/>
      <c r="IPT42" s="236"/>
      <c r="IPU42" s="236"/>
      <c r="IPV42" s="236"/>
      <c r="IPW42" s="236"/>
      <c r="IPX42" s="236"/>
      <c r="IPY42" s="236"/>
      <c r="IPZ42" s="236"/>
      <c r="IQA42" s="236"/>
      <c r="IQB42" s="236"/>
      <c r="IQC42" s="236"/>
      <c r="IQD42" s="236"/>
      <c r="IQE42" s="236"/>
      <c r="IQF42" s="236"/>
      <c r="IQG42" s="236"/>
      <c r="IQH42" s="236"/>
      <c r="IQI42" s="236"/>
      <c r="IQJ42" s="236"/>
      <c r="IQK42" s="236"/>
      <c r="IQL42" s="236"/>
      <c r="IQM42" s="236"/>
      <c r="IQN42" s="236"/>
      <c r="IQO42" s="236"/>
      <c r="IQP42" s="236"/>
      <c r="IQQ42" s="236"/>
      <c r="IQR42" s="236"/>
      <c r="IQS42" s="236"/>
      <c r="IQT42" s="236"/>
      <c r="IQU42" s="236"/>
      <c r="IQV42" s="236"/>
      <c r="IQW42" s="236"/>
      <c r="IQX42" s="236"/>
      <c r="IQY42" s="236"/>
      <c r="IQZ42" s="236"/>
      <c r="IRA42" s="236"/>
      <c r="IRB42" s="236"/>
      <c r="IRC42" s="236"/>
      <c r="IRD42" s="236"/>
      <c r="IRE42" s="236"/>
      <c r="IRF42" s="236"/>
      <c r="IRG42" s="236"/>
      <c r="IRH42" s="236"/>
      <c r="IRI42" s="236"/>
      <c r="IRJ42" s="236"/>
      <c r="IRK42" s="236"/>
      <c r="IRL42" s="236"/>
      <c r="IRM42" s="236"/>
      <c r="IRN42" s="236"/>
      <c r="IRO42" s="236"/>
      <c r="IRP42" s="236"/>
      <c r="IRQ42" s="236"/>
      <c r="IRR42" s="236"/>
      <c r="IRS42" s="236"/>
      <c r="IRT42" s="236"/>
      <c r="IRU42" s="236"/>
      <c r="IRV42" s="236"/>
      <c r="IRW42" s="236"/>
      <c r="IRX42" s="236"/>
      <c r="IRY42" s="236"/>
      <c r="IRZ42" s="236"/>
      <c r="ISA42" s="236"/>
      <c r="ISB42" s="236"/>
      <c r="ISC42" s="236"/>
      <c r="ISD42" s="236"/>
      <c r="ISE42" s="236"/>
      <c r="ISF42" s="236"/>
      <c r="ISG42" s="236"/>
      <c r="ISH42" s="236"/>
      <c r="ISI42" s="236"/>
      <c r="ISJ42" s="236"/>
      <c r="ISK42" s="236"/>
      <c r="ISL42" s="236"/>
      <c r="ISM42" s="236"/>
      <c r="ISN42" s="236"/>
      <c r="ISO42" s="236"/>
      <c r="ISP42" s="236"/>
      <c r="ISQ42" s="236"/>
      <c r="ISR42" s="236"/>
      <c r="ISS42" s="236"/>
      <c r="IST42" s="236"/>
      <c r="ISU42" s="236"/>
      <c r="ISV42" s="236"/>
      <c r="ISW42" s="236"/>
      <c r="ISX42" s="236"/>
      <c r="ISY42" s="236"/>
      <c r="ISZ42" s="236"/>
      <c r="ITA42" s="236"/>
      <c r="ITB42" s="236"/>
      <c r="ITC42" s="236"/>
      <c r="ITD42" s="236"/>
      <c r="ITE42" s="236"/>
      <c r="ITF42" s="236"/>
      <c r="ITG42" s="236"/>
      <c r="ITH42" s="236"/>
      <c r="ITI42" s="236"/>
      <c r="ITJ42" s="236"/>
      <c r="ITK42" s="236"/>
      <c r="ITL42" s="236"/>
      <c r="ITM42" s="236"/>
      <c r="ITN42" s="236"/>
      <c r="ITO42" s="236"/>
      <c r="ITP42" s="236"/>
      <c r="ITQ42" s="236"/>
      <c r="ITR42" s="236"/>
      <c r="ITS42" s="236"/>
      <c r="ITT42" s="236"/>
      <c r="ITU42" s="236"/>
      <c r="ITV42" s="236"/>
      <c r="ITW42" s="236"/>
      <c r="ITX42" s="236"/>
      <c r="ITY42" s="236"/>
      <c r="ITZ42" s="236"/>
      <c r="IUA42" s="236"/>
      <c r="IUB42" s="236"/>
      <c r="IUC42" s="236"/>
      <c r="IUD42" s="236"/>
      <c r="IUE42" s="236"/>
      <c r="IUF42" s="236"/>
      <c r="IUG42" s="236"/>
      <c r="IUH42" s="236"/>
      <c r="IUI42" s="236"/>
      <c r="IUJ42" s="236"/>
      <c r="IUK42" s="236"/>
      <c r="IUL42" s="236"/>
      <c r="IUM42" s="236"/>
      <c r="IUN42" s="236"/>
      <c r="IUO42" s="236"/>
      <c r="IUP42" s="236"/>
      <c r="IUQ42" s="236"/>
      <c r="IUR42" s="236"/>
      <c r="IUS42" s="236"/>
      <c r="IUT42" s="236"/>
      <c r="IUU42" s="236"/>
      <c r="IUV42" s="236"/>
      <c r="IUW42" s="236"/>
      <c r="IUX42" s="236"/>
      <c r="IUY42" s="236"/>
      <c r="IUZ42" s="236"/>
      <c r="IVA42" s="236"/>
      <c r="IVB42" s="236"/>
      <c r="IVC42" s="236"/>
      <c r="IVD42" s="236"/>
      <c r="IVE42" s="236"/>
      <c r="IVF42" s="236"/>
      <c r="IVG42" s="236"/>
      <c r="IVH42" s="236"/>
      <c r="IVI42" s="236"/>
      <c r="IVJ42" s="236"/>
      <c r="IVK42" s="236"/>
      <c r="IVL42" s="236"/>
      <c r="IVM42" s="236"/>
      <c r="IVN42" s="236"/>
      <c r="IVO42" s="236"/>
      <c r="IVP42" s="236"/>
      <c r="IVQ42" s="236"/>
      <c r="IVR42" s="236"/>
      <c r="IVS42" s="236"/>
      <c r="IVT42" s="236"/>
      <c r="IVU42" s="236"/>
      <c r="IVV42" s="236"/>
      <c r="IVW42" s="236"/>
      <c r="IVX42" s="236"/>
      <c r="IVY42" s="236"/>
      <c r="IVZ42" s="236"/>
      <c r="IWA42" s="236"/>
      <c r="IWB42" s="236"/>
      <c r="IWC42" s="236"/>
      <c r="IWD42" s="236"/>
      <c r="IWE42" s="236"/>
      <c r="IWF42" s="236"/>
      <c r="IWG42" s="236"/>
      <c r="IWH42" s="236"/>
      <c r="IWI42" s="236"/>
      <c r="IWJ42" s="236"/>
      <c r="IWK42" s="236"/>
      <c r="IWL42" s="236"/>
      <c r="IWM42" s="236"/>
      <c r="IWN42" s="236"/>
      <c r="IWO42" s="236"/>
      <c r="IWP42" s="236"/>
      <c r="IWQ42" s="236"/>
      <c r="IWR42" s="236"/>
      <c r="IWS42" s="236"/>
      <c r="IWT42" s="236"/>
      <c r="IWU42" s="236"/>
      <c r="IWV42" s="236"/>
      <c r="IWW42" s="236"/>
      <c r="IWX42" s="236"/>
      <c r="IWY42" s="236"/>
      <c r="IWZ42" s="236"/>
      <c r="IXA42" s="236"/>
      <c r="IXB42" s="236"/>
      <c r="IXC42" s="236"/>
      <c r="IXD42" s="236"/>
      <c r="IXE42" s="236"/>
      <c r="IXF42" s="236"/>
      <c r="IXG42" s="236"/>
      <c r="IXH42" s="236"/>
      <c r="IXI42" s="236"/>
      <c r="IXJ42" s="236"/>
      <c r="IXK42" s="236"/>
      <c r="IXL42" s="236"/>
      <c r="IXM42" s="236"/>
      <c r="IXN42" s="236"/>
      <c r="IXO42" s="236"/>
      <c r="IXP42" s="236"/>
      <c r="IXQ42" s="236"/>
      <c r="IXR42" s="236"/>
      <c r="IXS42" s="236"/>
      <c r="IXT42" s="236"/>
      <c r="IXU42" s="236"/>
      <c r="IXV42" s="236"/>
      <c r="IXW42" s="236"/>
      <c r="IXX42" s="236"/>
      <c r="IXY42" s="236"/>
      <c r="IXZ42" s="236"/>
      <c r="IYA42" s="236"/>
      <c r="IYB42" s="236"/>
      <c r="IYC42" s="236"/>
      <c r="IYD42" s="236"/>
      <c r="IYE42" s="236"/>
      <c r="IYF42" s="236"/>
      <c r="IYG42" s="236"/>
      <c r="IYH42" s="236"/>
      <c r="IYI42" s="236"/>
      <c r="IYJ42" s="236"/>
      <c r="IYK42" s="236"/>
      <c r="IYL42" s="236"/>
      <c r="IYM42" s="236"/>
      <c r="IYN42" s="236"/>
      <c r="IYO42" s="236"/>
      <c r="IYP42" s="236"/>
      <c r="IYQ42" s="236"/>
      <c r="IYR42" s="236"/>
      <c r="IYS42" s="236"/>
      <c r="IYT42" s="236"/>
      <c r="IYU42" s="236"/>
      <c r="IYV42" s="236"/>
      <c r="IYW42" s="236"/>
      <c r="IYX42" s="236"/>
      <c r="IYY42" s="236"/>
      <c r="IYZ42" s="236"/>
      <c r="IZA42" s="236"/>
      <c r="IZB42" s="236"/>
      <c r="IZC42" s="236"/>
      <c r="IZD42" s="236"/>
      <c r="IZE42" s="236"/>
      <c r="IZF42" s="236"/>
      <c r="IZG42" s="236"/>
      <c r="IZH42" s="236"/>
      <c r="IZI42" s="236"/>
      <c r="IZJ42" s="236"/>
      <c r="IZK42" s="236"/>
      <c r="IZL42" s="236"/>
      <c r="IZM42" s="236"/>
      <c r="IZN42" s="236"/>
      <c r="IZO42" s="236"/>
      <c r="IZP42" s="236"/>
      <c r="IZQ42" s="236"/>
      <c r="IZR42" s="236"/>
      <c r="IZS42" s="236"/>
      <c r="IZT42" s="236"/>
      <c r="IZU42" s="236"/>
      <c r="IZV42" s="236"/>
      <c r="IZW42" s="236"/>
      <c r="IZX42" s="236"/>
      <c r="IZY42" s="236"/>
      <c r="IZZ42" s="236"/>
      <c r="JAA42" s="236"/>
      <c r="JAB42" s="236"/>
      <c r="JAC42" s="236"/>
      <c r="JAD42" s="236"/>
      <c r="JAE42" s="236"/>
      <c r="JAF42" s="236"/>
      <c r="JAG42" s="236"/>
      <c r="JAH42" s="236"/>
      <c r="JAI42" s="236"/>
      <c r="JAJ42" s="236"/>
      <c r="JAK42" s="236"/>
      <c r="JAL42" s="236"/>
      <c r="JAM42" s="236"/>
      <c r="JAN42" s="236"/>
      <c r="JAO42" s="236"/>
      <c r="JAP42" s="236"/>
      <c r="JAQ42" s="236"/>
      <c r="JAR42" s="236"/>
      <c r="JAS42" s="236"/>
      <c r="JAT42" s="236"/>
      <c r="JAU42" s="236"/>
      <c r="JAV42" s="236"/>
      <c r="JAW42" s="236"/>
      <c r="JAX42" s="236"/>
      <c r="JAY42" s="236"/>
      <c r="JAZ42" s="236"/>
      <c r="JBA42" s="236"/>
      <c r="JBB42" s="236"/>
      <c r="JBC42" s="236"/>
      <c r="JBD42" s="236"/>
      <c r="JBE42" s="236"/>
      <c r="JBF42" s="236"/>
      <c r="JBG42" s="236"/>
      <c r="JBH42" s="236"/>
      <c r="JBI42" s="236"/>
      <c r="JBJ42" s="236"/>
      <c r="JBK42" s="236"/>
      <c r="JBL42" s="236"/>
      <c r="JBM42" s="236"/>
      <c r="JBN42" s="236"/>
      <c r="JBO42" s="236"/>
      <c r="JBP42" s="236"/>
      <c r="JBQ42" s="236"/>
      <c r="JBR42" s="236"/>
      <c r="JBS42" s="236"/>
      <c r="JBT42" s="236"/>
      <c r="JBU42" s="236"/>
      <c r="JBV42" s="236"/>
      <c r="JBW42" s="236"/>
      <c r="JBX42" s="236"/>
      <c r="JBY42" s="236"/>
      <c r="JBZ42" s="236"/>
      <c r="JCA42" s="236"/>
      <c r="JCB42" s="236"/>
      <c r="JCC42" s="236"/>
      <c r="JCD42" s="236"/>
      <c r="JCE42" s="236"/>
      <c r="JCF42" s="236"/>
      <c r="JCG42" s="236"/>
      <c r="JCH42" s="236"/>
      <c r="JCI42" s="236"/>
      <c r="JCJ42" s="236"/>
      <c r="JCK42" s="236"/>
      <c r="JCL42" s="236"/>
      <c r="JCM42" s="236"/>
      <c r="JCN42" s="236"/>
      <c r="JCO42" s="236"/>
      <c r="JCP42" s="236"/>
      <c r="JCQ42" s="236"/>
      <c r="JCR42" s="236"/>
      <c r="JCS42" s="236"/>
      <c r="JCT42" s="236"/>
      <c r="JCU42" s="236"/>
      <c r="JCV42" s="236"/>
      <c r="JCW42" s="236"/>
      <c r="JCX42" s="236"/>
      <c r="JCY42" s="236"/>
      <c r="JCZ42" s="236"/>
      <c r="JDA42" s="236"/>
      <c r="JDB42" s="236"/>
      <c r="JDC42" s="236"/>
      <c r="JDD42" s="236"/>
      <c r="JDE42" s="236"/>
      <c r="JDF42" s="236"/>
      <c r="JDG42" s="236"/>
      <c r="JDH42" s="236"/>
      <c r="JDI42" s="236"/>
      <c r="JDJ42" s="236"/>
      <c r="JDK42" s="236"/>
      <c r="JDL42" s="236"/>
      <c r="JDM42" s="236"/>
      <c r="JDN42" s="236"/>
      <c r="JDO42" s="236"/>
      <c r="JDP42" s="236"/>
      <c r="JDQ42" s="236"/>
      <c r="JDR42" s="236"/>
      <c r="JDS42" s="236"/>
      <c r="JDT42" s="236"/>
      <c r="JDU42" s="236"/>
      <c r="JDV42" s="236"/>
      <c r="JDW42" s="236"/>
      <c r="JDX42" s="236"/>
      <c r="JDY42" s="236"/>
      <c r="JDZ42" s="236"/>
      <c r="JEA42" s="236"/>
      <c r="JEB42" s="236"/>
      <c r="JEC42" s="236"/>
      <c r="JED42" s="236"/>
      <c r="JEE42" s="236"/>
      <c r="JEF42" s="236"/>
      <c r="JEG42" s="236"/>
      <c r="JEH42" s="236"/>
      <c r="JEI42" s="236"/>
      <c r="JEJ42" s="236"/>
      <c r="JEK42" s="236"/>
      <c r="JEL42" s="236"/>
      <c r="JEM42" s="236"/>
      <c r="JEN42" s="236"/>
      <c r="JEO42" s="236"/>
      <c r="JEP42" s="236"/>
      <c r="JEQ42" s="236"/>
      <c r="JER42" s="236"/>
      <c r="JES42" s="236"/>
      <c r="JET42" s="236"/>
      <c r="JEU42" s="236"/>
      <c r="JEV42" s="236"/>
      <c r="JEW42" s="236"/>
      <c r="JEX42" s="236"/>
      <c r="JEY42" s="236"/>
      <c r="JEZ42" s="236"/>
      <c r="JFA42" s="236"/>
      <c r="JFB42" s="236"/>
      <c r="JFC42" s="236"/>
      <c r="JFD42" s="236"/>
      <c r="JFE42" s="236"/>
      <c r="JFF42" s="236"/>
      <c r="JFG42" s="236"/>
      <c r="JFH42" s="236"/>
      <c r="JFI42" s="236"/>
      <c r="JFJ42" s="236"/>
      <c r="JFK42" s="236"/>
      <c r="JFL42" s="236"/>
      <c r="JFM42" s="236"/>
      <c r="JFN42" s="236"/>
      <c r="JFO42" s="236"/>
      <c r="JFP42" s="236"/>
      <c r="JFQ42" s="236"/>
      <c r="JFR42" s="236"/>
      <c r="JFS42" s="236"/>
      <c r="JFT42" s="236"/>
      <c r="JFU42" s="236"/>
      <c r="JFV42" s="236"/>
      <c r="JFW42" s="236"/>
      <c r="JFX42" s="236"/>
      <c r="JFY42" s="236"/>
      <c r="JFZ42" s="236"/>
      <c r="JGA42" s="236"/>
      <c r="JGB42" s="236"/>
      <c r="JGC42" s="236"/>
      <c r="JGD42" s="236"/>
      <c r="JGE42" s="236"/>
      <c r="JGF42" s="236"/>
      <c r="JGG42" s="236"/>
      <c r="JGH42" s="236"/>
      <c r="JGI42" s="236"/>
      <c r="JGJ42" s="236"/>
      <c r="JGK42" s="236"/>
      <c r="JGL42" s="236"/>
      <c r="JGM42" s="236"/>
      <c r="JGN42" s="236"/>
      <c r="JGO42" s="236"/>
      <c r="JGP42" s="236"/>
      <c r="JGQ42" s="236"/>
      <c r="JGR42" s="236"/>
      <c r="JGS42" s="236"/>
      <c r="JGT42" s="236"/>
      <c r="JGU42" s="236"/>
      <c r="JGV42" s="236"/>
      <c r="JGW42" s="236"/>
      <c r="JGX42" s="236"/>
      <c r="JGY42" s="236"/>
      <c r="JGZ42" s="236"/>
      <c r="JHA42" s="236"/>
      <c r="JHB42" s="236"/>
      <c r="JHC42" s="236"/>
      <c r="JHD42" s="236"/>
      <c r="JHE42" s="236"/>
      <c r="JHF42" s="236"/>
      <c r="JHG42" s="236"/>
      <c r="JHH42" s="236"/>
      <c r="JHI42" s="236"/>
      <c r="JHJ42" s="236"/>
      <c r="JHK42" s="236"/>
      <c r="JHL42" s="236"/>
      <c r="JHM42" s="236"/>
      <c r="JHN42" s="236"/>
      <c r="JHO42" s="236"/>
      <c r="JHP42" s="236"/>
      <c r="JHQ42" s="236"/>
      <c r="JHR42" s="236"/>
      <c r="JHS42" s="236"/>
      <c r="JHT42" s="236"/>
      <c r="JHU42" s="236"/>
      <c r="JHV42" s="236"/>
      <c r="JHW42" s="236"/>
      <c r="JHX42" s="236"/>
      <c r="JHY42" s="236"/>
      <c r="JHZ42" s="236"/>
      <c r="JIA42" s="236"/>
      <c r="JIB42" s="236"/>
      <c r="JIC42" s="236"/>
      <c r="JID42" s="236"/>
      <c r="JIE42" s="236"/>
      <c r="JIF42" s="236"/>
      <c r="JIG42" s="236"/>
      <c r="JIH42" s="236"/>
      <c r="JII42" s="236"/>
      <c r="JIJ42" s="236"/>
      <c r="JIK42" s="236"/>
      <c r="JIL42" s="236"/>
      <c r="JIM42" s="236"/>
      <c r="JIN42" s="236"/>
      <c r="JIO42" s="236"/>
      <c r="JIP42" s="236"/>
      <c r="JIQ42" s="236"/>
      <c r="JIR42" s="236"/>
      <c r="JIS42" s="236"/>
      <c r="JIT42" s="236"/>
      <c r="JIU42" s="236"/>
      <c r="JIV42" s="236"/>
      <c r="JIW42" s="236"/>
      <c r="JIX42" s="236"/>
      <c r="JIY42" s="236"/>
      <c r="JIZ42" s="236"/>
      <c r="JJA42" s="236"/>
      <c r="JJB42" s="236"/>
      <c r="JJC42" s="236"/>
      <c r="JJD42" s="236"/>
      <c r="JJE42" s="236"/>
      <c r="JJF42" s="236"/>
      <c r="JJG42" s="236"/>
      <c r="JJH42" s="236"/>
      <c r="JJI42" s="236"/>
      <c r="JJJ42" s="236"/>
      <c r="JJK42" s="236"/>
      <c r="JJL42" s="236"/>
      <c r="JJM42" s="236"/>
      <c r="JJN42" s="236"/>
      <c r="JJO42" s="236"/>
      <c r="JJP42" s="236"/>
      <c r="JJQ42" s="236"/>
      <c r="JJR42" s="236"/>
      <c r="JJS42" s="236"/>
      <c r="JJT42" s="236"/>
      <c r="JJU42" s="236"/>
      <c r="JJV42" s="236"/>
      <c r="JJW42" s="236"/>
      <c r="JJX42" s="236"/>
      <c r="JJY42" s="236"/>
      <c r="JJZ42" s="236"/>
      <c r="JKA42" s="236"/>
      <c r="JKB42" s="236"/>
      <c r="JKC42" s="236"/>
      <c r="JKD42" s="236"/>
      <c r="JKE42" s="236"/>
      <c r="JKF42" s="236"/>
      <c r="JKG42" s="236"/>
      <c r="JKH42" s="236"/>
      <c r="JKI42" s="236"/>
      <c r="JKJ42" s="236"/>
      <c r="JKK42" s="236"/>
      <c r="JKL42" s="236"/>
      <c r="JKM42" s="236"/>
      <c r="JKN42" s="236"/>
      <c r="JKO42" s="236"/>
      <c r="JKP42" s="236"/>
      <c r="JKQ42" s="236"/>
      <c r="JKR42" s="236"/>
      <c r="JKS42" s="236"/>
      <c r="JKT42" s="236"/>
      <c r="JKU42" s="236"/>
      <c r="JKV42" s="236"/>
      <c r="JKW42" s="236"/>
      <c r="JKX42" s="236"/>
      <c r="JKY42" s="236"/>
      <c r="JKZ42" s="236"/>
      <c r="JLA42" s="236"/>
      <c r="JLB42" s="236"/>
      <c r="JLC42" s="236"/>
      <c r="JLD42" s="236"/>
      <c r="JLE42" s="236"/>
      <c r="JLF42" s="236"/>
      <c r="JLG42" s="236"/>
      <c r="JLH42" s="236"/>
      <c r="JLI42" s="236"/>
      <c r="JLJ42" s="236"/>
      <c r="JLK42" s="236"/>
      <c r="JLL42" s="236"/>
      <c r="JLM42" s="236"/>
      <c r="JLN42" s="236"/>
      <c r="JLO42" s="236"/>
      <c r="JLP42" s="236"/>
      <c r="JLQ42" s="236"/>
      <c r="JLR42" s="236"/>
      <c r="JLS42" s="236"/>
      <c r="JLT42" s="236"/>
      <c r="JLU42" s="236"/>
      <c r="JLV42" s="236"/>
      <c r="JLW42" s="236"/>
      <c r="JLX42" s="236"/>
      <c r="JLY42" s="236"/>
      <c r="JLZ42" s="236"/>
      <c r="JMA42" s="236"/>
      <c r="JMB42" s="236"/>
      <c r="JMC42" s="236"/>
      <c r="JMD42" s="236"/>
      <c r="JME42" s="236"/>
      <c r="JMF42" s="236"/>
      <c r="JMG42" s="236"/>
      <c r="JMH42" s="236"/>
      <c r="JMI42" s="236"/>
      <c r="JMJ42" s="236"/>
      <c r="JMK42" s="236"/>
      <c r="JML42" s="236"/>
      <c r="JMM42" s="236"/>
      <c r="JMN42" s="236"/>
      <c r="JMO42" s="236"/>
      <c r="JMP42" s="236"/>
      <c r="JMQ42" s="236"/>
      <c r="JMR42" s="236"/>
      <c r="JMS42" s="236"/>
      <c r="JMT42" s="236"/>
      <c r="JMU42" s="236"/>
      <c r="JMV42" s="236"/>
      <c r="JMW42" s="236"/>
      <c r="JMX42" s="236"/>
      <c r="JMY42" s="236"/>
      <c r="JMZ42" s="236"/>
      <c r="JNA42" s="236"/>
      <c r="JNB42" s="236"/>
      <c r="JNC42" s="236"/>
      <c r="JND42" s="236"/>
      <c r="JNE42" s="236"/>
      <c r="JNF42" s="236"/>
      <c r="JNG42" s="236"/>
      <c r="JNH42" s="236"/>
      <c r="JNI42" s="236"/>
      <c r="JNJ42" s="236"/>
      <c r="JNK42" s="236"/>
      <c r="JNL42" s="236"/>
      <c r="JNM42" s="236"/>
      <c r="JNN42" s="236"/>
      <c r="JNO42" s="236"/>
      <c r="JNP42" s="236"/>
      <c r="JNQ42" s="236"/>
      <c r="JNR42" s="236"/>
      <c r="JNS42" s="236"/>
      <c r="JNT42" s="236"/>
      <c r="JNU42" s="236"/>
      <c r="JNV42" s="236"/>
      <c r="JNW42" s="236"/>
      <c r="JNX42" s="236"/>
      <c r="JNY42" s="236"/>
      <c r="JNZ42" s="236"/>
      <c r="JOA42" s="236"/>
      <c r="JOB42" s="236"/>
      <c r="JOC42" s="236"/>
      <c r="JOD42" s="236"/>
      <c r="JOE42" s="236"/>
      <c r="JOF42" s="236"/>
      <c r="JOG42" s="236"/>
      <c r="JOH42" s="236"/>
      <c r="JOI42" s="236"/>
      <c r="JOJ42" s="236"/>
      <c r="JOK42" s="236"/>
      <c r="JOL42" s="236"/>
      <c r="JOM42" s="236"/>
      <c r="JON42" s="236"/>
      <c r="JOO42" s="236"/>
      <c r="JOP42" s="236"/>
      <c r="JOQ42" s="236"/>
      <c r="JOR42" s="236"/>
      <c r="JOS42" s="236"/>
      <c r="JOT42" s="236"/>
      <c r="JOU42" s="236"/>
      <c r="JOV42" s="236"/>
      <c r="JOW42" s="236"/>
      <c r="JOX42" s="236"/>
      <c r="JOY42" s="236"/>
      <c r="JOZ42" s="236"/>
      <c r="JPA42" s="236"/>
      <c r="JPB42" s="236"/>
      <c r="JPC42" s="236"/>
      <c r="JPD42" s="236"/>
      <c r="JPE42" s="236"/>
      <c r="JPF42" s="236"/>
      <c r="JPG42" s="236"/>
      <c r="JPH42" s="236"/>
      <c r="JPI42" s="236"/>
      <c r="JPJ42" s="236"/>
      <c r="JPK42" s="236"/>
      <c r="JPL42" s="236"/>
      <c r="JPM42" s="236"/>
      <c r="JPN42" s="236"/>
      <c r="JPO42" s="236"/>
      <c r="JPP42" s="236"/>
      <c r="JPQ42" s="236"/>
      <c r="JPR42" s="236"/>
      <c r="JPS42" s="236"/>
      <c r="JPT42" s="236"/>
      <c r="JPU42" s="236"/>
      <c r="JPV42" s="236"/>
      <c r="JPW42" s="236"/>
      <c r="JPX42" s="236"/>
      <c r="JPY42" s="236"/>
      <c r="JPZ42" s="236"/>
      <c r="JQA42" s="236"/>
      <c r="JQB42" s="236"/>
      <c r="JQC42" s="236"/>
      <c r="JQD42" s="236"/>
      <c r="JQE42" s="236"/>
      <c r="JQF42" s="236"/>
      <c r="JQG42" s="236"/>
      <c r="JQH42" s="236"/>
      <c r="JQI42" s="236"/>
      <c r="JQJ42" s="236"/>
      <c r="JQK42" s="236"/>
      <c r="JQL42" s="236"/>
      <c r="JQM42" s="236"/>
      <c r="JQN42" s="236"/>
      <c r="JQO42" s="236"/>
      <c r="JQP42" s="236"/>
      <c r="JQQ42" s="236"/>
      <c r="JQR42" s="236"/>
      <c r="JQS42" s="236"/>
      <c r="JQT42" s="236"/>
      <c r="JQU42" s="236"/>
      <c r="JQV42" s="236"/>
      <c r="JQW42" s="236"/>
      <c r="JQX42" s="236"/>
      <c r="JQY42" s="236"/>
      <c r="JQZ42" s="236"/>
      <c r="JRA42" s="236"/>
      <c r="JRB42" s="236"/>
      <c r="JRC42" s="236"/>
      <c r="JRD42" s="236"/>
      <c r="JRE42" s="236"/>
      <c r="JRF42" s="236"/>
      <c r="JRG42" s="236"/>
      <c r="JRH42" s="236"/>
      <c r="JRI42" s="236"/>
      <c r="JRJ42" s="236"/>
      <c r="JRK42" s="236"/>
      <c r="JRL42" s="236"/>
      <c r="JRM42" s="236"/>
      <c r="JRN42" s="236"/>
      <c r="JRO42" s="236"/>
      <c r="JRP42" s="236"/>
      <c r="JRQ42" s="236"/>
      <c r="JRR42" s="236"/>
      <c r="JRS42" s="236"/>
      <c r="JRT42" s="236"/>
      <c r="JRU42" s="236"/>
      <c r="JRV42" s="236"/>
      <c r="JRW42" s="236"/>
      <c r="JRX42" s="236"/>
      <c r="JRY42" s="236"/>
      <c r="JRZ42" s="236"/>
      <c r="JSA42" s="236"/>
      <c r="JSB42" s="236"/>
      <c r="JSC42" s="236"/>
      <c r="JSD42" s="236"/>
      <c r="JSE42" s="236"/>
      <c r="JSF42" s="236"/>
      <c r="JSG42" s="236"/>
      <c r="JSH42" s="236"/>
      <c r="JSI42" s="236"/>
      <c r="JSJ42" s="236"/>
      <c r="JSK42" s="236"/>
      <c r="JSL42" s="236"/>
      <c r="JSM42" s="236"/>
      <c r="JSN42" s="236"/>
      <c r="JSO42" s="236"/>
      <c r="JSP42" s="236"/>
      <c r="JSQ42" s="236"/>
      <c r="JSR42" s="236"/>
      <c r="JSS42" s="236"/>
      <c r="JST42" s="236"/>
      <c r="JSU42" s="236"/>
      <c r="JSV42" s="236"/>
      <c r="JSW42" s="236"/>
      <c r="JSX42" s="236"/>
      <c r="JSY42" s="236"/>
      <c r="JSZ42" s="236"/>
      <c r="JTA42" s="236"/>
      <c r="JTB42" s="236"/>
      <c r="JTC42" s="236"/>
      <c r="JTD42" s="236"/>
      <c r="JTE42" s="236"/>
      <c r="JTF42" s="236"/>
      <c r="JTG42" s="236"/>
      <c r="JTH42" s="236"/>
      <c r="JTI42" s="236"/>
      <c r="JTJ42" s="236"/>
      <c r="JTK42" s="236"/>
      <c r="JTL42" s="236"/>
      <c r="JTM42" s="236"/>
      <c r="JTN42" s="236"/>
      <c r="JTO42" s="236"/>
      <c r="JTP42" s="236"/>
      <c r="JTQ42" s="236"/>
      <c r="JTR42" s="236"/>
      <c r="JTS42" s="236"/>
      <c r="JTT42" s="236"/>
      <c r="JTU42" s="236"/>
      <c r="JTV42" s="236"/>
      <c r="JTW42" s="236"/>
      <c r="JTX42" s="236"/>
      <c r="JTY42" s="236"/>
      <c r="JTZ42" s="236"/>
      <c r="JUA42" s="236"/>
      <c r="JUB42" s="236"/>
      <c r="JUC42" s="236"/>
      <c r="JUD42" s="236"/>
      <c r="JUE42" s="236"/>
      <c r="JUF42" s="236"/>
      <c r="JUG42" s="236"/>
      <c r="JUH42" s="236"/>
      <c r="JUI42" s="236"/>
      <c r="JUJ42" s="236"/>
      <c r="JUK42" s="236"/>
      <c r="JUL42" s="236"/>
      <c r="JUM42" s="236"/>
      <c r="JUN42" s="236"/>
      <c r="JUO42" s="236"/>
      <c r="JUP42" s="236"/>
      <c r="JUQ42" s="236"/>
      <c r="JUR42" s="236"/>
      <c r="JUS42" s="236"/>
      <c r="JUT42" s="236"/>
      <c r="JUU42" s="236"/>
      <c r="JUV42" s="236"/>
      <c r="JUW42" s="236"/>
      <c r="JUX42" s="236"/>
      <c r="JUY42" s="236"/>
      <c r="JUZ42" s="236"/>
      <c r="JVA42" s="236"/>
      <c r="JVB42" s="236"/>
      <c r="JVC42" s="236"/>
      <c r="JVD42" s="236"/>
      <c r="JVE42" s="236"/>
      <c r="JVF42" s="236"/>
      <c r="JVG42" s="236"/>
      <c r="JVH42" s="236"/>
      <c r="JVI42" s="236"/>
      <c r="JVJ42" s="236"/>
      <c r="JVK42" s="236"/>
      <c r="JVL42" s="236"/>
      <c r="JVM42" s="236"/>
      <c r="JVN42" s="236"/>
      <c r="JVO42" s="236"/>
      <c r="JVP42" s="236"/>
      <c r="JVQ42" s="236"/>
      <c r="JVR42" s="236"/>
      <c r="JVS42" s="236"/>
      <c r="JVT42" s="236"/>
      <c r="JVU42" s="236"/>
      <c r="JVV42" s="236"/>
      <c r="JVW42" s="236"/>
      <c r="JVX42" s="236"/>
      <c r="JVY42" s="236"/>
      <c r="JVZ42" s="236"/>
      <c r="JWA42" s="236"/>
      <c r="JWB42" s="236"/>
      <c r="JWC42" s="236"/>
      <c r="JWD42" s="236"/>
      <c r="JWE42" s="236"/>
      <c r="JWF42" s="236"/>
      <c r="JWG42" s="236"/>
      <c r="JWH42" s="236"/>
      <c r="JWI42" s="236"/>
      <c r="JWJ42" s="236"/>
      <c r="JWK42" s="236"/>
      <c r="JWL42" s="236"/>
      <c r="JWM42" s="236"/>
      <c r="JWN42" s="236"/>
      <c r="JWO42" s="236"/>
      <c r="JWP42" s="236"/>
      <c r="JWQ42" s="236"/>
      <c r="JWR42" s="236"/>
      <c r="JWS42" s="236"/>
      <c r="JWT42" s="236"/>
      <c r="JWU42" s="236"/>
      <c r="JWV42" s="236"/>
      <c r="JWW42" s="236"/>
      <c r="JWX42" s="236"/>
      <c r="JWY42" s="236"/>
      <c r="JWZ42" s="236"/>
      <c r="JXA42" s="236"/>
      <c r="JXB42" s="236"/>
      <c r="JXC42" s="236"/>
      <c r="JXD42" s="236"/>
      <c r="JXE42" s="236"/>
      <c r="JXF42" s="236"/>
      <c r="JXG42" s="236"/>
      <c r="JXH42" s="236"/>
      <c r="JXI42" s="236"/>
      <c r="JXJ42" s="236"/>
      <c r="JXK42" s="236"/>
      <c r="JXL42" s="236"/>
      <c r="JXM42" s="236"/>
      <c r="JXN42" s="236"/>
      <c r="JXO42" s="236"/>
      <c r="JXP42" s="236"/>
      <c r="JXQ42" s="236"/>
      <c r="JXR42" s="236"/>
      <c r="JXS42" s="236"/>
      <c r="JXT42" s="236"/>
      <c r="JXU42" s="236"/>
      <c r="JXV42" s="236"/>
      <c r="JXW42" s="236"/>
      <c r="JXX42" s="236"/>
      <c r="JXY42" s="236"/>
      <c r="JXZ42" s="236"/>
      <c r="JYA42" s="236"/>
      <c r="JYB42" s="236"/>
      <c r="JYC42" s="236"/>
      <c r="JYD42" s="236"/>
      <c r="JYE42" s="236"/>
      <c r="JYF42" s="236"/>
      <c r="JYG42" s="236"/>
      <c r="JYH42" s="236"/>
      <c r="JYI42" s="236"/>
      <c r="JYJ42" s="236"/>
      <c r="JYK42" s="236"/>
      <c r="JYL42" s="236"/>
      <c r="JYM42" s="236"/>
      <c r="JYN42" s="236"/>
      <c r="JYO42" s="236"/>
      <c r="JYP42" s="236"/>
      <c r="JYQ42" s="236"/>
      <c r="JYR42" s="236"/>
      <c r="JYS42" s="236"/>
      <c r="JYT42" s="236"/>
      <c r="JYU42" s="236"/>
      <c r="JYV42" s="236"/>
      <c r="JYW42" s="236"/>
      <c r="JYX42" s="236"/>
      <c r="JYY42" s="236"/>
      <c r="JYZ42" s="236"/>
      <c r="JZA42" s="236"/>
      <c r="JZB42" s="236"/>
      <c r="JZC42" s="236"/>
      <c r="JZD42" s="236"/>
      <c r="JZE42" s="236"/>
      <c r="JZF42" s="236"/>
      <c r="JZG42" s="236"/>
      <c r="JZH42" s="236"/>
      <c r="JZI42" s="236"/>
      <c r="JZJ42" s="236"/>
      <c r="JZK42" s="236"/>
      <c r="JZL42" s="236"/>
      <c r="JZM42" s="236"/>
      <c r="JZN42" s="236"/>
      <c r="JZO42" s="236"/>
      <c r="JZP42" s="236"/>
      <c r="JZQ42" s="236"/>
      <c r="JZR42" s="236"/>
      <c r="JZS42" s="236"/>
      <c r="JZT42" s="236"/>
      <c r="JZU42" s="236"/>
      <c r="JZV42" s="236"/>
      <c r="JZW42" s="236"/>
      <c r="JZX42" s="236"/>
      <c r="JZY42" s="236"/>
      <c r="JZZ42" s="236"/>
      <c r="KAA42" s="236"/>
      <c r="KAB42" s="236"/>
      <c r="KAC42" s="236"/>
      <c r="KAD42" s="236"/>
      <c r="KAE42" s="236"/>
      <c r="KAF42" s="236"/>
      <c r="KAG42" s="236"/>
      <c r="KAH42" s="236"/>
      <c r="KAI42" s="236"/>
      <c r="KAJ42" s="236"/>
      <c r="KAK42" s="236"/>
      <c r="KAL42" s="236"/>
      <c r="KAM42" s="236"/>
      <c r="KAN42" s="236"/>
      <c r="KAO42" s="236"/>
      <c r="KAP42" s="236"/>
      <c r="KAQ42" s="236"/>
      <c r="KAR42" s="236"/>
      <c r="KAS42" s="236"/>
      <c r="KAT42" s="236"/>
      <c r="KAU42" s="236"/>
      <c r="KAV42" s="236"/>
      <c r="KAW42" s="236"/>
      <c r="KAX42" s="236"/>
      <c r="KAY42" s="236"/>
      <c r="KAZ42" s="236"/>
      <c r="KBA42" s="236"/>
      <c r="KBB42" s="236"/>
      <c r="KBC42" s="236"/>
      <c r="KBD42" s="236"/>
      <c r="KBE42" s="236"/>
      <c r="KBF42" s="236"/>
      <c r="KBG42" s="236"/>
      <c r="KBH42" s="236"/>
      <c r="KBI42" s="236"/>
      <c r="KBJ42" s="236"/>
      <c r="KBK42" s="236"/>
      <c r="KBL42" s="236"/>
      <c r="KBM42" s="236"/>
      <c r="KBN42" s="236"/>
      <c r="KBO42" s="236"/>
      <c r="KBP42" s="236"/>
      <c r="KBQ42" s="236"/>
      <c r="KBR42" s="236"/>
      <c r="KBS42" s="236"/>
      <c r="KBT42" s="236"/>
      <c r="KBU42" s="236"/>
      <c r="KBV42" s="236"/>
      <c r="KBW42" s="236"/>
      <c r="KBX42" s="236"/>
      <c r="KBY42" s="236"/>
      <c r="KBZ42" s="236"/>
      <c r="KCA42" s="236"/>
      <c r="KCB42" s="236"/>
      <c r="KCC42" s="236"/>
      <c r="KCD42" s="236"/>
      <c r="KCE42" s="236"/>
      <c r="KCF42" s="236"/>
      <c r="KCG42" s="236"/>
      <c r="KCH42" s="236"/>
      <c r="KCI42" s="236"/>
      <c r="KCJ42" s="236"/>
      <c r="KCK42" s="236"/>
      <c r="KCL42" s="236"/>
      <c r="KCM42" s="236"/>
      <c r="KCN42" s="236"/>
      <c r="KCO42" s="236"/>
      <c r="KCP42" s="236"/>
      <c r="KCQ42" s="236"/>
      <c r="KCR42" s="236"/>
      <c r="KCS42" s="236"/>
      <c r="KCT42" s="236"/>
      <c r="KCU42" s="236"/>
      <c r="KCV42" s="236"/>
      <c r="KCW42" s="236"/>
      <c r="KCX42" s="236"/>
      <c r="KCY42" s="236"/>
      <c r="KCZ42" s="236"/>
      <c r="KDA42" s="236"/>
      <c r="KDB42" s="236"/>
      <c r="KDC42" s="236"/>
      <c r="KDD42" s="236"/>
      <c r="KDE42" s="236"/>
      <c r="KDF42" s="236"/>
      <c r="KDG42" s="236"/>
      <c r="KDH42" s="236"/>
      <c r="KDI42" s="236"/>
      <c r="KDJ42" s="236"/>
      <c r="KDK42" s="236"/>
      <c r="KDL42" s="236"/>
      <c r="KDM42" s="236"/>
      <c r="KDN42" s="236"/>
      <c r="KDO42" s="236"/>
      <c r="KDP42" s="236"/>
      <c r="KDQ42" s="236"/>
      <c r="KDR42" s="236"/>
      <c r="KDS42" s="236"/>
      <c r="KDT42" s="236"/>
      <c r="KDU42" s="236"/>
      <c r="KDV42" s="236"/>
      <c r="KDW42" s="236"/>
      <c r="KDX42" s="236"/>
      <c r="KDY42" s="236"/>
      <c r="KDZ42" s="236"/>
      <c r="KEA42" s="236"/>
      <c r="KEB42" s="236"/>
      <c r="KEC42" s="236"/>
      <c r="KED42" s="236"/>
      <c r="KEE42" s="236"/>
      <c r="KEF42" s="236"/>
      <c r="KEG42" s="236"/>
      <c r="KEH42" s="236"/>
      <c r="KEI42" s="236"/>
      <c r="KEJ42" s="236"/>
      <c r="KEK42" s="236"/>
      <c r="KEL42" s="236"/>
      <c r="KEM42" s="236"/>
      <c r="KEN42" s="236"/>
      <c r="KEO42" s="236"/>
      <c r="KEP42" s="236"/>
      <c r="KEQ42" s="236"/>
      <c r="KER42" s="236"/>
      <c r="KES42" s="236"/>
      <c r="KET42" s="236"/>
      <c r="KEU42" s="236"/>
      <c r="KEV42" s="236"/>
      <c r="KEW42" s="236"/>
      <c r="KEX42" s="236"/>
      <c r="KEY42" s="236"/>
      <c r="KEZ42" s="236"/>
      <c r="KFA42" s="236"/>
      <c r="KFB42" s="236"/>
      <c r="KFC42" s="236"/>
      <c r="KFD42" s="236"/>
      <c r="KFE42" s="236"/>
      <c r="KFF42" s="236"/>
      <c r="KFG42" s="236"/>
      <c r="KFH42" s="236"/>
      <c r="KFI42" s="236"/>
      <c r="KFJ42" s="236"/>
      <c r="KFK42" s="236"/>
      <c r="KFL42" s="236"/>
      <c r="KFM42" s="236"/>
      <c r="KFN42" s="236"/>
      <c r="KFO42" s="236"/>
      <c r="KFP42" s="236"/>
      <c r="KFQ42" s="236"/>
      <c r="KFR42" s="236"/>
      <c r="KFS42" s="236"/>
      <c r="KFT42" s="236"/>
      <c r="KFU42" s="236"/>
      <c r="KFV42" s="236"/>
      <c r="KFW42" s="236"/>
      <c r="KFX42" s="236"/>
      <c r="KFY42" s="236"/>
      <c r="KFZ42" s="236"/>
      <c r="KGA42" s="236"/>
      <c r="KGB42" s="236"/>
      <c r="KGC42" s="236"/>
      <c r="KGD42" s="236"/>
      <c r="KGE42" s="236"/>
      <c r="KGF42" s="236"/>
      <c r="KGG42" s="236"/>
      <c r="KGH42" s="236"/>
      <c r="KGI42" s="236"/>
      <c r="KGJ42" s="236"/>
      <c r="KGK42" s="236"/>
      <c r="KGL42" s="236"/>
      <c r="KGM42" s="236"/>
      <c r="KGN42" s="236"/>
      <c r="KGO42" s="236"/>
      <c r="KGP42" s="236"/>
      <c r="KGQ42" s="236"/>
      <c r="KGR42" s="236"/>
      <c r="KGS42" s="236"/>
      <c r="KGT42" s="236"/>
      <c r="KGU42" s="236"/>
      <c r="KGV42" s="236"/>
      <c r="KGW42" s="236"/>
      <c r="KGX42" s="236"/>
      <c r="KGY42" s="236"/>
      <c r="KGZ42" s="236"/>
      <c r="KHA42" s="236"/>
      <c r="KHB42" s="236"/>
      <c r="KHC42" s="236"/>
      <c r="KHD42" s="236"/>
      <c r="KHE42" s="236"/>
      <c r="KHF42" s="236"/>
      <c r="KHG42" s="236"/>
      <c r="KHH42" s="236"/>
      <c r="KHI42" s="236"/>
      <c r="KHJ42" s="236"/>
      <c r="KHK42" s="236"/>
      <c r="KHL42" s="236"/>
      <c r="KHM42" s="236"/>
      <c r="KHN42" s="236"/>
      <c r="KHO42" s="236"/>
      <c r="KHP42" s="236"/>
      <c r="KHQ42" s="236"/>
      <c r="KHR42" s="236"/>
      <c r="KHS42" s="236"/>
      <c r="KHT42" s="236"/>
      <c r="KHU42" s="236"/>
      <c r="KHV42" s="236"/>
      <c r="KHW42" s="236"/>
      <c r="KHX42" s="236"/>
      <c r="KHY42" s="236"/>
      <c r="KHZ42" s="236"/>
      <c r="KIA42" s="236"/>
      <c r="KIB42" s="236"/>
      <c r="KIC42" s="236"/>
      <c r="KID42" s="236"/>
      <c r="KIE42" s="236"/>
      <c r="KIF42" s="236"/>
      <c r="KIG42" s="236"/>
      <c r="KIH42" s="236"/>
      <c r="KII42" s="236"/>
      <c r="KIJ42" s="236"/>
      <c r="KIK42" s="236"/>
      <c r="KIL42" s="236"/>
      <c r="KIM42" s="236"/>
      <c r="KIN42" s="236"/>
      <c r="KIO42" s="236"/>
      <c r="KIP42" s="236"/>
      <c r="KIQ42" s="236"/>
      <c r="KIR42" s="236"/>
      <c r="KIS42" s="236"/>
      <c r="KIT42" s="236"/>
      <c r="KIU42" s="236"/>
      <c r="KIV42" s="236"/>
      <c r="KIW42" s="236"/>
      <c r="KIX42" s="236"/>
      <c r="KIY42" s="236"/>
      <c r="KIZ42" s="236"/>
      <c r="KJA42" s="236"/>
      <c r="KJB42" s="236"/>
      <c r="KJC42" s="236"/>
      <c r="KJD42" s="236"/>
      <c r="KJE42" s="236"/>
      <c r="KJF42" s="236"/>
      <c r="KJG42" s="236"/>
      <c r="KJH42" s="236"/>
      <c r="KJI42" s="236"/>
      <c r="KJJ42" s="236"/>
      <c r="KJK42" s="236"/>
      <c r="KJL42" s="236"/>
      <c r="KJM42" s="236"/>
      <c r="KJN42" s="236"/>
      <c r="KJO42" s="236"/>
      <c r="KJP42" s="236"/>
      <c r="KJQ42" s="236"/>
      <c r="KJR42" s="236"/>
      <c r="KJS42" s="236"/>
      <c r="KJT42" s="236"/>
      <c r="KJU42" s="236"/>
      <c r="KJV42" s="236"/>
      <c r="KJW42" s="236"/>
      <c r="KJX42" s="236"/>
      <c r="KJY42" s="236"/>
      <c r="KJZ42" s="236"/>
      <c r="KKA42" s="236"/>
      <c r="KKB42" s="236"/>
      <c r="KKC42" s="236"/>
      <c r="KKD42" s="236"/>
      <c r="KKE42" s="236"/>
      <c r="KKF42" s="236"/>
      <c r="KKG42" s="236"/>
      <c r="KKH42" s="236"/>
      <c r="KKI42" s="236"/>
      <c r="KKJ42" s="236"/>
      <c r="KKK42" s="236"/>
      <c r="KKL42" s="236"/>
      <c r="KKM42" s="236"/>
      <c r="KKN42" s="236"/>
      <c r="KKO42" s="236"/>
      <c r="KKP42" s="236"/>
      <c r="KKQ42" s="236"/>
      <c r="KKR42" s="236"/>
      <c r="KKS42" s="236"/>
      <c r="KKT42" s="236"/>
      <c r="KKU42" s="236"/>
      <c r="KKV42" s="236"/>
      <c r="KKW42" s="236"/>
      <c r="KKX42" s="236"/>
      <c r="KKY42" s="236"/>
      <c r="KKZ42" s="236"/>
      <c r="KLA42" s="236"/>
      <c r="KLB42" s="236"/>
      <c r="KLC42" s="236"/>
      <c r="KLD42" s="236"/>
      <c r="KLE42" s="236"/>
      <c r="KLF42" s="236"/>
      <c r="KLG42" s="236"/>
      <c r="KLH42" s="236"/>
      <c r="KLI42" s="236"/>
      <c r="KLJ42" s="236"/>
      <c r="KLK42" s="236"/>
      <c r="KLL42" s="236"/>
      <c r="KLM42" s="236"/>
      <c r="KLN42" s="236"/>
      <c r="KLO42" s="236"/>
      <c r="KLP42" s="236"/>
      <c r="KLQ42" s="236"/>
      <c r="KLR42" s="236"/>
      <c r="KLS42" s="236"/>
      <c r="KLT42" s="236"/>
      <c r="KLU42" s="236"/>
      <c r="KLV42" s="236"/>
      <c r="KLW42" s="236"/>
      <c r="KLX42" s="236"/>
      <c r="KLY42" s="236"/>
      <c r="KLZ42" s="236"/>
      <c r="KMA42" s="236"/>
      <c r="KMB42" s="236"/>
      <c r="KMC42" s="236"/>
      <c r="KMD42" s="236"/>
      <c r="KME42" s="236"/>
      <c r="KMF42" s="236"/>
      <c r="KMG42" s="236"/>
      <c r="KMH42" s="236"/>
      <c r="KMI42" s="236"/>
      <c r="KMJ42" s="236"/>
      <c r="KMK42" s="236"/>
      <c r="KML42" s="236"/>
      <c r="KMM42" s="236"/>
      <c r="KMN42" s="236"/>
      <c r="KMO42" s="236"/>
      <c r="KMP42" s="236"/>
      <c r="KMQ42" s="236"/>
      <c r="KMR42" s="236"/>
      <c r="KMS42" s="236"/>
      <c r="KMT42" s="236"/>
      <c r="KMU42" s="236"/>
      <c r="KMV42" s="236"/>
      <c r="KMW42" s="236"/>
      <c r="KMX42" s="236"/>
      <c r="KMY42" s="236"/>
      <c r="KMZ42" s="236"/>
      <c r="KNA42" s="236"/>
      <c r="KNB42" s="236"/>
      <c r="KNC42" s="236"/>
      <c r="KND42" s="236"/>
      <c r="KNE42" s="236"/>
      <c r="KNF42" s="236"/>
      <c r="KNG42" s="236"/>
      <c r="KNH42" s="236"/>
      <c r="KNI42" s="236"/>
      <c r="KNJ42" s="236"/>
      <c r="KNK42" s="236"/>
      <c r="KNL42" s="236"/>
      <c r="KNM42" s="236"/>
      <c r="KNN42" s="236"/>
      <c r="KNO42" s="236"/>
      <c r="KNP42" s="236"/>
      <c r="KNQ42" s="236"/>
      <c r="KNR42" s="236"/>
      <c r="KNS42" s="236"/>
      <c r="KNT42" s="236"/>
      <c r="KNU42" s="236"/>
      <c r="KNV42" s="236"/>
      <c r="KNW42" s="236"/>
      <c r="KNX42" s="236"/>
      <c r="KNY42" s="236"/>
      <c r="KNZ42" s="236"/>
      <c r="KOA42" s="236"/>
      <c r="KOB42" s="236"/>
      <c r="KOC42" s="236"/>
      <c r="KOD42" s="236"/>
      <c r="KOE42" s="236"/>
      <c r="KOF42" s="236"/>
      <c r="KOG42" s="236"/>
      <c r="KOH42" s="236"/>
      <c r="KOI42" s="236"/>
      <c r="KOJ42" s="236"/>
      <c r="KOK42" s="236"/>
      <c r="KOL42" s="236"/>
      <c r="KOM42" s="236"/>
      <c r="KON42" s="236"/>
      <c r="KOO42" s="236"/>
      <c r="KOP42" s="236"/>
      <c r="KOQ42" s="236"/>
      <c r="KOR42" s="236"/>
      <c r="KOS42" s="236"/>
      <c r="KOT42" s="236"/>
      <c r="KOU42" s="236"/>
      <c r="KOV42" s="236"/>
      <c r="KOW42" s="236"/>
      <c r="KOX42" s="236"/>
      <c r="KOY42" s="236"/>
      <c r="KOZ42" s="236"/>
      <c r="KPA42" s="236"/>
      <c r="KPB42" s="236"/>
      <c r="KPC42" s="236"/>
      <c r="KPD42" s="236"/>
      <c r="KPE42" s="236"/>
      <c r="KPF42" s="236"/>
      <c r="KPG42" s="236"/>
      <c r="KPH42" s="236"/>
      <c r="KPI42" s="236"/>
      <c r="KPJ42" s="236"/>
      <c r="KPK42" s="236"/>
      <c r="KPL42" s="236"/>
      <c r="KPM42" s="236"/>
      <c r="KPN42" s="236"/>
      <c r="KPO42" s="236"/>
      <c r="KPP42" s="236"/>
      <c r="KPQ42" s="236"/>
      <c r="KPR42" s="236"/>
      <c r="KPS42" s="236"/>
      <c r="KPT42" s="236"/>
      <c r="KPU42" s="236"/>
      <c r="KPV42" s="236"/>
      <c r="KPW42" s="236"/>
      <c r="KPX42" s="236"/>
      <c r="KPY42" s="236"/>
      <c r="KPZ42" s="236"/>
      <c r="KQA42" s="236"/>
      <c r="KQB42" s="236"/>
      <c r="KQC42" s="236"/>
      <c r="KQD42" s="236"/>
      <c r="KQE42" s="236"/>
      <c r="KQF42" s="236"/>
      <c r="KQG42" s="236"/>
      <c r="KQH42" s="236"/>
      <c r="KQI42" s="236"/>
      <c r="KQJ42" s="236"/>
      <c r="KQK42" s="236"/>
      <c r="KQL42" s="236"/>
      <c r="KQM42" s="236"/>
      <c r="KQN42" s="236"/>
      <c r="KQO42" s="236"/>
      <c r="KQP42" s="236"/>
      <c r="KQQ42" s="236"/>
      <c r="KQR42" s="236"/>
      <c r="KQS42" s="236"/>
      <c r="KQT42" s="236"/>
      <c r="KQU42" s="236"/>
      <c r="KQV42" s="236"/>
      <c r="KQW42" s="236"/>
      <c r="KQX42" s="236"/>
      <c r="KQY42" s="236"/>
      <c r="KQZ42" s="236"/>
      <c r="KRA42" s="236"/>
      <c r="KRB42" s="236"/>
      <c r="KRC42" s="236"/>
      <c r="KRD42" s="236"/>
      <c r="KRE42" s="236"/>
      <c r="KRF42" s="236"/>
      <c r="KRG42" s="236"/>
      <c r="KRH42" s="236"/>
      <c r="KRI42" s="236"/>
      <c r="KRJ42" s="236"/>
      <c r="KRK42" s="236"/>
      <c r="KRL42" s="236"/>
      <c r="KRM42" s="236"/>
      <c r="KRN42" s="236"/>
      <c r="KRO42" s="236"/>
      <c r="KRP42" s="236"/>
      <c r="KRQ42" s="236"/>
      <c r="KRR42" s="236"/>
      <c r="KRS42" s="236"/>
      <c r="KRT42" s="236"/>
      <c r="KRU42" s="236"/>
      <c r="KRV42" s="236"/>
      <c r="KRW42" s="236"/>
      <c r="KRX42" s="236"/>
      <c r="KRY42" s="236"/>
      <c r="KRZ42" s="236"/>
      <c r="KSA42" s="236"/>
      <c r="KSB42" s="236"/>
      <c r="KSC42" s="236"/>
      <c r="KSD42" s="236"/>
      <c r="KSE42" s="236"/>
      <c r="KSF42" s="236"/>
      <c r="KSG42" s="236"/>
      <c r="KSH42" s="236"/>
      <c r="KSI42" s="236"/>
      <c r="KSJ42" s="236"/>
      <c r="KSK42" s="236"/>
      <c r="KSL42" s="236"/>
      <c r="KSM42" s="236"/>
      <c r="KSN42" s="236"/>
      <c r="KSO42" s="236"/>
      <c r="KSP42" s="236"/>
      <c r="KSQ42" s="236"/>
      <c r="KSR42" s="236"/>
      <c r="KSS42" s="236"/>
      <c r="KST42" s="236"/>
      <c r="KSU42" s="236"/>
      <c r="KSV42" s="236"/>
      <c r="KSW42" s="236"/>
      <c r="KSX42" s="236"/>
      <c r="KSY42" s="236"/>
      <c r="KSZ42" s="236"/>
      <c r="KTA42" s="236"/>
      <c r="KTB42" s="236"/>
      <c r="KTC42" s="236"/>
      <c r="KTD42" s="236"/>
      <c r="KTE42" s="236"/>
      <c r="KTF42" s="236"/>
      <c r="KTG42" s="236"/>
      <c r="KTH42" s="236"/>
      <c r="KTI42" s="236"/>
      <c r="KTJ42" s="236"/>
      <c r="KTK42" s="236"/>
      <c r="KTL42" s="236"/>
      <c r="KTM42" s="236"/>
      <c r="KTN42" s="236"/>
      <c r="KTO42" s="236"/>
      <c r="KTP42" s="236"/>
      <c r="KTQ42" s="236"/>
      <c r="KTR42" s="236"/>
      <c r="KTS42" s="236"/>
      <c r="KTT42" s="236"/>
      <c r="KTU42" s="236"/>
      <c r="KTV42" s="236"/>
      <c r="KTW42" s="236"/>
      <c r="KTX42" s="236"/>
      <c r="KTY42" s="236"/>
      <c r="KTZ42" s="236"/>
      <c r="KUA42" s="236"/>
      <c r="KUB42" s="236"/>
      <c r="KUC42" s="236"/>
      <c r="KUD42" s="236"/>
      <c r="KUE42" s="236"/>
      <c r="KUF42" s="236"/>
      <c r="KUG42" s="236"/>
      <c r="KUH42" s="236"/>
      <c r="KUI42" s="236"/>
      <c r="KUJ42" s="236"/>
      <c r="KUK42" s="236"/>
      <c r="KUL42" s="236"/>
      <c r="KUM42" s="236"/>
      <c r="KUN42" s="236"/>
      <c r="KUO42" s="236"/>
      <c r="KUP42" s="236"/>
      <c r="KUQ42" s="236"/>
      <c r="KUR42" s="236"/>
      <c r="KUS42" s="236"/>
      <c r="KUT42" s="236"/>
      <c r="KUU42" s="236"/>
      <c r="KUV42" s="236"/>
      <c r="KUW42" s="236"/>
      <c r="KUX42" s="236"/>
      <c r="KUY42" s="236"/>
      <c r="KUZ42" s="236"/>
      <c r="KVA42" s="236"/>
      <c r="KVB42" s="236"/>
      <c r="KVC42" s="236"/>
      <c r="KVD42" s="236"/>
      <c r="KVE42" s="236"/>
      <c r="KVF42" s="236"/>
      <c r="KVG42" s="236"/>
      <c r="KVH42" s="236"/>
      <c r="KVI42" s="236"/>
      <c r="KVJ42" s="236"/>
      <c r="KVK42" s="236"/>
      <c r="KVL42" s="236"/>
      <c r="KVM42" s="236"/>
      <c r="KVN42" s="236"/>
      <c r="KVO42" s="236"/>
      <c r="KVP42" s="236"/>
      <c r="KVQ42" s="236"/>
      <c r="KVR42" s="236"/>
      <c r="KVS42" s="236"/>
      <c r="KVT42" s="236"/>
      <c r="KVU42" s="236"/>
      <c r="KVV42" s="236"/>
      <c r="KVW42" s="236"/>
      <c r="KVX42" s="236"/>
      <c r="KVY42" s="236"/>
      <c r="KVZ42" s="236"/>
      <c r="KWA42" s="236"/>
      <c r="KWB42" s="236"/>
      <c r="KWC42" s="236"/>
      <c r="KWD42" s="236"/>
      <c r="KWE42" s="236"/>
      <c r="KWF42" s="236"/>
      <c r="KWG42" s="236"/>
      <c r="KWH42" s="236"/>
      <c r="KWI42" s="236"/>
      <c r="KWJ42" s="236"/>
      <c r="KWK42" s="236"/>
      <c r="KWL42" s="236"/>
      <c r="KWM42" s="236"/>
      <c r="KWN42" s="236"/>
      <c r="KWO42" s="236"/>
      <c r="KWP42" s="236"/>
      <c r="KWQ42" s="236"/>
      <c r="KWR42" s="236"/>
      <c r="KWS42" s="236"/>
      <c r="KWT42" s="236"/>
      <c r="KWU42" s="236"/>
      <c r="KWV42" s="236"/>
      <c r="KWW42" s="236"/>
      <c r="KWX42" s="236"/>
      <c r="KWY42" s="236"/>
      <c r="KWZ42" s="236"/>
      <c r="KXA42" s="236"/>
      <c r="KXB42" s="236"/>
      <c r="KXC42" s="236"/>
      <c r="KXD42" s="236"/>
      <c r="KXE42" s="236"/>
      <c r="KXF42" s="236"/>
      <c r="KXG42" s="236"/>
      <c r="KXH42" s="236"/>
      <c r="KXI42" s="236"/>
      <c r="KXJ42" s="236"/>
      <c r="KXK42" s="236"/>
      <c r="KXL42" s="236"/>
      <c r="KXM42" s="236"/>
      <c r="KXN42" s="236"/>
      <c r="KXO42" s="236"/>
      <c r="KXP42" s="236"/>
      <c r="KXQ42" s="236"/>
      <c r="KXR42" s="236"/>
      <c r="KXS42" s="236"/>
      <c r="KXT42" s="236"/>
      <c r="KXU42" s="236"/>
      <c r="KXV42" s="236"/>
      <c r="KXW42" s="236"/>
      <c r="KXX42" s="236"/>
      <c r="KXY42" s="236"/>
      <c r="KXZ42" s="236"/>
      <c r="KYA42" s="236"/>
      <c r="KYB42" s="236"/>
      <c r="KYC42" s="236"/>
      <c r="KYD42" s="236"/>
      <c r="KYE42" s="236"/>
      <c r="KYF42" s="236"/>
      <c r="KYG42" s="236"/>
      <c r="KYH42" s="236"/>
      <c r="KYI42" s="236"/>
      <c r="KYJ42" s="236"/>
      <c r="KYK42" s="236"/>
      <c r="KYL42" s="236"/>
      <c r="KYM42" s="236"/>
      <c r="KYN42" s="236"/>
      <c r="KYO42" s="236"/>
      <c r="KYP42" s="236"/>
      <c r="KYQ42" s="236"/>
      <c r="KYR42" s="236"/>
      <c r="KYS42" s="236"/>
      <c r="KYT42" s="236"/>
      <c r="KYU42" s="236"/>
      <c r="KYV42" s="236"/>
      <c r="KYW42" s="236"/>
      <c r="KYX42" s="236"/>
      <c r="KYY42" s="236"/>
      <c r="KYZ42" s="236"/>
      <c r="KZA42" s="236"/>
      <c r="KZB42" s="236"/>
      <c r="KZC42" s="236"/>
      <c r="KZD42" s="236"/>
      <c r="KZE42" s="236"/>
      <c r="KZF42" s="236"/>
      <c r="KZG42" s="236"/>
      <c r="KZH42" s="236"/>
      <c r="KZI42" s="236"/>
      <c r="KZJ42" s="236"/>
      <c r="KZK42" s="236"/>
      <c r="KZL42" s="236"/>
      <c r="KZM42" s="236"/>
      <c r="KZN42" s="236"/>
      <c r="KZO42" s="236"/>
      <c r="KZP42" s="236"/>
      <c r="KZQ42" s="236"/>
      <c r="KZR42" s="236"/>
      <c r="KZS42" s="236"/>
      <c r="KZT42" s="236"/>
      <c r="KZU42" s="236"/>
      <c r="KZV42" s="236"/>
      <c r="KZW42" s="236"/>
      <c r="KZX42" s="236"/>
      <c r="KZY42" s="236"/>
      <c r="KZZ42" s="236"/>
      <c r="LAA42" s="236"/>
      <c r="LAB42" s="236"/>
      <c r="LAC42" s="236"/>
      <c r="LAD42" s="236"/>
      <c r="LAE42" s="236"/>
      <c r="LAF42" s="236"/>
      <c r="LAG42" s="236"/>
      <c r="LAH42" s="236"/>
      <c r="LAI42" s="236"/>
      <c r="LAJ42" s="236"/>
      <c r="LAK42" s="236"/>
      <c r="LAL42" s="236"/>
      <c r="LAM42" s="236"/>
      <c r="LAN42" s="236"/>
      <c r="LAO42" s="236"/>
      <c r="LAP42" s="236"/>
      <c r="LAQ42" s="236"/>
      <c r="LAR42" s="236"/>
      <c r="LAS42" s="236"/>
      <c r="LAT42" s="236"/>
      <c r="LAU42" s="236"/>
      <c r="LAV42" s="236"/>
      <c r="LAW42" s="236"/>
      <c r="LAX42" s="236"/>
      <c r="LAY42" s="236"/>
      <c r="LAZ42" s="236"/>
      <c r="LBA42" s="236"/>
      <c r="LBB42" s="236"/>
      <c r="LBC42" s="236"/>
      <c r="LBD42" s="236"/>
      <c r="LBE42" s="236"/>
      <c r="LBF42" s="236"/>
      <c r="LBG42" s="236"/>
      <c r="LBH42" s="236"/>
      <c r="LBI42" s="236"/>
      <c r="LBJ42" s="236"/>
      <c r="LBK42" s="236"/>
      <c r="LBL42" s="236"/>
      <c r="LBM42" s="236"/>
      <c r="LBN42" s="236"/>
      <c r="LBO42" s="236"/>
      <c r="LBP42" s="236"/>
      <c r="LBQ42" s="236"/>
      <c r="LBR42" s="236"/>
      <c r="LBS42" s="236"/>
      <c r="LBT42" s="236"/>
      <c r="LBU42" s="236"/>
      <c r="LBV42" s="236"/>
      <c r="LBW42" s="236"/>
      <c r="LBX42" s="236"/>
      <c r="LBY42" s="236"/>
      <c r="LBZ42" s="236"/>
      <c r="LCA42" s="236"/>
      <c r="LCB42" s="236"/>
      <c r="LCC42" s="236"/>
      <c r="LCD42" s="236"/>
      <c r="LCE42" s="236"/>
      <c r="LCF42" s="236"/>
      <c r="LCG42" s="236"/>
      <c r="LCH42" s="236"/>
      <c r="LCI42" s="236"/>
      <c r="LCJ42" s="236"/>
      <c r="LCK42" s="236"/>
      <c r="LCL42" s="236"/>
      <c r="LCM42" s="236"/>
      <c r="LCN42" s="236"/>
      <c r="LCO42" s="236"/>
      <c r="LCP42" s="236"/>
      <c r="LCQ42" s="236"/>
      <c r="LCR42" s="236"/>
      <c r="LCS42" s="236"/>
      <c r="LCT42" s="236"/>
      <c r="LCU42" s="236"/>
      <c r="LCV42" s="236"/>
      <c r="LCW42" s="236"/>
      <c r="LCX42" s="236"/>
      <c r="LCY42" s="236"/>
      <c r="LCZ42" s="236"/>
      <c r="LDA42" s="236"/>
      <c r="LDB42" s="236"/>
      <c r="LDC42" s="236"/>
      <c r="LDD42" s="236"/>
      <c r="LDE42" s="236"/>
      <c r="LDF42" s="236"/>
      <c r="LDG42" s="236"/>
      <c r="LDH42" s="236"/>
      <c r="LDI42" s="236"/>
      <c r="LDJ42" s="236"/>
      <c r="LDK42" s="236"/>
      <c r="LDL42" s="236"/>
      <c r="LDM42" s="236"/>
      <c r="LDN42" s="236"/>
      <c r="LDO42" s="236"/>
      <c r="LDP42" s="236"/>
      <c r="LDQ42" s="236"/>
      <c r="LDR42" s="236"/>
      <c r="LDS42" s="236"/>
      <c r="LDT42" s="236"/>
      <c r="LDU42" s="236"/>
      <c r="LDV42" s="236"/>
      <c r="LDW42" s="236"/>
      <c r="LDX42" s="236"/>
      <c r="LDY42" s="236"/>
      <c r="LDZ42" s="236"/>
      <c r="LEA42" s="236"/>
      <c r="LEB42" s="236"/>
      <c r="LEC42" s="236"/>
      <c r="LED42" s="236"/>
      <c r="LEE42" s="236"/>
      <c r="LEF42" s="236"/>
      <c r="LEG42" s="236"/>
      <c r="LEH42" s="236"/>
      <c r="LEI42" s="236"/>
      <c r="LEJ42" s="236"/>
      <c r="LEK42" s="236"/>
      <c r="LEL42" s="236"/>
      <c r="LEM42" s="236"/>
      <c r="LEN42" s="236"/>
      <c r="LEO42" s="236"/>
      <c r="LEP42" s="236"/>
      <c r="LEQ42" s="236"/>
      <c r="LER42" s="236"/>
      <c r="LES42" s="236"/>
      <c r="LET42" s="236"/>
      <c r="LEU42" s="236"/>
      <c r="LEV42" s="236"/>
      <c r="LEW42" s="236"/>
      <c r="LEX42" s="236"/>
      <c r="LEY42" s="236"/>
      <c r="LEZ42" s="236"/>
      <c r="LFA42" s="236"/>
      <c r="LFB42" s="236"/>
      <c r="LFC42" s="236"/>
      <c r="LFD42" s="236"/>
      <c r="LFE42" s="236"/>
      <c r="LFF42" s="236"/>
      <c r="LFG42" s="236"/>
      <c r="LFH42" s="236"/>
      <c r="LFI42" s="236"/>
      <c r="LFJ42" s="236"/>
      <c r="LFK42" s="236"/>
      <c r="LFL42" s="236"/>
      <c r="LFM42" s="236"/>
      <c r="LFN42" s="236"/>
      <c r="LFO42" s="236"/>
      <c r="LFP42" s="236"/>
      <c r="LFQ42" s="236"/>
      <c r="LFR42" s="236"/>
      <c r="LFS42" s="236"/>
      <c r="LFT42" s="236"/>
      <c r="LFU42" s="236"/>
      <c r="LFV42" s="236"/>
      <c r="LFW42" s="236"/>
      <c r="LFX42" s="236"/>
      <c r="LFY42" s="236"/>
      <c r="LFZ42" s="236"/>
      <c r="LGA42" s="236"/>
      <c r="LGB42" s="236"/>
      <c r="LGC42" s="236"/>
      <c r="LGD42" s="236"/>
      <c r="LGE42" s="236"/>
      <c r="LGF42" s="236"/>
      <c r="LGG42" s="236"/>
      <c r="LGH42" s="236"/>
      <c r="LGI42" s="236"/>
      <c r="LGJ42" s="236"/>
      <c r="LGK42" s="236"/>
      <c r="LGL42" s="236"/>
      <c r="LGM42" s="236"/>
      <c r="LGN42" s="236"/>
      <c r="LGO42" s="236"/>
      <c r="LGP42" s="236"/>
      <c r="LGQ42" s="236"/>
      <c r="LGR42" s="236"/>
      <c r="LGS42" s="236"/>
      <c r="LGT42" s="236"/>
      <c r="LGU42" s="236"/>
      <c r="LGV42" s="236"/>
      <c r="LGW42" s="236"/>
      <c r="LGX42" s="236"/>
      <c r="LGY42" s="236"/>
      <c r="LGZ42" s="236"/>
      <c r="LHA42" s="236"/>
      <c r="LHB42" s="236"/>
      <c r="LHC42" s="236"/>
      <c r="LHD42" s="236"/>
      <c r="LHE42" s="236"/>
      <c r="LHF42" s="236"/>
      <c r="LHG42" s="236"/>
      <c r="LHH42" s="236"/>
      <c r="LHI42" s="236"/>
      <c r="LHJ42" s="236"/>
      <c r="LHK42" s="236"/>
      <c r="LHL42" s="236"/>
      <c r="LHM42" s="236"/>
      <c r="LHN42" s="236"/>
      <c r="LHO42" s="236"/>
      <c r="LHP42" s="236"/>
      <c r="LHQ42" s="236"/>
      <c r="LHR42" s="236"/>
      <c r="LHS42" s="236"/>
      <c r="LHT42" s="236"/>
      <c r="LHU42" s="236"/>
      <c r="LHV42" s="236"/>
      <c r="LHW42" s="236"/>
      <c r="LHX42" s="236"/>
      <c r="LHY42" s="236"/>
      <c r="LHZ42" s="236"/>
      <c r="LIA42" s="236"/>
      <c r="LIB42" s="236"/>
      <c r="LIC42" s="236"/>
      <c r="LID42" s="236"/>
      <c r="LIE42" s="236"/>
      <c r="LIF42" s="236"/>
      <c r="LIG42" s="236"/>
      <c r="LIH42" s="236"/>
      <c r="LII42" s="236"/>
      <c r="LIJ42" s="236"/>
      <c r="LIK42" s="236"/>
      <c r="LIL42" s="236"/>
      <c r="LIM42" s="236"/>
      <c r="LIN42" s="236"/>
      <c r="LIO42" s="236"/>
      <c r="LIP42" s="236"/>
      <c r="LIQ42" s="236"/>
      <c r="LIR42" s="236"/>
      <c r="LIS42" s="236"/>
      <c r="LIT42" s="236"/>
      <c r="LIU42" s="236"/>
      <c r="LIV42" s="236"/>
      <c r="LIW42" s="236"/>
      <c r="LIX42" s="236"/>
      <c r="LIY42" s="236"/>
      <c r="LIZ42" s="236"/>
      <c r="LJA42" s="236"/>
      <c r="LJB42" s="236"/>
      <c r="LJC42" s="236"/>
      <c r="LJD42" s="236"/>
      <c r="LJE42" s="236"/>
      <c r="LJF42" s="236"/>
      <c r="LJG42" s="236"/>
      <c r="LJH42" s="236"/>
      <c r="LJI42" s="236"/>
      <c r="LJJ42" s="236"/>
      <c r="LJK42" s="236"/>
      <c r="LJL42" s="236"/>
      <c r="LJM42" s="236"/>
      <c r="LJN42" s="236"/>
      <c r="LJO42" s="236"/>
      <c r="LJP42" s="236"/>
      <c r="LJQ42" s="236"/>
      <c r="LJR42" s="236"/>
      <c r="LJS42" s="236"/>
      <c r="LJT42" s="236"/>
      <c r="LJU42" s="236"/>
      <c r="LJV42" s="236"/>
      <c r="LJW42" s="236"/>
      <c r="LJX42" s="236"/>
      <c r="LJY42" s="236"/>
      <c r="LJZ42" s="236"/>
      <c r="LKA42" s="236"/>
      <c r="LKB42" s="236"/>
      <c r="LKC42" s="236"/>
      <c r="LKD42" s="236"/>
      <c r="LKE42" s="236"/>
      <c r="LKF42" s="236"/>
      <c r="LKG42" s="236"/>
      <c r="LKH42" s="236"/>
      <c r="LKI42" s="236"/>
      <c r="LKJ42" s="236"/>
      <c r="LKK42" s="236"/>
      <c r="LKL42" s="236"/>
      <c r="LKM42" s="236"/>
      <c r="LKN42" s="236"/>
      <c r="LKO42" s="236"/>
      <c r="LKP42" s="236"/>
      <c r="LKQ42" s="236"/>
      <c r="LKR42" s="236"/>
      <c r="LKS42" s="236"/>
      <c r="LKT42" s="236"/>
      <c r="LKU42" s="236"/>
      <c r="LKV42" s="236"/>
      <c r="LKW42" s="236"/>
      <c r="LKX42" s="236"/>
      <c r="LKY42" s="236"/>
      <c r="LKZ42" s="236"/>
      <c r="LLA42" s="236"/>
      <c r="LLB42" s="236"/>
      <c r="LLC42" s="236"/>
      <c r="LLD42" s="236"/>
      <c r="LLE42" s="236"/>
      <c r="LLF42" s="236"/>
      <c r="LLG42" s="236"/>
      <c r="LLH42" s="236"/>
      <c r="LLI42" s="236"/>
      <c r="LLJ42" s="236"/>
      <c r="LLK42" s="236"/>
      <c r="LLL42" s="236"/>
      <c r="LLM42" s="236"/>
      <c r="LLN42" s="236"/>
      <c r="LLO42" s="236"/>
      <c r="LLP42" s="236"/>
      <c r="LLQ42" s="236"/>
      <c r="LLR42" s="236"/>
      <c r="LLS42" s="236"/>
      <c r="LLT42" s="236"/>
      <c r="LLU42" s="236"/>
      <c r="LLV42" s="236"/>
      <c r="LLW42" s="236"/>
      <c r="LLX42" s="236"/>
      <c r="LLY42" s="236"/>
      <c r="LLZ42" s="236"/>
      <c r="LMA42" s="236"/>
      <c r="LMB42" s="236"/>
      <c r="LMC42" s="236"/>
      <c r="LMD42" s="236"/>
      <c r="LME42" s="236"/>
      <c r="LMF42" s="236"/>
      <c r="LMG42" s="236"/>
      <c r="LMH42" s="236"/>
      <c r="LMI42" s="236"/>
      <c r="LMJ42" s="236"/>
      <c r="LMK42" s="236"/>
      <c r="LML42" s="236"/>
      <c r="LMM42" s="236"/>
      <c r="LMN42" s="236"/>
      <c r="LMO42" s="236"/>
      <c r="LMP42" s="236"/>
      <c r="LMQ42" s="236"/>
      <c r="LMR42" s="236"/>
      <c r="LMS42" s="236"/>
      <c r="LMT42" s="236"/>
      <c r="LMU42" s="236"/>
      <c r="LMV42" s="236"/>
      <c r="LMW42" s="236"/>
      <c r="LMX42" s="236"/>
      <c r="LMY42" s="236"/>
      <c r="LMZ42" s="236"/>
      <c r="LNA42" s="236"/>
      <c r="LNB42" s="236"/>
      <c r="LNC42" s="236"/>
      <c r="LND42" s="236"/>
      <c r="LNE42" s="236"/>
      <c r="LNF42" s="236"/>
      <c r="LNG42" s="236"/>
      <c r="LNH42" s="236"/>
      <c r="LNI42" s="236"/>
      <c r="LNJ42" s="236"/>
      <c r="LNK42" s="236"/>
      <c r="LNL42" s="236"/>
      <c r="LNM42" s="236"/>
      <c r="LNN42" s="236"/>
      <c r="LNO42" s="236"/>
      <c r="LNP42" s="236"/>
      <c r="LNQ42" s="236"/>
      <c r="LNR42" s="236"/>
      <c r="LNS42" s="236"/>
      <c r="LNT42" s="236"/>
      <c r="LNU42" s="236"/>
      <c r="LNV42" s="236"/>
      <c r="LNW42" s="236"/>
      <c r="LNX42" s="236"/>
      <c r="LNY42" s="236"/>
      <c r="LNZ42" s="236"/>
      <c r="LOA42" s="236"/>
      <c r="LOB42" s="236"/>
      <c r="LOC42" s="236"/>
      <c r="LOD42" s="236"/>
      <c r="LOE42" s="236"/>
      <c r="LOF42" s="236"/>
      <c r="LOG42" s="236"/>
      <c r="LOH42" s="236"/>
      <c r="LOI42" s="236"/>
      <c r="LOJ42" s="236"/>
      <c r="LOK42" s="236"/>
      <c r="LOL42" s="236"/>
      <c r="LOM42" s="236"/>
      <c r="LON42" s="236"/>
      <c r="LOO42" s="236"/>
      <c r="LOP42" s="236"/>
      <c r="LOQ42" s="236"/>
      <c r="LOR42" s="236"/>
      <c r="LOS42" s="236"/>
      <c r="LOT42" s="236"/>
      <c r="LOU42" s="236"/>
      <c r="LOV42" s="236"/>
      <c r="LOW42" s="236"/>
      <c r="LOX42" s="236"/>
      <c r="LOY42" s="236"/>
      <c r="LOZ42" s="236"/>
      <c r="LPA42" s="236"/>
      <c r="LPB42" s="236"/>
      <c r="LPC42" s="236"/>
      <c r="LPD42" s="236"/>
      <c r="LPE42" s="236"/>
      <c r="LPF42" s="236"/>
      <c r="LPG42" s="236"/>
      <c r="LPH42" s="236"/>
      <c r="LPI42" s="236"/>
      <c r="LPJ42" s="236"/>
      <c r="LPK42" s="236"/>
      <c r="LPL42" s="236"/>
      <c r="LPM42" s="236"/>
      <c r="LPN42" s="236"/>
      <c r="LPO42" s="236"/>
      <c r="LPP42" s="236"/>
      <c r="LPQ42" s="236"/>
      <c r="LPR42" s="236"/>
      <c r="LPS42" s="236"/>
      <c r="LPT42" s="236"/>
      <c r="LPU42" s="236"/>
      <c r="LPV42" s="236"/>
      <c r="LPW42" s="236"/>
      <c r="LPX42" s="236"/>
      <c r="LPY42" s="236"/>
      <c r="LPZ42" s="236"/>
      <c r="LQA42" s="236"/>
      <c r="LQB42" s="236"/>
      <c r="LQC42" s="236"/>
      <c r="LQD42" s="236"/>
      <c r="LQE42" s="236"/>
      <c r="LQF42" s="236"/>
      <c r="LQG42" s="236"/>
      <c r="LQH42" s="236"/>
      <c r="LQI42" s="236"/>
      <c r="LQJ42" s="236"/>
      <c r="LQK42" s="236"/>
      <c r="LQL42" s="236"/>
      <c r="LQM42" s="236"/>
      <c r="LQN42" s="236"/>
      <c r="LQO42" s="236"/>
      <c r="LQP42" s="236"/>
      <c r="LQQ42" s="236"/>
      <c r="LQR42" s="236"/>
      <c r="LQS42" s="236"/>
      <c r="LQT42" s="236"/>
      <c r="LQU42" s="236"/>
      <c r="LQV42" s="236"/>
      <c r="LQW42" s="236"/>
      <c r="LQX42" s="236"/>
      <c r="LQY42" s="236"/>
      <c r="LQZ42" s="236"/>
      <c r="LRA42" s="236"/>
      <c r="LRB42" s="236"/>
      <c r="LRC42" s="236"/>
      <c r="LRD42" s="236"/>
      <c r="LRE42" s="236"/>
      <c r="LRF42" s="236"/>
      <c r="LRG42" s="236"/>
      <c r="LRH42" s="236"/>
      <c r="LRI42" s="236"/>
      <c r="LRJ42" s="236"/>
      <c r="LRK42" s="236"/>
      <c r="LRL42" s="236"/>
      <c r="LRM42" s="236"/>
      <c r="LRN42" s="236"/>
      <c r="LRO42" s="236"/>
      <c r="LRP42" s="236"/>
      <c r="LRQ42" s="236"/>
      <c r="LRR42" s="236"/>
      <c r="LRS42" s="236"/>
      <c r="LRT42" s="236"/>
      <c r="LRU42" s="236"/>
      <c r="LRV42" s="236"/>
      <c r="LRW42" s="236"/>
      <c r="LRX42" s="236"/>
      <c r="LRY42" s="236"/>
      <c r="LRZ42" s="236"/>
      <c r="LSA42" s="236"/>
      <c r="LSB42" s="236"/>
      <c r="LSC42" s="236"/>
      <c r="LSD42" s="236"/>
      <c r="LSE42" s="236"/>
      <c r="LSF42" s="236"/>
      <c r="LSG42" s="236"/>
      <c r="LSH42" s="236"/>
      <c r="LSI42" s="236"/>
      <c r="LSJ42" s="236"/>
      <c r="LSK42" s="236"/>
      <c r="LSL42" s="236"/>
      <c r="LSM42" s="236"/>
      <c r="LSN42" s="236"/>
      <c r="LSO42" s="236"/>
      <c r="LSP42" s="236"/>
      <c r="LSQ42" s="236"/>
      <c r="LSR42" s="236"/>
      <c r="LSS42" s="236"/>
      <c r="LST42" s="236"/>
      <c r="LSU42" s="236"/>
      <c r="LSV42" s="236"/>
      <c r="LSW42" s="236"/>
      <c r="LSX42" s="236"/>
      <c r="LSY42" s="236"/>
      <c r="LSZ42" s="236"/>
      <c r="LTA42" s="236"/>
      <c r="LTB42" s="236"/>
      <c r="LTC42" s="236"/>
      <c r="LTD42" s="236"/>
      <c r="LTE42" s="236"/>
      <c r="LTF42" s="236"/>
      <c r="LTG42" s="236"/>
      <c r="LTH42" s="236"/>
      <c r="LTI42" s="236"/>
      <c r="LTJ42" s="236"/>
      <c r="LTK42" s="236"/>
      <c r="LTL42" s="236"/>
      <c r="LTM42" s="236"/>
      <c r="LTN42" s="236"/>
      <c r="LTO42" s="236"/>
      <c r="LTP42" s="236"/>
      <c r="LTQ42" s="236"/>
      <c r="LTR42" s="236"/>
      <c r="LTS42" s="236"/>
      <c r="LTT42" s="236"/>
      <c r="LTU42" s="236"/>
      <c r="LTV42" s="236"/>
      <c r="LTW42" s="236"/>
      <c r="LTX42" s="236"/>
      <c r="LTY42" s="236"/>
      <c r="LTZ42" s="236"/>
      <c r="LUA42" s="236"/>
      <c r="LUB42" s="236"/>
      <c r="LUC42" s="236"/>
      <c r="LUD42" s="236"/>
      <c r="LUE42" s="236"/>
      <c r="LUF42" s="236"/>
      <c r="LUG42" s="236"/>
      <c r="LUH42" s="236"/>
      <c r="LUI42" s="236"/>
      <c r="LUJ42" s="236"/>
      <c r="LUK42" s="236"/>
      <c r="LUL42" s="236"/>
      <c r="LUM42" s="236"/>
      <c r="LUN42" s="236"/>
      <c r="LUO42" s="236"/>
      <c r="LUP42" s="236"/>
      <c r="LUQ42" s="236"/>
      <c r="LUR42" s="236"/>
      <c r="LUS42" s="236"/>
      <c r="LUT42" s="236"/>
      <c r="LUU42" s="236"/>
      <c r="LUV42" s="236"/>
      <c r="LUW42" s="236"/>
      <c r="LUX42" s="236"/>
      <c r="LUY42" s="236"/>
      <c r="LUZ42" s="236"/>
      <c r="LVA42" s="236"/>
      <c r="LVB42" s="236"/>
      <c r="LVC42" s="236"/>
      <c r="LVD42" s="236"/>
      <c r="LVE42" s="236"/>
      <c r="LVF42" s="236"/>
      <c r="LVG42" s="236"/>
      <c r="LVH42" s="236"/>
      <c r="LVI42" s="236"/>
      <c r="LVJ42" s="236"/>
      <c r="LVK42" s="236"/>
      <c r="LVL42" s="236"/>
      <c r="LVM42" s="236"/>
      <c r="LVN42" s="236"/>
      <c r="LVO42" s="236"/>
      <c r="LVP42" s="236"/>
      <c r="LVQ42" s="236"/>
      <c r="LVR42" s="236"/>
      <c r="LVS42" s="236"/>
      <c r="LVT42" s="236"/>
      <c r="LVU42" s="236"/>
      <c r="LVV42" s="236"/>
      <c r="LVW42" s="236"/>
      <c r="LVX42" s="236"/>
      <c r="LVY42" s="236"/>
      <c r="LVZ42" s="236"/>
      <c r="LWA42" s="236"/>
      <c r="LWB42" s="236"/>
      <c r="LWC42" s="236"/>
      <c r="LWD42" s="236"/>
      <c r="LWE42" s="236"/>
      <c r="LWF42" s="236"/>
      <c r="LWG42" s="236"/>
      <c r="LWH42" s="236"/>
      <c r="LWI42" s="236"/>
      <c r="LWJ42" s="236"/>
      <c r="LWK42" s="236"/>
      <c r="LWL42" s="236"/>
      <c r="LWM42" s="236"/>
      <c r="LWN42" s="236"/>
      <c r="LWO42" s="236"/>
      <c r="LWP42" s="236"/>
      <c r="LWQ42" s="236"/>
      <c r="LWR42" s="236"/>
      <c r="LWS42" s="236"/>
      <c r="LWT42" s="236"/>
      <c r="LWU42" s="236"/>
      <c r="LWV42" s="236"/>
      <c r="LWW42" s="236"/>
      <c r="LWX42" s="236"/>
      <c r="LWY42" s="236"/>
      <c r="LWZ42" s="236"/>
      <c r="LXA42" s="236"/>
      <c r="LXB42" s="236"/>
      <c r="LXC42" s="236"/>
      <c r="LXD42" s="236"/>
      <c r="LXE42" s="236"/>
      <c r="LXF42" s="236"/>
      <c r="LXG42" s="236"/>
      <c r="LXH42" s="236"/>
      <c r="LXI42" s="236"/>
      <c r="LXJ42" s="236"/>
      <c r="LXK42" s="236"/>
      <c r="LXL42" s="236"/>
      <c r="LXM42" s="236"/>
      <c r="LXN42" s="236"/>
      <c r="LXO42" s="236"/>
      <c r="LXP42" s="236"/>
      <c r="LXQ42" s="236"/>
      <c r="LXR42" s="236"/>
      <c r="LXS42" s="236"/>
      <c r="LXT42" s="236"/>
      <c r="LXU42" s="236"/>
      <c r="LXV42" s="236"/>
      <c r="LXW42" s="236"/>
      <c r="LXX42" s="236"/>
      <c r="LXY42" s="236"/>
      <c r="LXZ42" s="236"/>
      <c r="LYA42" s="236"/>
      <c r="LYB42" s="236"/>
      <c r="LYC42" s="236"/>
      <c r="LYD42" s="236"/>
      <c r="LYE42" s="236"/>
      <c r="LYF42" s="236"/>
      <c r="LYG42" s="236"/>
      <c r="LYH42" s="236"/>
      <c r="LYI42" s="236"/>
      <c r="LYJ42" s="236"/>
      <c r="LYK42" s="236"/>
      <c r="LYL42" s="236"/>
      <c r="LYM42" s="236"/>
      <c r="LYN42" s="236"/>
      <c r="LYO42" s="236"/>
      <c r="LYP42" s="236"/>
      <c r="LYQ42" s="236"/>
      <c r="LYR42" s="236"/>
      <c r="LYS42" s="236"/>
      <c r="LYT42" s="236"/>
      <c r="LYU42" s="236"/>
      <c r="LYV42" s="236"/>
      <c r="LYW42" s="236"/>
      <c r="LYX42" s="236"/>
      <c r="LYY42" s="236"/>
      <c r="LYZ42" s="236"/>
      <c r="LZA42" s="236"/>
      <c r="LZB42" s="236"/>
      <c r="LZC42" s="236"/>
      <c r="LZD42" s="236"/>
      <c r="LZE42" s="236"/>
      <c r="LZF42" s="236"/>
      <c r="LZG42" s="236"/>
      <c r="LZH42" s="236"/>
      <c r="LZI42" s="236"/>
      <c r="LZJ42" s="236"/>
      <c r="LZK42" s="236"/>
      <c r="LZL42" s="236"/>
      <c r="LZM42" s="236"/>
      <c r="LZN42" s="236"/>
      <c r="LZO42" s="236"/>
      <c r="LZP42" s="236"/>
      <c r="LZQ42" s="236"/>
      <c r="LZR42" s="236"/>
      <c r="LZS42" s="236"/>
      <c r="LZT42" s="236"/>
      <c r="LZU42" s="236"/>
      <c r="LZV42" s="236"/>
      <c r="LZW42" s="236"/>
      <c r="LZX42" s="236"/>
      <c r="LZY42" s="236"/>
      <c r="LZZ42" s="236"/>
      <c r="MAA42" s="236"/>
      <c r="MAB42" s="236"/>
      <c r="MAC42" s="236"/>
      <c r="MAD42" s="236"/>
      <c r="MAE42" s="236"/>
      <c r="MAF42" s="236"/>
      <c r="MAG42" s="236"/>
      <c r="MAH42" s="236"/>
      <c r="MAI42" s="236"/>
      <c r="MAJ42" s="236"/>
      <c r="MAK42" s="236"/>
      <c r="MAL42" s="236"/>
      <c r="MAM42" s="236"/>
      <c r="MAN42" s="236"/>
      <c r="MAO42" s="236"/>
      <c r="MAP42" s="236"/>
      <c r="MAQ42" s="236"/>
      <c r="MAR42" s="236"/>
      <c r="MAS42" s="236"/>
      <c r="MAT42" s="236"/>
      <c r="MAU42" s="236"/>
      <c r="MAV42" s="236"/>
      <c r="MAW42" s="236"/>
      <c r="MAX42" s="236"/>
      <c r="MAY42" s="236"/>
      <c r="MAZ42" s="236"/>
      <c r="MBA42" s="236"/>
      <c r="MBB42" s="236"/>
      <c r="MBC42" s="236"/>
      <c r="MBD42" s="236"/>
      <c r="MBE42" s="236"/>
      <c r="MBF42" s="236"/>
      <c r="MBG42" s="236"/>
      <c r="MBH42" s="236"/>
      <c r="MBI42" s="236"/>
      <c r="MBJ42" s="236"/>
      <c r="MBK42" s="236"/>
      <c r="MBL42" s="236"/>
      <c r="MBM42" s="236"/>
      <c r="MBN42" s="236"/>
      <c r="MBO42" s="236"/>
      <c r="MBP42" s="236"/>
      <c r="MBQ42" s="236"/>
      <c r="MBR42" s="236"/>
      <c r="MBS42" s="236"/>
      <c r="MBT42" s="236"/>
      <c r="MBU42" s="236"/>
      <c r="MBV42" s="236"/>
      <c r="MBW42" s="236"/>
      <c r="MBX42" s="236"/>
      <c r="MBY42" s="236"/>
      <c r="MBZ42" s="236"/>
      <c r="MCA42" s="236"/>
      <c r="MCB42" s="236"/>
      <c r="MCC42" s="236"/>
      <c r="MCD42" s="236"/>
      <c r="MCE42" s="236"/>
      <c r="MCF42" s="236"/>
      <c r="MCG42" s="236"/>
      <c r="MCH42" s="236"/>
      <c r="MCI42" s="236"/>
      <c r="MCJ42" s="236"/>
      <c r="MCK42" s="236"/>
      <c r="MCL42" s="236"/>
      <c r="MCM42" s="236"/>
      <c r="MCN42" s="236"/>
      <c r="MCO42" s="236"/>
      <c r="MCP42" s="236"/>
      <c r="MCQ42" s="236"/>
      <c r="MCR42" s="236"/>
      <c r="MCS42" s="236"/>
      <c r="MCT42" s="236"/>
      <c r="MCU42" s="236"/>
      <c r="MCV42" s="236"/>
      <c r="MCW42" s="236"/>
      <c r="MCX42" s="236"/>
      <c r="MCY42" s="236"/>
      <c r="MCZ42" s="236"/>
      <c r="MDA42" s="236"/>
      <c r="MDB42" s="236"/>
      <c r="MDC42" s="236"/>
      <c r="MDD42" s="236"/>
      <c r="MDE42" s="236"/>
      <c r="MDF42" s="236"/>
      <c r="MDG42" s="236"/>
      <c r="MDH42" s="236"/>
      <c r="MDI42" s="236"/>
      <c r="MDJ42" s="236"/>
      <c r="MDK42" s="236"/>
      <c r="MDL42" s="236"/>
      <c r="MDM42" s="236"/>
      <c r="MDN42" s="236"/>
      <c r="MDO42" s="236"/>
      <c r="MDP42" s="236"/>
      <c r="MDQ42" s="236"/>
      <c r="MDR42" s="236"/>
      <c r="MDS42" s="236"/>
      <c r="MDT42" s="236"/>
      <c r="MDU42" s="236"/>
      <c r="MDV42" s="236"/>
      <c r="MDW42" s="236"/>
      <c r="MDX42" s="236"/>
      <c r="MDY42" s="236"/>
      <c r="MDZ42" s="236"/>
      <c r="MEA42" s="236"/>
      <c r="MEB42" s="236"/>
      <c r="MEC42" s="236"/>
      <c r="MED42" s="236"/>
      <c r="MEE42" s="236"/>
      <c r="MEF42" s="236"/>
      <c r="MEG42" s="236"/>
      <c r="MEH42" s="236"/>
      <c r="MEI42" s="236"/>
      <c r="MEJ42" s="236"/>
      <c r="MEK42" s="236"/>
      <c r="MEL42" s="236"/>
      <c r="MEM42" s="236"/>
      <c r="MEN42" s="236"/>
      <c r="MEO42" s="236"/>
      <c r="MEP42" s="236"/>
      <c r="MEQ42" s="236"/>
      <c r="MER42" s="236"/>
      <c r="MES42" s="236"/>
      <c r="MET42" s="236"/>
      <c r="MEU42" s="236"/>
      <c r="MEV42" s="236"/>
      <c r="MEW42" s="236"/>
      <c r="MEX42" s="236"/>
      <c r="MEY42" s="236"/>
      <c r="MEZ42" s="236"/>
      <c r="MFA42" s="236"/>
      <c r="MFB42" s="236"/>
      <c r="MFC42" s="236"/>
      <c r="MFD42" s="236"/>
      <c r="MFE42" s="236"/>
      <c r="MFF42" s="236"/>
      <c r="MFG42" s="236"/>
      <c r="MFH42" s="236"/>
      <c r="MFI42" s="236"/>
      <c r="MFJ42" s="236"/>
      <c r="MFK42" s="236"/>
      <c r="MFL42" s="236"/>
      <c r="MFM42" s="236"/>
      <c r="MFN42" s="236"/>
      <c r="MFO42" s="236"/>
      <c r="MFP42" s="236"/>
      <c r="MFQ42" s="236"/>
      <c r="MFR42" s="236"/>
      <c r="MFS42" s="236"/>
      <c r="MFT42" s="236"/>
      <c r="MFU42" s="236"/>
      <c r="MFV42" s="236"/>
      <c r="MFW42" s="236"/>
      <c r="MFX42" s="236"/>
      <c r="MFY42" s="236"/>
      <c r="MFZ42" s="236"/>
      <c r="MGA42" s="236"/>
      <c r="MGB42" s="236"/>
      <c r="MGC42" s="236"/>
      <c r="MGD42" s="236"/>
      <c r="MGE42" s="236"/>
      <c r="MGF42" s="236"/>
      <c r="MGG42" s="236"/>
      <c r="MGH42" s="236"/>
      <c r="MGI42" s="236"/>
      <c r="MGJ42" s="236"/>
      <c r="MGK42" s="236"/>
      <c r="MGL42" s="236"/>
      <c r="MGM42" s="236"/>
      <c r="MGN42" s="236"/>
      <c r="MGO42" s="236"/>
      <c r="MGP42" s="236"/>
      <c r="MGQ42" s="236"/>
      <c r="MGR42" s="236"/>
      <c r="MGS42" s="236"/>
      <c r="MGT42" s="236"/>
      <c r="MGU42" s="236"/>
      <c r="MGV42" s="236"/>
      <c r="MGW42" s="236"/>
      <c r="MGX42" s="236"/>
      <c r="MGY42" s="236"/>
      <c r="MGZ42" s="236"/>
      <c r="MHA42" s="236"/>
      <c r="MHB42" s="236"/>
      <c r="MHC42" s="236"/>
      <c r="MHD42" s="236"/>
      <c r="MHE42" s="236"/>
      <c r="MHF42" s="236"/>
      <c r="MHG42" s="236"/>
      <c r="MHH42" s="236"/>
      <c r="MHI42" s="236"/>
      <c r="MHJ42" s="236"/>
      <c r="MHK42" s="236"/>
      <c r="MHL42" s="236"/>
      <c r="MHM42" s="236"/>
      <c r="MHN42" s="236"/>
      <c r="MHO42" s="236"/>
      <c r="MHP42" s="236"/>
      <c r="MHQ42" s="236"/>
      <c r="MHR42" s="236"/>
      <c r="MHS42" s="236"/>
      <c r="MHT42" s="236"/>
      <c r="MHU42" s="236"/>
      <c r="MHV42" s="236"/>
      <c r="MHW42" s="236"/>
      <c r="MHX42" s="236"/>
      <c r="MHY42" s="236"/>
      <c r="MHZ42" s="236"/>
      <c r="MIA42" s="236"/>
      <c r="MIB42" s="236"/>
      <c r="MIC42" s="236"/>
      <c r="MID42" s="236"/>
      <c r="MIE42" s="236"/>
      <c r="MIF42" s="236"/>
      <c r="MIG42" s="236"/>
      <c r="MIH42" s="236"/>
      <c r="MII42" s="236"/>
      <c r="MIJ42" s="236"/>
      <c r="MIK42" s="236"/>
      <c r="MIL42" s="236"/>
      <c r="MIM42" s="236"/>
      <c r="MIN42" s="236"/>
      <c r="MIO42" s="236"/>
      <c r="MIP42" s="236"/>
      <c r="MIQ42" s="236"/>
      <c r="MIR42" s="236"/>
      <c r="MIS42" s="236"/>
      <c r="MIT42" s="236"/>
      <c r="MIU42" s="236"/>
      <c r="MIV42" s="236"/>
      <c r="MIW42" s="236"/>
      <c r="MIX42" s="236"/>
      <c r="MIY42" s="236"/>
      <c r="MIZ42" s="236"/>
      <c r="MJA42" s="236"/>
      <c r="MJB42" s="236"/>
      <c r="MJC42" s="236"/>
      <c r="MJD42" s="236"/>
      <c r="MJE42" s="236"/>
      <c r="MJF42" s="236"/>
      <c r="MJG42" s="236"/>
      <c r="MJH42" s="236"/>
      <c r="MJI42" s="236"/>
      <c r="MJJ42" s="236"/>
      <c r="MJK42" s="236"/>
      <c r="MJL42" s="236"/>
      <c r="MJM42" s="236"/>
      <c r="MJN42" s="236"/>
      <c r="MJO42" s="236"/>
      <c r="MJP42" s="236"/>
      <c r="MJQ42" s="236"/>
      <c r="MJR42" s="236"/>
      <c r="MJS42" s="236"/>
      <c r="MJT42" s="236"/>
      <c r="MJU42" s="236"/>
      <c r="MJV42" s="236"/>
      <c r="MJW42" s="236"/>
      <c r="MJX42" s="236"/>
      <c r="MJY42" s="236"/>
      <c r="MJZ42" s="236"/>
      <c r="MKA42" s="236"/>
      <c r="MKB42" s="236"/>
      <c r="MKC42" s="236"/>
      <c r="MKD42" s="236"/>
      <c r="MKE42" s="236"/>
      <c r="MKF42" s="236"/>
      <c r="MKG42" s="236"/>
      <c r="MKH42" s="236"/>
      <c r="MKI42" s="236"/>
      <c r="MKJ42" s="236"/>
      <c r="MKK42" s="236"/>
      <c r="MKL42" s="236"/>
      <c r="MKM42" s="236"/>
      <c r="MKN42" s="236"/>
      <c r="MKO42" s="236"/>
      <c r="MKP42" s="236"/>
      <c r="MKQ42" s="236"/>
      <c r="MKR42" s="236"/>
      <c r="MKS42" s="236"/>
      <c r="MKT42" s="236"/>
      <c r="MKU42" s="236"/>
      <c r="MKV42" s="236"/>
      <c r="MKW42" s="236"/>
      <c r="MKX42" s="236"/>
      <c r="MKY42" s="236"/>
      <c r="MKZ42" s="236"/>
      <c r="MLA42" s="236"/>
      <c r="MLB42" s="236"/>
      <c r="MLC42" s="236"/>
      <c r="MLD42" s="236"/>
      <c r="MLE42" s="236"/>
      <c r="MLF42" s="236"/>
      <c r="MLG42" s="236"/>
      <c r="MLH42" s="236"/>
      <c r="MLI42" s="236"/>
      <c r="MLJ42" s="236"/>
      <c r="MLK42" s="236"/>
      <c r="MLL42" s="236"/>
      <c r="MLM42" s="236"/>
      <c r="MLN42" s="236"/>
      <c r="MLO42" s="236"/>
      <c r="MLP42" s="236"/>
      <c r="MLQ42" s="236"/>
      <c r="MLR42" s="236"/>
      <c r="MLS42" s="236"/>
      <c r="MLT42" s="236"/>
      <c r="MLU42" s="236"/>
      <c r="MLV42" s="236"/>
      <c r="MLW42" s="236"/>
      <c r="MLX42" s="236"/>
      <c r="MLY42" s="236"/>
      <c r="MLZ42" s="236"/>
      <c r="MMA42" s="236"/>
      <c r="MMB42" s="236"/>
      <c r="MMC42" s="236"/>
      <c r="MMD42" s="236"/>
      <c r="MME42" s="236"/>
      <c r="MMF42" s="236"/>
      <c r="MMG42" s="236"/>
      <c r="MMH42" s="236"/>
      <c r="MMI42" s="236"/>
      <c r="MMJ42" s="236"/>
      <c r="MMK42" s="236"/>
      <c r="MML42" s="236"/>
      <c r="MMM42" s="236"/>
      <c r="MMN42" s="236"/>
      <c r="MMO42" s="236"/>
      <c r="MMP42" s="236"/>
      <c r="MMQ42" s="236"/>
      <c r="MMR42" s="236"/>
      <c r="MMS42" s="236"/>
      <c r="MMT42" s="236"/>
      <c r="MMU42" s="236"/>
      <c r="MMV42" s="236"/>
      <c r="MMW42" s="236"/>
      <c r="MMX42" s="236"/>
      <c r="MMY42" s="236"/>
      <c r="MMZ42" s="236"/>
      <c r="MNA42" s="236"/>
      <c r="MNB42" s="236"/>
      <c r="MNC42" s="236"/>
      <c r="MND42" s="236"/>
      <c r="MNE42" s="236"/>
      <c r="MNF42" s="236"/>
      <c r="MNG42" s="236"/>
      <c r="MNH42" s="236"/>
      <c r="MNI42" s="236"/>
      <c r="MNJ42" s="236"/>
      <c r="MNK42" s="236"/>
      <c r="MNL42" s="236"/>
      <c r="MNM42" s="236"/>
      <c r="MNN42" s="236"/>
      <c r="MNO42" s="236"/>
      <c r="MNP42" s="236"/>
      <c r="MNQ42" s="236"/>
      <c r="MNR42" s="236"/>
      <c r="MNS42" s="236"/>
      <c r="MNT42" s="236"/>
      <c r="MNU42" s="236"/>
      <c r="MNV42" s="236"/>
      <c r="MNW42" s="236"/>
      <c r="MNX42" s="236"/>
      <c r="MNY42" s="236"/>
      <c r="MNZ42" s="236"/>
      <c r="MOA42" s="236"/>
      <c r="MOB42" s="236"/>
      <c r="MOC42" s="236"/>
      <c r="MOD42" s="236"/>
      <c r="MOE42" s="236"/>
      <c r="MOF42" s="236"/>
      <c r="MOG42" s="236"/>
      <c r="MOH42" s="236"/>
      <c r="MOI42" s="236"/>
      <c r="MOJ42" s="236"/>
      <c r="MOK42" s="236"/>
      <c r="MOL42" s="236"/>
      <c r="MOM42" s="236"/>
      <c r="MON42" s="236"/>
      <c r="MOO42" s="236"/>
      <c r="MOP42" s="236"/>
      <c r="MOQ42" s="236"/>
      <c r="MOR42" s="236"/>
      <c r="MOS42" s="236"/>
      <c r="MOT42" s="236"/>
      <c r="MOU42" s="236"/>
      <c r="MOV42" s="236"/>
      <c r="MOW42" s="236"/>
      <c r="MOX42" s="236"/>
      <c r="MOY42" s="236"/>
      <c r="MOZ42" s="236"/>
      <c r="MPA42" s="236"/>
      <c r="MPB42" s="236"/>
      <c r="MPC42" s="236"/>
      <c r="MPD42" s="236"/>
      <c r="MPE42" s="236"/>
      <c r="MPF42" s="236"/>
      <c r="MPG42" s="236"/>
      <c r="MPH42" s="236"/>
      <c r="MPI42" s="236"/>
      <c r="MPJ42" s="236"/>
      <c r="MPK42" s="236"/>
      <c r="MPL42" s="236"/>
      <c r="MPM42" s="236"/>
      <c r="MPN42" s="236"/>
      <c r="MPO42" s="236"/>
      <c r="MPP42" s="236"/>
      <c r="MPQ42" s="236"/>
      <c r="MPR42" s="236"/>
      <c r="MPS42" s="236"/>
      <c r="MPT42" s="236"/>
      <c r="MPU42" s="236"/>
      <c r="MPV42" s="236"/>
      <c r="MPW42" s="236"/>
      <c r="MPX42" s="236"/>
      <c r="MPY42" s="236"/>
      <c r="MPZ42" s="236"/>
      <c r="MQA42" s="236"/>
      <c r="MQB42" s="236"/>
      <c r="MQC42" s="236"/>
      <c r="MQD42" s="236"/>
      <c r="MQE42" s="236"/>
      <c r="MQF42" s="236"/>
      <c r="MQG42" s="236"/>
      <c r="MQH42" s="236"/>
      <c r="MQI42" s="236"/>
      <c r="MQJ42" s="236"/>
      <c r="MQK42" s="236"/>
      <c r="MQL42" s="236"/>
      <c r="MQM42" s="236"/>
      <c r="MQN42" s="236"/>
      <c r="MQO42" s="236"/>
      <c r="MQP42" s="236"/>
      <c r="MQQ42" s="236"/>
      <c r="MQR42" s="236"/>
      <c r="MQS42" s="236"/>
      <c r="MQT42" s="236"/>
      <c r="MQU42" s="236"/>
      <c r="MQV42" s="236"/>
      <c r="MQW42" s="236"/>
      <c r="MQX42" s="236"/>
      <c r="MQY42" s="236"/>
      <c r="MQZ42" s="236"/>
      <c r="MRA42" s="236"/>
      <c r="MRB42" s="236"/>
      <c r="MRC42" s="236"/>
      <c r="MRD42" s="236"/>
      <c r="MRE42" s="236"/>
      <c r="MRF42" s="236"/>
      <c r="MRG42" s="236"/>
      <c r="MRH42" s="236"/>
      <c r="MRI42" s="236"/>
      <c r="MRJ42" s="236"/>
      <c r="MRK42" s="236"/>
      <c r="MRL42" s="236"/>
      <c r="MRM42" s="236"/>
      <c r="MRN42" s="236"/>
      <c r="MRO42" s="236"/>
      <c r="MRP42" s="236"/>
      <c r="MRQ42" s="236"/>
      <c r="MRR42" s="236"/>
      <c r="MRS42" s="236"/>
      <c r="MRT42" s="236"/>
      <c r="MRU42" s="236"/>
      <c r="MRV42" s="236"/>
      <c r="MRW42" s="236"/>
      <c r="MRX42" s="236"/>
      <c r="MRY42" s="236"/>
      <c r="MRZ42" s="236"/>
      <c r="MSA42" s="236"/>
      <c r="MSB42" s="236"/>
      <c r="MSC42" s="236"/>
      <c r="MSD42" s="236"/>
      <c r="MSE42" s="236"/>
      <c r="MSF42" s="236"/>
      <c r="MSG42" s="236"/>
      <c r="MSH42" s="236"/>
      <c r="MSI42" s="236"/>
      <c r="MSJ42" s="236"/>
      <c r="MSK42" s="236"/>
      <c r="MSL42" s="236"/>
      <c r="MSM42" s="236"/>
      <c r="MSN42" s="236"/>
      <c r="MSO42" s="236"/>
      <c r="MSP42" s="236"/>
      <c r="MSQ42" s="236"/>
      <c r="MSR42" s="236"/>
      <c r="MSS42" s="236"/>
      <c r="MST42" s="236"/>
      <c r="MSU42" s="236"/>
      <c r="MSV42" s="236"/>
      <c r="MSW42" s="236"/>
      <c r="MSX42" s="236"/>
      <c r="MSY42" s="236"/>
      <c r="MSZ42" s="236"/>
      <c r="MTA42" s="236"/>
      <c r="MTB42" s="236"/>
      <c r="MTC42" s="236"/>
      <c r="MTD42" s="236"/>
      <c r="MTE42" s="236"/>
      <c r="MTF42" s="236"/>
      <c r="MTG42" s="236"/>
      <c r="MTH42" s="236"/>
      <c r="MTI42" s="236"/>
      <c r="MTJ42" s="236"/>
      <c r="MTK42" s="236"/>
      <c r="MTL42" s="236"/>
      <c r="MTM42" s="236"/>
      <c r="MTN42" s="236"/>
      <c r="MTO42" s="236"/>
      <c r="MTP42" s="236"/>
      <c r="MTQ42" s="236"/>
      <c r="MTR42" s="236"/>
      <c r="MTS42" s="236"/>
      <c r="MTT42" s="236"/>
      <c r="MTU42" s="236"/>
      <c r="MTV42" s="236"/>
      <c r="MTW42" s="236"/>
      <c r="MTX42" s="236"/>
      <c r="MTY42" s="236"/>
      <c r="MTZ42" s="236"/>
      <c r="MUA42" s="236"/>
      <c r="MUB42" s="236"/>
      <c r="MUC42" s="236"/>
      <c r="MUD42" s="236"/>
      <c r="MUE42" s="236"/>
      <c r="MUF42" s="236"/>
      <c r="MUG42" s="236"/>
      <c r="MUH42" s="236"/>
      <c r="MUI42" s="236"/>
      <c r="MUJ42" s="236"/>
      <c r="MUK42" s="236"/>
      <c r="MUL42" s="236"/>
      <c r="MUM42" s="236"/>
      <c r="MUN42" s="236"/>
      <c r="MUO42" s="236"/>
      <c r="MUP42" s="236"/>
      <c r="MUQ42" s="236"/>
      <c r="MUR42" s="236"/>
      <c r="MUS42" s="236"/>
      <c r="MUT42" s="236"/>
      <c r="MUU42" s="236"/>
      <c r="MUV42" s="236"/>
      <c r="MUW42" s="236"/>
      <c r="MUX42" s="236"/>
      <c r="MUY42" s="236"/>
      <c r="MUZ42" s="236"/>
      <c r="MVA42" s="236"/>
      <c r="MVB42" s="236"/>
      <c r="MVC42" s="236"/>
      <c r="MVD42" s="236"/>
      <c r="MVE42" s="236"/>
      <c r="MVF42" s="236"/>
      <c r="MVG42" s="236"/>
      <c r="MVH42" s="236"/>
      <c r="MVI42" s="236"/>
      <c r="MVJ42" s="236"/>
      <c r="MVK42" s="236"/>
      <c r="MVL42" s="236"/>
      <c r="MVM42" s="236"/>
      <c r="MVN42" s="236"/>
      <c r="MVO42" s="236"/>
      <c r="MVP42" s="236"/>
      <c r="MVQ42" s="236"/>
      <c r="MVR42" s="236"/>
      <c r="MVS42" s="236"/>
      <c r="MVT42" s="236"/>
      <c r="MVU42" s="236"/>
      <c r="MVV42" s="236"/>
      <c r="MVW42" s="236"/>
      <c r="MVX42" s="236"/>
      <c r="MVY42" s="236"/>
      <c r="MVZ42" s="236"/>
      <c r="MWA42" s="236"/>
      <c r="MWB42" s="236"/>
      <c r="MWC42" s="236"/>
      <c r="MWD42" s="236"/>
      <c r="MWE42" s="236"/>
      <c r="MWF42" s="236"/>
      <c r="MWG42" s="236"/>
      <c r="MWH42" s="236"/>
      <c r="MWI42" s="236"/>
      <c r="MWJ42" s="236"/>
      <c r="MWK42" s="236"/>
      <c r="MWL42" s="236"/>
      <c r="MWM42" s="236"/>
      <c r="MWN42" s="236"/>
      <c r="MWO42" s="236"/>
      <c r="MWP42" s="236"/>
      <c r="MWQ42" s="236"/>
      <c r="MWR42" s="236"/>
      <c r="MWS42" s="236"/>
      <c r="MWT42" s="236"/>
      <c r="MWU42" s="236"/>
      <c r="MWV42" s="236"/>
      <c r="MWW42" s="236"/>
      <c r="MWX42" s="236"/>
      <c r="MWY42" s="236"/>
      <c r="MWZ42" s="236"/>
      <c r="MXA42" s="236"/>
      <c r="MXB42" s="236"/>
      <c r="MXC42" s="236"/>
      <c r="MXD42" s="236"/>
      <c r="MXE42" s="236"/>
      <c r="MXF42" s="236"/>
      <c r="MXG42" s="236"/>
      <c r="MXH42" s="236"/>
      <c r="MXI42" s="236"/>
      <c r="MXJ42" s="236"/>
      <c r="MXK42" s="236"/>
      <c r="MXL42" s="236"/>
      <c r="MXM42" s="236"/>
      <c r="MXN42" s="236"/>
      <c r="MXO42" s="236"/>
      <c r="MXP42" s="236"/>
      <c r="MXQ42" s="236"/>
      <c r="MXR42" s="236"/>
      <c r="MXS42" s="236"/>
      <c r="MXT42" s="236"/>
      <c r="MXU42" s="236"/>
      <c r="MXV42" s="236"/>
      <c r="MXW42" s="236"/>
      <c r="MXX42" s="236"/>
      <c r="MXY42" s="236"/>
      <c r="MXZ42" s="236"/>
      <c r="MYA42" s="236"/>
      <c r="MYB42" s="236"/>
      <c r="MYC42" s="236"/>
      <c r="MYD42" s="236"/>
      <c r="MYE42" s="236"/>
      <c r="MYF42" s="236"/>
      <c r="MYG42" s="236"/>
      <c r="MYH42" s="236"/>
      <c r="MYI42" s="236"/>
      <c r="MYJ42" s="236"/>
      <c r="MYK42" s="236"/>
      <c r="MYL42" s="236"/>
      <c r="MYM42" s="236"/>
      <c r="MYN42" s="236"/>
      <c r="MYO42" s="236"/>
      <c r="MYP42" s="236"/>
      <c r="MYQ42" s="236"/>
      <c r="MYR42" s="236"/>
      <c r="MYS42" s="236"/>
      <c r="MYT42" s="236"/>
      <c r="MYU42" s="236"/>
      <c r="MYV42" s="236"/>
      <c r="MYW42" s="236"/>
      <c r="MYX42" s="236"/>
      <c r="MYY42" s="236"/>
      <c r="MYZ42" s="236"/>
      <c r="MZA42" s="236"/>
      <c r="MZB42" s="236"/>
      <c r="MZC42" s="236"/>
      <c r="MZD42" s="236"/>
      <c r="MZE42" s="236"/>
      <c r="MZF42" s="236"/>
      <c r="MZG42" s="236"/>
      <c r="MZH42" s="236"/>
      <c r="MZI42" s="236"/>
      <c r="MZJ42" s="236"/>
      <c r="MZK42" s="236"/>
      <c r="MZL42" s="236"/>
      <c r="MZM42" s="236"/>
      <c r="MZN42" s="236"/>
      <c r="MZO42" s="236"/>
      <c r="MZP42" s="236"/>
      <c r="MZQ42" s="236"/>
      <c r="MZR42" s="236"/>
      <c r="MZS42" s="236"/>
      <c r="MZT42" s="236"/>
      <c r="MZU42" s="236"/>
      <c r="MZV42" s="236"/>
      <c r="MZW42" s="236"/>
      <c r="MZX42" s="236"/>
      <c r="MZY42" s="236"/>
      <c r="MZZ42" s="236"/>
      <c r="NAA42" s="236"/>
      <c r="NAB42" s="236"/>
      <c r="NAC42" s="236"/>
      <c r="NAD42" s="236"/>
      <c r="NAE42" s="236"/>
      <c r="NAF42" s="236"/>
      <c r="NAG42" s="236"/>
      <c r="NAH42" s="236"/>
      <c r="NAI42" s="236"/>
      <c r="NAJ42" s="236"/>
      <c r="NAK42" s="236"/>
      <c r="NAL42" s="236"/>
      <c r="NAM42" s="236"/>
      <c r="NAN42" s="236"/>
      <c r="NAO42" s="236"/>
      <c r="NAP42" s="236"/>
      <c r="NAQ42" s="236"/>
      <c r="NAR42" s="236"/>
      <c r="NAS42" s="236"/>
      <c r="NAT42" s="236"/>
      <c r="NAU42" s="236"/>
      <c r="NAV42" s="236"/>
      <c r="NAW42" s="236"/>
      <c r="NAX42" s="236"/>
      <c r="NAY42" s="236"/>
      <c r="NAZ42" s="236"/>
      <c r="NBA42" s="236"/>
      <c r="NBB42" s="236"/>
      <c r="NBC42" s="236"/>
      <c r="NBD42" s="236"/>
      <c r="NBE42" s="236"/>
      <c r="NBF42" s="236"/>
      <c r="NBG42" s="236"/>
      <c r="NBH42" s="236"/>
      <c r="NBI42" s="236"/>
      <c r="NBJ42" s="236"/>
      <c r="NBK42" s="236"/>
      <c r="NBL42" s="236"/>
      <c r="NBM42" s="236"/>
      <c r="NBN42" s="236"/>
      <c r="NBO42" s="236"/>
      <c r="NBP42" s="236"/>
      <c r="NBQ42" s="236"/>
      <c r="NBR42" s="236"/>
      <c r="NBS42" s="236"/>
      <c r="NBT42" s="236"/>
      <c r="NBU42" s="236"/>
      <c r="NBV42" s="236"/>
      <c r="NBW42" s="236"/>
      <c r="NBX42" s="236"/>
      <c r="NBY42" s="236"/>
      <c r="NBZ42" s="236"/>
      <c r="NCA42" s="236"/>
      <c r="NCB42" s="236"/>
      <c r="NCC42" s="236"/>
      <c r="NCD42" s="236"/>
      <c r="NCE42" s="236"/>
      <c r="NCF42" s="236"/>
      <c r="NCG42" s="236"/>
      <c r="NCH42" s="236"/>
      <c r="NCI42" s="236"/>
      <c r="NCJ42" s="236"/>
      <c r="NCK42" s="236"/>
      <c r="NCL42" s="236"/>
      <c r="NCM42" s="236"/>
      <c r="NCN42" s="236"/>
      <c r="NCO42" s="236"/>
      <c r="NCP42" s="236"/>
      <c r="NCQ42" s="236"/>
      <c r="NCR42" s="236"/>
      <c r="NCS42" s="236"/>
      <c r="NCT42" s="236"/>
      <c r="NCU42" s="236"/>
      <c r="NCV42" s="236"/>
      <c r="NCW42" s="236"/>
      <c r="NCX42" s="236"/>
      <c r="NCY42" s="236"/>
      <c r="NCZ42" s="236"/>
      <c r="NDA42" s="236"/>
      <c r="NDB42" s="236"/>
      <c r="NDC42" s="236"/>
      <c r="NDD42" s="236"/>
      <c r="NDE42" s="236"/>
      <c r="NDF42" s="236"/>
      <c r="NDG42" s="236"/>
      <c r="NDH42" s="236"/>
      <c r="NDI42" s="236"/>
      <c r="NDJ42" s="236"/>
      <c r="NDK42" s="236"/>
      <c r="NDL42" s="236"/>
      <c r="NDM42" s="236"/>
      <c r="NDN42" s="236"/>
      <c r="NDO42" s="236"/>
      <c r="NDP42" s="236"/>
      <c r="NDQ42" s="236"/>
      <c r="NDR42" s="236"/>
      <c r="NDS42" s="236"/>
      <c r="NDT42" s="236"/>
      <c r="NDU42" s="236"/>
      <c r="NDV42" s="236"/>
      <c r="NDW42" s="236"/>
      <c r="NDX42" s="236"/>
      <c r="NDY42" s="236"/>
      <c r="NDZ42" s="236"/>
      <c r="NEA42" s="236"/>
      <c r="NEB42" s="236"/>
      <c r="NEC42" s="236"/>
      <c r="NED42" s="236"/>
      <c r="NEE42" s="236"/>
      <c r="NEF42" s="236"/>
      <c r="NEG42" s="236"/>
      <c r="NEH42" s="236"/>
      <c r="NEI42" s="236"/>
      <c r="NEJ42" s="236"/>
      <c r="NEK42" s="236"/>
      <c r="NEL42" s="236"/>
      <c r="NEM42" s="236"/>
      <c r="NEN42" s="236"/>
      <c r="NEO42" s="236"/>
      <c r="NEP42" s="236"/>
      <c r="NEQ42" s="236"/>
      <c r="NER42" s="236"/>
      <c r="NES42" s="236"/>
      <c r="NET42" s="236"/>
      <c r="NEU42" s="236"/>
      <c r="NEV42" s="236"/>
      <c r="NEW42" s="236"/>
      <c r="NEX42" s="236"/>
      <c r="NEY42" s="236"/>
      <c r="NEZ42" s="236"/>
      <c r="NFA42" s="236"/>
      <c r="NFB42" s="236"/>
      <c r="NFC42" s="236"/>
      <c r="NFD42" s="236"/>
      <c r="NFE42" s="236"/>
      <c r="NFF42" s="236"/>
      <c r="NFG42" s="236"/>
      <c r="NFH42" s="236"/>
      <c r="NFI42" s="236"/>
      <c r="NFJ42" s="236"/>
      <c r="NFK42" s="236"/>
      <c r="NFL42" s="236"/>
      <c r="NFM42" s="236"/>
      <c r="NFN42" s="236"/>
      <c r="NFO42" s="236"/>
      <c r="NFP42" s="236"/>
      <c r="NFQ42" s="236"/>
      <c r="NFR42" s="236"/>
      <c r="NFS42" s="236"/>
      <c r="NFT42" s="236"/>
      <c r="NFU42" s="236"/>
      <c r="NFV42" s="236"/>
      <c r="NFW42" s="236"/>
      <c r="NFX42" s="236"/>
      <c r="NFY42" s="236"/>
      <c r="NFZ42" s="236"/>
      <c r="NGA42" s="236"/>
      <c r="NGB42" s="236"/>
      <c r="NGC42" s="236"/>
      <c r="NGD42" s="236"/>
      <c r="NGE42" s="236"/>
      <c r="NGF42" s="236"/>
      <c r="NGG42" s="236"/>
      <c r="NGH42" s="236"/>
      <c r="NGI42" s="236"/>
      <c r="NGJ42" s="236"/>
      <c r="NGK42" s="236"/>
      <c r="NGL42" s="236"/>
      <c r="NGM42" s="236"/>
      <c r="NGN42" s="236"/>
      <c r="NGO42" s="236"/>
      <c r="NGP42" s="236"/>
      <c r="NGQ42" s="236"/>
      <c r="NGR42" s="236"/>
      <c r="NGS42" s="236"/>
      <c r="NGT42" s="236"/>
      <c r="NGU42" s="236"/>
      <c r="NGV42" s="236"/>
      <c r="NGW42" s="236"/>
      <c r="NGX42" s="236"/>
      <c r="NGY42" s="236"/>
      <c r="NGZ42" s="236"/>
      <c r="NHA42" s="236"/>
      <c r="NHB42" s="236"/>
      <c r="NHC42" s="236"/>
      <c r="NHD42" s="236"/>
      <c r="NHE42" s="236"/>
      <c r="NHF42" s="236"/>
      <c r="NHG42" s="236"/>
      <c r="NHH42" s="236"/>
      <c r="NHI42" s="236"/>
      <c r="NHJ42" s="236"/>
      <c r="NHK42" s="236"/>
      <c r="NHL42" s="236"/>
      <c r="NHM42" s="236"/>
      <c r="NHN42" s="236"/>
      <c r="NHO42" s="236"/>
      <c r="NHP42" s="236"/>
      <c r="NHQ42" s="236"/>
      <c r="NHR42" s="236"/>
      <c r="NHS42" s="236"/>
      <c r="NHT42" s="236"/>
      <c r="NHU42" s="236"/>
      <c r="NHV42" s="236"/>
      <c r="NHW42" s="236"/>
      <c r="NHX42" s="236"/>
      <c r="NHY42" s="236"/>
      <c r="NHZ42" s="236"/>
      <c r="NIA42" s="236"/>
      <c r="NIB42" s="236"/>
      <c r="NIC42" s="236"/>
      <c r="NID42" s="236"/>
      <c r="NIE42" s="236"/>
      <c r="NIF42" s="236"/>
      <c r="NIG42" s="236"/>
      <c r="NIH42" s="236"/>
      <c r="NII42" s="236"/>
      <c r="NIJ42" s="236"/>
      <c r="NIK42" s="236"/>
      <c r="NIL42" s="236"/>
      <c r="NIM42" s="236"/>
      <c r="NIN42" s="236"/>
      <c r="NIO42" s="236"/>
      <c r="NIP42" s="236"/>
      <c r="NIQ42" s="236"/>
      <c r="NIR42" s="236"/>
      <c r="NIS42" s="236"/>
      <c r="NIT42" s="236"/>
      <c r="NIU42" s="236"/>
      <c r="NIV42" s="236"/>
      <c r="NIW42" s="236"/>
      <c r="NIX42" s="236"/>
      <c r="NIY42" s="236"/>
      <c r="NIZ42" s="236"/>
      <c r="NJA42" s="236"/>
      <c r="NJB42" s="236"/>
      <c r="NJC42" s="236"/>
      <c r="NJD42" s="236"/>
      <c r="NJE42" s="236"/>
      <c r="NJF42" s="236"/>
      <c r="NJG42" s="236"/>
      <c r="NJH42" s="236"/>
      <c r="NJI42" s="236"/>
      <c r="NJJ42" s="236"/>
      <c r="NJK42" s="236"/>
      <c r="NJL42" s="236"/>
      <c r="NJM42" s="236"/>
      <c r="NJN42" s="236"/>
      <c r="NJO42" s="236"/>
      <c r="NJP42" s="236"/>
      <c r="NJQ42" s="236"/>
      <c r="NJR42" s="236"/>
      <c r="NJS42" s="236"/>
      <c r="NJT42" s="236"/>
      <c r="NJU42" s="236"/>
      <c r="NJV42" s="236"/>
      <c r="NJW42" s="236"/>
      <c r="NJX42" s="236"/>
      <c r="NJY42" s="236"/>
      <c r="NJZ42" s="236"/>
      <c r="NKA42" s="236"/>
      <c r="NKB42" s="236"/>
      <c r="NKC42" s="236"/>
      <c r="NKD42" s="236"/>
      <c r="NKE42" s="236"/>
      <c r="NKF42" s="236"/>
      <c r="NKG42" s="236"/>
      <c r="NKH42" s="236"/>
      <c r="NKI42" s="236"/>
      <c r="NKJ42" s="236"/>
      <c r="NKK42" s="236"/>
      <c r="NKL42" s="236"/>
      <c r="NKM42" s="236"/>
      <c r="NKN42" s="236"/>
      <c r="NKO42" s="236"/>
      <c r="NKP42" s="236"/>
      <c r="NKQ42" s="236"/>
      <c r="NKR42" s="236"/>
      <c r="NKS42" s="236"/>
      <c r="NKT42" s="236"/>
      <c r="NKU42" s="236"/>
      <c r="NKV42" s="236"/>
      <c r="NKW42" s="236"/>
      <c r="NKX42" s="236"/>
      <c r="NKY42" s="236"/>
      <c r="NKZ42" s="236"/>
      <c r="NLA42" s="236"/>
      <c r="NLB42" s="236"/>
      <c r="NLC42" s="236"/>
      <c r="NLD42" s="236"/>
      <c r="NLE42" s="236"/>
      <c r="NLF42" s="236"/>
      <c r="NLG42" s="236"/>
      <c r="NLH42" s="236"/>
      <c r="NLI42" s="236"/>
      <c r="NLJ42" s="236"/>
      <c r="NLK42" s="236"/>
      <c r="NLL42" s="236"/>
      <c r="NLM42" s="236"/>
      <c r="NLN42" s="236"/>
      <c r="NLO42" s="236"/>
      <c r="NLP42" s="236"/>
      <c r="NLQ42" s="236"/>
      <c r="NLR42" s="236"/>
      <c r="NLS42" s="236"/>
      <c r="NLT42" s="236"/>
      <c r="NLU42" s="236"/>
      <c r="NLV42" s="236"/>
      <c r="NLW42" s="236"/>
      <c r="NLX42" s="236"/>
      <c r="NLY42" s="236"/>
      <c r="NLZ42" s="236"/>
      <c r="NMA42" s="236"/>
      <c r="NMB42" s="236"/>
      <c r="NMC42" s="236"/>
      <c r="NMD42" s="236"/>
      <c r="NME42" s="236"/>
      <c r="NMF42" s="236"/>
      <c r="NMG42" s="236"/>
      <c r="NMH42" s="236"/>
      <c r="NMI42" s="236"/>
      <c r="NMJ42" s="236"/>
      <c r="NMK42" s="236"/>
      <c r="NML42" s="236"/>
      <c r="NMM42" s="236"/>
      <c r="NMN42" s="236"/>
      <c r="NMO42" s="236"/>
      <c r="NMP42" s="236"/>
      <c r="NMQ42" s="236"/>
      <c r="NMR42" s="236"/>
      <c r="NMS42" s="236"/>
      <c r="NMT42" s="236"/>
      <c r="NMU42" s="236"/>
      <c r="NMV42" s="236"/>
      <c r="NMW42" s="236"/>
      <c r="NMX42" s="236"/>
      <c r="NMY42" s="236"/>
      <c r="NMZ42" s="236"/>
      <c r="NNA42" s="236"/>
      <c r="NNB42" s="236"/>
      <c r="NNC42" s="236"/>
      <c r="NND42" s="236"/>
      <c r="NNE42" s="236"/>
      <c r="NNF42" s="236"/>
      <c r="NNG42" s="236"/>
      <c r="NNH42" s="236"/>
      <c r="NNI42" s="236"/>
      <c r="NNJ42" s="236"/>
      <c r="NNK42" s="236"/>
      <c r="NNL42" s="236"/>
      <c r="NNM42" s="236"/>
      <c r="NNN42" s="236"/>
      <c r="NNO42" s="236"/>
      <c r="NNP42" s="236"/>
      <c r="NNQ42" s="236"/>
      <c r="NNR42" s="236"/>
      <c r="NNS42" s="236"/>
      <c r="NNT42" s="236"/>
      <c r="NNU42" s="236"/>
      <c r="NNV42" s="236"/>
      <c r="NNW42" s="236"/>
      <c r="NNX42" s="236"/>
      <c r="NNY42" s="236"/>
      <c r="NNZ42" s="236"/>
      <c r="NOA42" s="236"/>
      <c r="NOB42" s="236"/>
      <c r="NOC42" s="236"/>
      <c r="NOD42" s="236"/>
      <c r="NOE42" s="236"/>
      <c r="NOF42" s="236"/>
      <c r="NOG42" s="236"/>
      <c r="NOH42" s="236"/>
      <c r="NOI42" s="236"/>
      <c r="NOJ42" s="236"/>
      <c r="NOK42" s="236"/>
      <c r="NOL42" s="236"/>
      <c r="NOM42" s="236"/>
      <c r="NON42" s="236"/>
      <c r="NOO42" s="236"/>
      <c r="NOP42" s="236"/>
      <c r="NOQ42" s="236"/>
      <c r="NOR42" s="236"/>
      <c r="NOS42" s="236"/>
      <c r="NOT42" s="236"/>
      <c r="NOU42" s="236"/>
      <c r="NOV42" s="236"/>
      <c r="NOW42" s="236"/>
      <c r="NOX42" s="236"/>
      <c r="NOY42" s="236"/>
      <c r="NOZ42" s="236"/>
      <c r="NPA42" s="236"/>
      <c r="NPB42" s="236"/>
      <c r="NPC42" s="236"/>
      <c r="NPD42" s="236"/>
      <c r="NPE42" s="236"/>
      <c r="NPF42" s="236"/>
      <c r="NPG42" s="236"/>
      <c r="NPH42" s="236"/>
      <c r="NPI42" s="236"/>
      <c r="NPJ42" s="236"/>
      <c r="NPK42" s="236"/>
      <c r="NPL42" s="236"/>
      <c r="NPM42" s="236"/>
      <c r="NPN42" s="236"/>
      <c r="NPO42" s="236"/>
      <c r="NPP42" s="236"/>
      <c r="NPQ42" s="236"/>
      <c r="NPR42" s="236"/>
      <c r="NPS42" s="236"/>
      <c r="NPT42" s="236"/>
      <c r="NPU42" s="236"/>
      <c r="NPV42" s="236"/>
      <c r="NPW42" s="236"/>
      <c r="NPX42" s="236"/>
      <c r="NPY42" s="236"/>
      <c r="NPZ42" s="236"/>
      <c r="NQA42" s="236"/>
      <c r="NQB42" s="236"/>
      <c r="NQC42" s="236"/>
      <c r="NQD42" s="236"/>
      <c r="NQE42" s="236"/>
      <c r="NQF42" s="236"/>
      <c r="NQG42" s="236"/>
      <c r="NQH42" s="236"/>
      <c r="NQI42" s="236"/>
      <c r="NQJ42" s="236"/>
      <c r="NQK42" s="236"/>
      <c r="NQL42" s="236"/>
      <c r="NQM42" s="236"/>
      <c r="NQN42" s="236"/>
      <c r="NQO42" s="236"/>
      <c r="NQP42" s="236"/>
      <c r="NQQ42" s="236"/>
      <c r="NQR42" s="236"/>
      <c r="NQS42" s="236"/>
      <c r="NQT42" s="236"/>
      <c r="NQU42" s="236"/>
      <c r="NQV42" s="236"/>
      <c r="NQW42" s="236"/>
      <c r="NQX42" s="236"/>
      <c r="NQY42" s="236"/>
      <c r="NQZ42" s="236"/>
      <c r="NRA42" s="236"/>
      <c r="NRB42" s="236"/>
      <c r="NRC42" s="236"/>
      <c r="NRD42" s="236"/>
      <c r="NRE42" s="236"/>
      <c r="NRF42" s="236"/>
      <c r="NRG42" s="236"/>
      <c r="NRH42" s="236"/>
      <c r="NRI42" s="236"/>
      <c r="NRJ42" s="236"/>
      <c r="NRK42" s="236"/>
      <c r="NRL42" s="236"/>
      <c r="NRM42" s="236"/>
      <c r="NRN42" s="236"/>
      <c r="NRO42" s="236"/>
      <c r="NRP42" s="236"/>
      <c r="NRQ42" s="236"/>
      <c r="NRR42" s="236"/>
      <c r="NRS42" s="236"/>
      <c r="NRT42" s="236"/>
      <c r="NRU42" s="236"/>
      <c r="NRV42" s="236"/>
      <c r="NRW42" s="236"/>
      <c r="NRX42" s="236"/>
      <c r="NRY42" s="236"/>
      <c r="NRZ42" s="236"/>
      <c r="NSA42" s="236"/>
      <c r="NSB42" s="236"/>
      <c r="NSC42" s="236"/>
      <c r="NSD42" s="236"/>
      <c r="NSE42" s="236"/>
      <c r="NSF42" s="236"/>
      <c r="NSG42" s="236"/>
      <c r="NSH42" s="236"/>
      <c r="NSI42" s="236"/>
      <c r="NSJ42" s="236"/>
      <c r="NSK42" s="236"/>
      <c r="NSL42" s="236"/>
      <c r="NSM42" s="236"/>
      <c r="NSN42" s="236"/>
      <c r="NSO42" s="236"/>
      <c r="NSP42" s="236"/>
      <c r="NSQ42" s="236"/>
      <c r="NSR42" s="236"/>
      <c r="NSS42" s="236"/>
      <c r="NST42" s="236"/>
      <c r="NSU42" s="236"/>
      <c r="NSV42" s="236"/>
      <c r="NSW42" s="236"/>
      <c r="NSX42" s="236"/>
      <c r="NSY42" s="236"/>
      <c r="NSZ42" s="236"/>
      <c r="NTA42" s="236"/>
      <c r="NTB42" s="236"/>
      <c r="NTC42" s="236"/>
      <c r="NTD42" s="236"/>
      <c r="NTE42" s="236"/>
      <c r="NTF42" s="236"/>
      <c r="NTG42" s="236"/>
      <c r="NTH42" s="236"/>
      <c r="NTI42" s="236"/>
      <c r="NTJ42" s="236"/>
      <c r="NTK42" s="236"/>
      <c r="NTL42" s="236"/>
      <c r="NTM42" s="236"/>
      <c r="NTN42" s="236"/>
      <c r="NTO42" s="236"/>
      <c r="NTP42" s="236"/>
      <c r="NTQ42" s="236"/>
      <c r="NTR42" s="236"/>
      <c r="NTS42" s="236"/>
      <c r="NTT42" s="236"/>
      <c r="NTU42" s="236"/>
      <c r="NTV42" s="236"/>
      <c r="NTW42" s="236"/>
      <c r="NTX42" s="236"/>
      <c r="NTY42" s="236"/>
      <c r="NTZ42" s="236"/>
      <c r="NUA42" s="236"/>
      <c r="NUB42" s="236"/>
      <c r="NUC42" s="236"/>
      <c r="NUD42" s="236"/>
      <c r="NUE42" s="236"/>
      <c r="NUF42" s="236"/>
      <c r="NUG42" s="236"/>
      <c r="NUH42" s="236"/>
      <c r="NUI42" s="236"/>
      <c r="NUJ42" s="236"/>
      <c r="NUK42" s="236"/>
      <c r="NUL42" s="236"/>
      <c r="NUM42" s="236"/>
      <c r="NUN42" s="236"/>
      <c r="NUO42" s="236"/>
      <c r="NUP42" s="236"/>
      <c r="NUQ42" s="236"/>
      <c r="NUR42" s="236"/>
      <c r="NUS42" s="236"/>
      <c r="NUT42" s="236"/>
      <c r="NUU42" s="236"/>
      <c r="NUV42" s="236"/>
      <c r="NUW42" s="236"/>
      <c r="NUX42" s="236"/>
      <c r="NUY42" s="236"/>
      <c r="NUZ42" s="236"/>
      <c r="NVA42" s="236"/>
      <c r="NVB42" s="236"/>
      <c r="NVC42" s="236"/>
      <c r="NVD42" s="236"/>
      <c r="NVE42" s="236"/>
      <c r="NVF42" s="236"/>
      <c r="NVG42" s="236"/>
      <c r="NVH42" s="236"/>
      <c r="NVI42" s="236"/>
      <c r="NVJ42" s="236"/>
      <c r="NVK42" s="236"/>
      <c r="NVL42" s="236"/>
      <c r="NVM42" s="236"/>
      <c r="NVN42" s="236"/>
      <c r="NVO42" s="236"/>
      <c r="NVP42" s="236"/>
      <c r="NVQ42" s="236"/>
      <c r="NVR42" s="236"/>
      <c r="NVS42" s="236"/>
      <c r="NVT42" s="236"/>
      <c r="NVU42" s="236"/>
      <c r="NVV42" s="236"/>
      <c r="NVW42" s="236"/>
      <c r="NVX42" s="236"/>
      <c r="NVY42" s="236"/>
      <c r="NVZ42" s="236"/>
      <c r="NWA42" s="236"/>
      <c r="NWB42" s="236"/>
      <c r="NWC42" s="236"/>
      <c r="NWD42" s="236"/>
      <c r="NWE42" s="236"/>
      <c r="NWF42" s="236"/>
      <c r="NWG42" s="236"/>
      <c r="NWH42" s="236"/>
      <c r="NWI42" s="236"/>
      <c r="NWJ42" s="236"/>
      <c r="NWK42" s="236"/>
      <c r="NWL42" s="236"/>
      <c r="NWM42" s="236"/>
      <c r="NWN42" s="236"/>
      <c r="NWO42" s="236"/>
      <c r="NWP42" s="236"/>
      <c r="NWQ42" s="236"/>
      <c r="NWR42" s="236"/>
      <c r="NWS42" s="236"/>
      <c r="NWT42" s="236"/>
      <c r="NWU42" s="236"/>
      <c r="NWV42" s="236"/>
      <c r="NWW42" s="236"/>
      <c r="NWX42" s="236"/>
      <c r="NWY42" s="236"/>
      <c r="NWZ42" s="236"/>
      <c r="NXA42" s="236"/>
      <c r="NXB42" s="236"/>
      <c r="NXC42" s="236"/>
      <c r="NXD42" s="236"/>
      <c r="NXE42" s="236"/>
      <c r="NXF42" s="236"/>
      <c r="NXG42" s="236"/>
      <c r="NXH42" s="236"/>
      <c r="NXI42" s="236"/>
      <c r="NXJ42" s="236"/>
      <c r="NXK42" s="236"/>
      <c r="NXL42" s="236"/>
      <c r="NXM42" s="236"/>
      <c r="NXN42" s="236"/>
      <c r="NXO42" s="236"/>
      <c r="NXP42" s="236"/>
      <c r="NXQ42" s="236"/>
      <c r="NXR42" s="236"/>
      <c r="NXS42" s="236"/>
      <c r="NXT42" s="236"/>
      <c r="NXU42" s="236"/>
      <c r="NXV42" s="236"/>
      <c r="NXW42" s="236"/>
      <c r="NXX42" s="236"/>
      <c r="NXY42" s="236"/>
      <c r="NXZ42" s="236"/>
      <c r="NYA42" s="236"/>
      <c r="NYB42" s="236"/>
      <c r="NYC42" s="236"/>
      <c r="NYD42" s="236"/>
      <c r="NYE42" s="236"/>
      <c r="NYF42" s="236"/>
      <c r="NYG42" s="236"/>
      <c r="NYH42" s="236"/>
      <c r="NYI42" s="236"/>
      <c r="NYJ42" s="236"/>
      <c r="NYK42" s="236"/>
      <c r="NYL42" s="236"/>
      <c r="NYM42" s="236"/>
      <c r="NYN42" s="236"/>
      <c r="NYO42" s="236"/>
      <c r="NYP42" s="236"/>
      <c r="NYQ42" s="236"/>
      <c r="NYR42" s="236"/>
      <c r="NYS42" s="236"/>
      <c r="NYT42" s="236"/>
      <c r="NYU42" s="236"/>
      <c r="NYV42" s="236"/>
      <c r="NYW42" s="236"/>
      <c r="NYX42" s="236"/>
      <c r="NYY42" s="236"/>
      <c r="NYZ42" s="236"/>
      <c r="NZA42" s="236"/>
      <c r="NZB42" s="236"/>
      <c r="NZC42" s="236"/>
      <c r="NZD42" s="236"/>
      <c r="NZE42" s="236"/>
      <c r="NZF42" s="236"/>
      <c r="NZG42" s="236"/>
      <c r="NZH42" s="236"/>
      <c r="NZI42" s="236"/>
      <c r="NZJ42" s="236"/>
      <c r="NZK42" s="236"/>
      <c r="NZL42" s="236"/>
      <c r="NZM42" s="236"/>
      <c r="NZN42" s="236"/>
      <c r="NZO42" s="236"/>
      <c r="NZP42" s="236"/>
      <c r="NZQ42" s="236"/>
      <c r="NZR42" s="236"/>
      <c r="NZS42" s="236"/>
      <c r="NZT42" s="236"/>
      <c r="NZU42" s="236"/>
      <c r="NZV42" s="236"/>
      <c r="NZW42" s="236"/>
      <c r="NZX42" s="236"/>
      <c r="NZY42" s="236"/>
      <c r="NZZ42" s="236"/>
      <c r="OAA42" s="236"/>
      <c r="OAB42" s="236"/>
      <c r="OAC42" s="236"/>
      <c r="OAD42" s="236"/>
      <c r="OAE42" s="236"/>
      <c r="OAF42" s="236"/>
      <c r="OAG42" s="236"/>
      <c r="OAH42" s="236"/>
      <c r="OAI42" s="236"/>
      <c r="OAJ42" s="236"/>
      <c r="OAK42" s="236"/>
      <c r="OAL42" s="236"/>
      <c r="OAM42" s="236"/>
      <c r="OAN42" s="236"/>
      <c r="OAO42" s="236"/>
      <c r="OAP42" s="236"/>
      <c r="OAQ42" s="236"/>
      <c r="OAR42" s="236"/>
      <c r="OAS42" s="236"/>
      <c r="OAT42" s="236"/>
      <c r="OAU42" s="236"/>
      <c r="OAV42" s="236"/>
      <c r="OAW42" s="236"/>
      <c r="OAX42" s="236"/>
      <c r="OAY42" s="236"/>
      <c r="OAZ42" s="236"/>
      <c r="OBA42" s="236"/>
      <c r="OBB42" s="236"/>
      <c r="OBC42" s="236"/>
      <c r="OBD42" s="236"/>
      <c r="OBE42" s="236"/>
      <c r="OBF42" s="236"/>
      <c r="OBG42" s="236"/>
      <c r="OBH42" s="236"/>
      <c r="OBI42" s="236"/>
      <c r="OBJ42" s="236"/>
      <c r="OBK42" s="236"/>
      <c r="OBL42" s="236"/>
      <c r="OBM42" s="236"/>
      <c r="OBN42" s="236"/>
      <c r="OBO42" s="236"/>
      <c r="OBP42" s="236"/>
      <c r="OBQ42" s="236"/>
      <c r="OBR42" s="236"/>
      <c r="OBS42" s="236"/>
      <c r="OBT42" s="236"/>
      <c r="OBU42" s="236"/>
      <c r="OBV42" s="236"/>
      <c r="OBW42" s="236"/>
      <c r="OBX42" s="236"/>
      <c r="OBY42" s="236"/>
      <c r="OBZ42" s="236"/>
      <c r="OCA42" s="236"/>
      <c r="OCB42" s="236"/>
      <c r="OCC42" s="236"/>
      <c r="OCD42" s="236"/>
      <c r="OCE42" s="236"/>
      <c r="OCF42" s="236"/>
      <c r="OCG42" s="236"/>
      <c r="OCH42" s="236"/>
      <c r="OCI42" s="236"/>
      <c r="OCJ42" s="236"/>
      <c r="OCK42" s="236"/>
      <c r="OCL42" s="236"/>
      <c r="OCM42" s="236"/>
      <c r="OCN42" s="236"/>
      <c r="OCO42" s="236"/>
      <c r="OCP42" s="236"/>
      <c r="OCQ42" s="236"/>
      <c r="OCR42" s="236"/>
      <c r="OCS42" s="236"/>
      <c r="OCT42" s="236"/>
      <c r="OCU42" s="236"/>
      <c r="OCV42" s="236"/>
      <c r="OCW42" s="236"/>
      <c r="OCX42" s="236"/>
      <c r="OCY42" s="236"/>
      <c r="OCZ42" s="236"/>
      <c r="ODA42" s="236"/>
      <c r="ODB42" s="236"/>
      <c r="ODC42" s="236"/>
      <c r="ODD42" s="236"/>
      <c r="ODE42" s="236"/>
      <c r="ODF42" s="236"/>
      <c r="ODG42" s="236"/>
      <c r="ODH42" s="236"/>
      <c r="ODI42" s="236"/>
      <c r="ODJ42" s="236"/>
      <c r="ODK42" s="236"/>
      <c r="ODL42" s="236"/>
      <c r="ODM42" s="236"/>
      <c r="ODN42" s="236"/>
      <c r="ODO42" s="236"/>
      <c r="ODP42" s="236"/>
      <c r="ODQ42" s="236"/>
      <c r="ODR42" s="236"/>
      <c r="ODS42" s="236"/>
      <c r="ODT42" s="236"/>
      <c r="ODU42" s="236"/>
      <c r="ODV42" s="236"/>
      <c r="ODW42" s="236"/>
      <c r="ODX42" s="236"/>
      <c r="ODY42" s="236"/>
      <c r="ODZ42" s="236"/>
      <c r="OEA42" s="236"/>
      <c r="OEB42" s="236"/>
      <c r="OEC42" s="236"/>
      <c r="OED42" s="236"/>
      <c r="OEE42" s="236"/>
      <c r="OEF42" s="236"/>
      <c r="OEG42" s="236"/>
      <c r="OEH42" s="236"/>
      <c r="OEI42" s="236"/>
      <c r="OEJ42" s="236"/>
      <c r="OEK42" s="236"/>
      <c r="OEL42" s="236"/>
      <c r="OEM42" s="236"/>
      <c r="OEN42" s="236"/>
      <c r="OEO42" s="236"/>
      <c r="OEP42" s="236"/>
      <c r="OEQ42" s="236"/>
      <c r="OER42" s="236"/>
      <c r="OES42" s="236"/>
      <c r="OET42" s="236"/>
      <c r="OEU42" s="236"/>
      <c r="OEV42" s="236"/>
      <c r="OEW42" s="236"/>
      <c r="OEX42" s="236"/>
      <c r="OEY42" s="236"/>
      <c r="OEZ42" s="236"/>
      <c r="OFA42" s="236"/>
      <c r="OFB42" s="236"/>
      <c r="OFC42" s="236"/>
      <c r="OFD42" s="236"/>
      <c r="OFE42" s="236"/>
      <c r="OFF42" s="236"/>
      <c r="OFG42" s="236"/>
      <c r="OFH42" s="236"/>
      <c r="OFI42" s="236"/>
      <c r="OFJ42" s="236"/>
      <c r="OFK42" s="236"/>
      <c r="OFL42" s="236"/>
      <c r="OFM42" s="236"/>
      <c r="OFN42" s="236"/>
      <c r="OFO42" s="236"/>
      <c r="OFP42" s="236"/>
      <c r="OFQ42" s="236"/>
      <c r="OFR42" s="236"/>
      <c r="OFS42" s="236"/>
      <c r="OFT42" s="236"/>
      <c r="OFU42" s="236"/>
      <c r="OFV42" s="236"/>
      <c r="OFW42" s="236"/>
      <c r="OFX42" s="236"/>
      <c r="OFY42" s="236"/>
      <c r="OFZ42" s="236"/>
      <c r="OGA42" s="236"/>
      <c r="OGB42" s="236"/>
      <c r="OGC42" s="236"/>
      <c r="OGD42" s="236"/>
      <c r="OGE42" s="236"/>
      <c r="OGF42" s="236"/>
      <c r="OGG42" s="236"/>
      <c r="OGH42" s="236"/>
      <c r="OGI42" s="236"/>
      <c r="OGJ42" s="236"/>
      <c r="OGK42" s="236"/>
      <c r="OGL42" s="236"/>
      <c r="OGM42" s="236"/>
      <c r="OGN42" s="236"/>
      <c r="OGO42" s="236"/>
      <c r="OGP42" s="236"/>
      <c r="OGQ42" s="236"/>
      <c r="OGR42" s="236"/>
      <c r="OGS42" s="236"/>
      <c r="OGT42" s="236"/>
      <c r="OGU42" s="236"/>
      <c r="OGV42" s="236"/>
      <c r="OGW42" s="236"/>
      <c r="OGX42" s="236"/>
      <c r="OGY42" s="236"/>
      <c r="OGZ42" s="236"/>
      <c r="OHA42" s="236"/>
      <c r="OHB42" s="236"/>
      <c r="OHC42" s="236"/>
      <c r="OHD42" s="236"/>
      <c r="OHE42" s="236"/>
      <c r="OHF42" s="236"/>
      <c r="OHG42" s="236"/>
      <c r="OHH42" s="236"/>
      <c r="OHI42" s="236"/>
      <c r="OHJ42" s="236"/>
      <c r="OHK42" s="236"/>
      <c r="OHL42" s="236"/>
      <c r="OHM42" s="236"/>
      <c r="OHN42" s="236"/>
      <c r="OHO42" s="236"/>
      <c r="OHP42" s="236"/>
      <c r="OHQ42" s="236"/>
      <c r="OHR42" s="236"/>
      <c r="OHS42" s="236"/>
      <c r="OHT42" s="236"/>
      <c r="OHU42" s="236"/>
      <c r="OHV42" s="236"/>
      <c r="OHW42" s="236"/>
      <c r="OHX42" s="236"/>
      <c r="OHY42" s="236"/>
      <c r="OHZ42" s="236"/>
      <c r="OIA42" s="236"/>
      <c r="OIB42" s="236"/>
      <c r="OIC42" s="236"/>
      <c r="OID42" s="236"/>
      <c r="OIE42" s="236"/>
      <c r="OIF42" s="236"/>
      <c r="OIG42" s="236"/>
      <c r="OIH42" s="236"/>
      <c r="OII42" s="236"/>
      <c r="OIJ42" s="236"/>
      <c r="OIK42" s="236"/>
      <c r="OIL42" s="236"/>
      <c r="OIM42" s="236"/>
      <c r="OIN42" s="236"/>
      <c r="OIO42" s="236"/>
      <c r="OIP42" s="236"/>
      <c r="OIQ42" s="236"/>
      <c r="OIR42" s="236"/>
      <c r="OIS42" s="236"/>
      <c r="OIT42" s="236"/>
      <c r="OIU42" s="236"/>
      <c r="OIV42" s="236"/>
      <c r="OIW42" s="236"/>
      <c r="OIX42" s="236"/>
      <c r="OIY42" s="236"/>
      <c r="OIZ42" s="236"/>
      <c r="OJA42" s="236"/>
      <c r="OJB42" s="236"/>
      <c r="OJC42" s="236"/>
      <c r="OJD42" s="236"/>
      <c r="OJE42" s="236"/>
      <c r="OJF42" s="236"/>
      <c r="OJG42" s="236"/>
      <c r="OJH42" s="236"/>
      <c r="OJI42" s="236"/>
      <c r="OJJ42" s="236"/>
      <c r="OJK42" s="236"/>
      <c r="OJL42" s="236"/>
      <c r="OJM42" s="236"/>
      <c r="OJN42" s="236"/>
      <c r="OJO42" s="236"/>
      <c r="OJP42" s="236"/>
      <c r="OJQ42" s="236"/>
      <c r="OJR42" s="236"/>
      <c r="OJS42" s="236"/>
      <c r="OJT42" s="236"/>
      <c r="OJU42" s="236"/>
      <c r="OJV42" s="236"/>
      <c r="OJW42" s="236"/>
      <c r="OJX42" s="236"/>
      <c r="OJY42" s="236"/>
      <c r="OJZ42" s="236"/>
      <c r="OKA42" s="236"/>
      <c r="OKB42" s="236"/>
      <c r="OKC42" s="236"/>
      <c r="OKD42" s="236"/>
      <c r="OKE42" s="236"/>
      <c r="OKF42" s="236"/>
      <c r="OKG42" s="236"/>
      <c r="OKH42" s="236"/>
      <c r="OKI42" s="236"/>
      <c r="OKJ42" s="236"/>
      <c r="OKK42" s="236"/>
      <c r="OKL42" s="236"/>
      <c r="OKM42" s="236"/>
      <c r="OKN42" s="236"/>
      <c r="OKO42" s="236"/>
      <c r="OKP42" s="236"/>
      <c r="OKQ42" s="236"/>
      <c r="OKR42" s="236"/>
      <c r="OKS42" s="236"/>
      <c r="OKT42" s="236"/>
      <c r="OKU42" s="236"/>
      <c r="OKV42" s="236"/>
      <c r="OKW42" s="236"/>
      <c r="OKX42" s="236"/>
      <c r="OKY42" s="236"/>
      <c r="OKZ42" s="236"/>
      <c r="OLA42" s="236"/>
      <c r="OLB42" s="236"/>
      <c r="OLC42" s="236"/>
      <c r="OLD42" s="236"/>
      <c r="OLE42" s="236"/>
      <c r="OLF42" s="236"/>
      <c r="OLG42" s="236"/>
      <c r="OLH42" s="236"/>
      <c r="OLI42" s="236"/>
      <c r="OLJ42" s="236"/>
      <c r="OLK42" s="236"/>
      <c r="OLL42" s="236"/>
      <c r="OLM42" s="236"/>
      <c r="OLN42" s="236"/>
      <c r="OLO42" s="236"/>
      <c r="OLP42" s="236"/>
      <c r="OLQ42" s="236"/>
      <c r="OLR42" s="236"/>
      <c r="OLS42" s="236"/>
      <c r="OLT42" s="236"/>
      <c r="OLU42" s="236"/>
      <c r="OLV42" s="236"/>
      <c r="OLW42" s="236"/>
      <c r="OLX42" s="236"/>
      <c r="OLY42" s="236"/>
      <c r="OLZ42" s="236"/>
      <c r="OMA42" s="236"/>
      <c r="OMB42" s="236"/>
      <c r="OMC42" s="236"/>
      <c r="OMD42" s="236"/>
      <c r="OME42" s="236"/>
      <c r="OMF42" s="236"/>
      <c r="OMG42" s="236"/>
      <c r="OMH42" s="236"/>
      <c r="OMI42" s="236"/>
      <c r="OMJ42" s="236"/>
      <c r="OMK42" s="236"/>
      <c r="OML42" s="236"/>
      <c r="OMM42" s="236"/>
      <c r="OMN42" s="236"/>
      <c r="OMO42" s="236"/>
      <c r="OMP42" s="236"/>
      <c r="OMQ42" s="236"/>
      <c r="OMR42" s="236"/>
      <c r="OMS42" s="236"/>
      <c r="OMT42" s="236"/>
      <c r="OMU42" s="236"/>
      <c r="OMV42" s="236"/>
      <c r="OMW42" s="236"/>
      <c r="OMX42" s="236"/>
      <c r="OMY42" s="236"/>
      <c r="OMZ42" s="236"/>
      <c r="ONA42" s="236"/>
      <c r="ONB42" s="236"/>
      <c r="ONC42" s="236"/>
      <c r="OND42" s="236"/>
      <c r="ONE42" s="236"/>
      <c r="ONF42" s="236"/>
      <c r="ONG42" s="236"/>
      <c r="ONH42" s="236"/>
      <c r="ONI42" s="236"/>
      <c r="ONJ42" s="236"/>
      <c r="ONK42" s="236"/>
      <c r="ONL42" s="236"/>
      <c r="ONM42" s="236"/>
      <c r="ONN42" s="236"/>
      <c r="ONO42" s="236"/>
      <c r="ONP42" s="236"/>
      <c r="ONQ42" s="236"/>
      <c r="ONR42" s="236"/>
      <c r="ONS42" s="236"/>
      <c r="ONT42" s="236"/>
      <c r="ONU42" s="236"/>
      <c r="ONV42" s="236"/>
      <c r="ONW42" s="236"/>
      <c r="ONX42" s="236"/>
      <c r="ONY42" s="236"/>
      <c r="ONZ42" s="236"/>
      <c r="OOA42" s="236"/>
      <c r="OOB42" s="236"/>
      <c r="OOC42" s="236"/>
      <c r="OOD42" s="236"/>
      <c r="OOE42" s="236"/>
      <c r="OOF42" s="236"/>
      <c r="OOG42" s="236"/>
      <c r="OOH42" s="236"/>
      <c r="OOI42" s="236"/>
      <c r="OOJ42" s="236"/>
      <c r="OOK42" s="236"/>
      <c r="OOL42" s="236"/>
      <c r="OOM42" s="236"/>
      <c r="OON42" s="236"/>
      <c r="OOO42" s="236"/>
      <c r="OOP42" s="236"/>
      <c r="OOQ42" s="236"/>
      <c r="OOR42" s="236"/>
      <c r="OOS42" s="236"/>
      <c r="OOT42" s="236"/>
      <c r="OOU42" s="236"/>
      <c r="OOV42" s="236"/>
      <c r="OOW42" s="236"/>
      <c r="OOX42" s="236"/>
      <c r="OOY42" s="236"/>
      <c r="OOZ42" s="236"/>
      <c r="OPA42" s="236"/>
      <c r="OPB42" s="236"/>
      <c r="OPC42" s="236"/>
      <c r="OPD42" s="236"/>
      <c r="OPE42" s="236"/>
      <c r="OPF42" s="236"/>
      <c r="OPG42" s="236"/>
      <c r="OPH42" s="236"/>
      <c r="OPI42" s="236"/>
      <c r="OPJ42" s="236"/>
      <c r="OPK42" s="236"/>
      <c r="OPL42" s="236"/>
      <c r="OPM42" s="236"/>
      <c r="OPN42" s="236"/>
      <c r="OPO42" s="236"/>
      <c r="OPP42" s="236"/>
      <c r="OPQ42" s="236"/>
      <c r="OPR42" s="236"/>
      <c r="OPS42" s="236"/>
      <c r="OPT42" s="236"/>
      <c r="OPU42" s="236"/>
      <c r="OPV42" s="236"/>
      <c r="OPW42" s="236"/>
      <c r="OPX42" s="236"/>
      <c r="OPY42" s="236"/>
      <c r="OPZ42" s="236"/>
      <c r="OQA42" s="236"/>
      <c r="OQB42" s="236"/>
      <c r="OQC42" s="236"/>
      <c r="OQD42" s="236"/>
      <c r="OQE42" s="236"/>
      <c r="OQF42" s="236"/>
      <c r="OQG42" s="236"/>
      <c r="OQH42" s="236"/>
      <c r="OQI42" s="236"/>
      <c r="OQJ42" s="236"/>
      <c r="OQK42" s="236"/>
      <c r="OQL42" s="236"/>
      <c r="OQM42" s="236"/>
      <c r="OQN42" s="236"/>
      <c r="OQO42" s="236"/>
      <c r="OQP42" s="236"/>
      <c r="OQQ42" s="236"/>
      <c r="OQR42" s="236"/>
      <c r="OQS42" s="236"/>
      <c r="OQT42" s="236"/>
      <c r="OQU42" s="236"/>
      <c r="OQV42" s="236"/>
      <c r="OQW42" s="236"/>
      <c r="OQX42" s="236"/>
      <c r="OQY42" s="236"/>
      <c r="OQZ42" s="236"/>
      <c r="ORA42" s="236"/>
      <c r="ORB42" s="236"/>
      <c r="ORC42" s="236"/>
      <c r="ORD42" s="236"/>
      <c r="ORE42" s="236"/>
      <c r="ORF42" s="236"/>
      <c r="ORG42" s="236"/>
      <c r="ORH42" s="236"/>
      <c r="ORI42" s="236"/>
      <c r="ORJ42" s="236"/>
      <c r="ORK42" s="236"/>
      <c r="ORL42" s="236"/>
      <c r="ORM42" s="236"/>
      <c r="ORN42" s="236"/>
      <c r="ORO42" s="236"/>
      <c r="ORP42" s="236"/>
      <c r="ORQ42" s="236"/>
      <c r="ORR42" s="236"/>
      <c r="ORS42" s="236"/>
      <c r="ORT42" s="236"/>
      <c r="ORU42" s="236"/>
      <c r="ORV42" s="236"/>
      <c r="ORW42" s="236"/>
      <c r="ORX42" s="236"/>
      <c r="ORY42" s="236"/>
      <c r="ORZ42" s="236"/>
      <c r="OSA42" s="236"/>
      <c r="OSB42" s="236"/>
      <c r="OSC42" s="236"/>
      <c r="OSD42" s="236"/>
      <c r="OSE42" s="236"/>
      <c r="OSF42" s="236"/>
      <c r="OSG42" s="236"/>
      <c r="OSH42" s="236"/>
      <c r="OSI42" s="236"/>
      <c r="OSJ42" s="236"/>
      <c r="OSK42" s="236"/>
      <c r="OSL42" s="236"/>
      <c r="OSM42" s="236"/>
      <c r="OSN42" s="236"/>
      <c r="OSO42" s="236"/>
      <c r="OSP42" s="236"/>
      <c r="OSQ42" s="236"/>
      <c r="OSR42" s="236"/>
      <c r="OSS42" s="236"/>
      <c r="OST42" s="236"/>
      <c r="OSU42" s="236"/>
      <c r="OSV42" s="236"/>
      <c r="OSW42" s="236"/>
      <c r="OSX42" s="236"/>
      <c r="OSY42" s="236"/>
      <c r="OSZ42" s="236"/>
      <c r="OTA42" s="236"/>
      <c r="OTB42" s="236"/>
      <c r="OTC42" s="236"/>
      <c r="OTD42" s="236"/>
      <c r="OTE42" s="236"/>
      <c r="OTF42" s="236"/>
      <c r="OTG42" s="236"/>
      <c r="OTH42" s="236"/>
      <c r="OTI42" s="236"/>
      <c r="OTJ42" s="236"/>
      <c r="OTK42" s="236"/>
      <c r="OTL42" s="236"/>
      <c r="OTM42" s="236"/>
      <c r="OTN42" s="236"/>
      <c r="OTO42" s="236"/>
      <c r="OTP42" s="236"/>
      <c r="OTQ42" s="236"/>
      <c r="OTR42" s="236"/>
      <c r="OTS42" s="236"/>
      <c r="OTT42" s="236"/>
      <c r="OTU42" s="236"/>
      <c r="OTV42" s="236"/>
      <c r="OTW42" s="236"/>
      <c r="OTX42" s="236"/>
      <c r="OTY42" s="236"/>
      <c r="OTZ42" s="236"/>
      <c r="OUA42" s="236"/>
      <c r="OUB42" s="236"/>
      <c r="OUC42" s="236"/>
      <c r="OUD42" s="236"/>
      <c r="OUE42" s="236"/>
      <c r="OUF42" s="236"/>
      <c r="OUG42" s="236"/>
      <c r="OUH42" s="236"/>
      <c r="OUI42" s="236"/>
      <c r="OUJ42" s="236"/>
      <c r="OUK42" s="236"/>
      <c r="OUL42" s="236"/>
      <c r="OUM42" s="236"/>
      <c r="OUN42" s="236"/>
      <c r="OUO42" s="236"/>
      <c r="OUP42" s="236"/>
      <c r="OUQ42" s="236"/>
      <c r="OUR42" s="236"/>
      <c r="OUS42" s="236"/>
      <c r="OUT42" s="236"/>
      <c r="OUU42" s="236"/>
      <c r="OUV42" s="236"/>
      <c r="OUW42" s="236"/>
      <c r="OUX42" s="236"/>
      <c r="OUY42" s="236"/>
      <c r="OUZ42" s="236"/>
      <c r="OVA42" s="236"/>
      <c r="OVB42" s="236"/>
      <c r="OVC42" s="236"/>
      <c r="OVD42" s="236"/>
      <c r="OVE42" s="236"/>
      <c r="OVF42" s="236"/>
      <c r="OVG42" s="236"/>
      <c r="OVH42" s="236"/>
      <c r="OVI42" s="236"/>
      <c r="OVJ42" s="236"/>
      <c r="OVK42" s="236"/>
      <c r="OVL42" s="236"/>
      <c r="OVM42" s="236"/>
      <c r="OVN42" s="236"/>
      <c r="OVO42" s="236"/>
      <c r="OVP42" s="236"/>
      <c r="OVQ42" s="236"/>
      <c r="OVR42" s="236"/>
      <c r="OVS42" s="236"/>
      <c r="OVT42" s="236"/>
      <c r="OVU42" s="236"/>
      <c r="OVV42" s="236"/>
      <c r="OVW42" s="236"/>
      <c r="OVX42" s="236"/>
      <c r="OVY42" s="236"/>
      <c r="OVZ42" s="236"/>
      <c r="OWA42" s="236"/>
      <c r="OWB42" s="236"/>
      <c r="OWC42" s="236"/>
      <c r="OWD42" s="236"/>
      <c r="OWE42" s="236"/>
      <c r="OWF42" s="236"/>
      <c r="OWG42" s="236"/>
      <c r="OWH42" s="236"/>
      <c r="OWI42" s="236"/>
      <c r="OWJ42" s="236"/>
      <c r="OWK42" s="236"/>
      <c r="OWL42" s="236"/>
      <c r="OWM42" s="236"/>
      <c r="OWN42" s="236"/>
      <c r="OWO42" s="236"/>
      <c r="OWP42" s="236"/>
      <c r="OWQ42" s="236"/>
      <c r="OWR42" s="236"/>
      <c r="OWS42" s="236"/>
      <c r="OWT42" s="236"/>
      <c r="OWU42" s="236"/>
      <c r="OWV42" s="236"/>
      <c r="OWW42" s="236"/>
      <c r="OWX42" s="236"/>
      <c r="OWY42" s="236"/>
      <c r="OWZ42" s="236"/>
      <c r="OXA42" s="236"/>
      <c r="OXB42" s="236"/>
      <c r="OXC42" s="236"/>
      <c r="OXD42" s="236"/>
      <c r="OXE42" s="236"/>
      <c r="OXF42" s="236"/>
      <c r="OXG42" s="236"/>
      <c r="OXH42" s="236"/>
      <c r="OXI42" s="236"/>
      <c r="OXJ42" s="236"/>
      <c r="OXK42" s="236"/>
      <c r="OXL42" s="236"/>
      <c r="OXM42" s="236"/>
      <c r="OXN42" s="236"/>
      <c r="OXO42" s="236"/>
      <c r="OXP42" s="236"/>
      <c r="OXQ42" s="236"/>
      <c r="OXR42" s="236"/>
      <c r="OXS42" s="236"/>
      <c r="OXT42" s="236"/>
      <c r="OXU42" s="236"/>
      <c r="OXV42" s="236"/>
      <c r="OXW42" s="236"/>
      <c r="OXX42" s="236"/>
      <c r="OXY42" s="236"/>
      <c r="OXZ42" s="236"/>
      <c r="OYA42" s="236"/>
      <c r="OYB42" s="236"/>
      <c r="OYC42" s="236"/>
      <c r="OYD42" s="236"/>
      <c r="OYE42" s="236"/>
      <c r="OYF42" s="236"/>
      <c r="OYG42" s="236"/>
      <c r="OYH42" s="236"/>
      <c r="OYI42" s="236"/>
      <c r="OYJ42" s="236"/>
      <c r="OYK42" s="236"/>
      <c r="OYL42" s="236"/>
      <c r="OYM42" s="236"/>
      <c r="OYN42" s="236"/>
      <c r="OYO42" s="236"/>
      <c r="OYP42" s="236"/>
      <c r="OYQ42" s="236"/>
      <c r="OYR42" s="236"/>
      <c r="OYS42" s="236"/>
      <c r="OYT42" s="236"/>
      <c r="OYU42" s="236"/>
      <c r="OYV42" s="236"/>
      <c r="OYW42" s="236"/>
      <c r="OYX42" s="236"/>
      <c r="OYY42" s="236"/>
      <c r="OYZ42" s="236"/>
      <c r="OZA42" s="236"/>
      <c r="OZB42" s="236"/>
      <c r="OZC42" s="236"/>
      <c r="OZD42" s="236"/>
      <c r="OZE42" s="236"/>
      <c r="OZF42" s="236"/>
      <c r="OZG42" s="236"/>
      <c r="OZH42" s="236"/>
      <c r="OZI42" s="236"/>
      <c r="OZJ42" s="236"/>
      <c r="OZK42" s="236"/>
      <c r="OZL42" s="236"/>
      <c r="OZM42" s="236"/>
      <c r="OZN42" s="236"/>
      <c r="OZO42" s="236"/>
      <c r="OZP42" s="236"/>
      <c r="OZQ42" s="236"/>
      <c r="OZR42" s="236"/>
      <c r="OZS42" s="236"/>
      <c r="OZT42" s="236"/>
      <c r="OZU42" s="236"/>
      <c r="OZV42" s="236"/>
      <c r="OZW42" s="236"/>
      <c r="OZX42" s="236"/>
      <c r="OZY42" s="236"/>
      <c r="OZZ42" s="236"/>
      <c r="PAA42" s="236"/>
      <c r="PAB42" s="236"/>
      <c r="PAC42" s="236"/>
      <c r="PAD42" s="236"/>
      <c r="PAE42" s="236"/>
      <c r="PAF42" s="236"/>
      <c r="PAG42" s="236"/>
      <c r="PAH42" s="236"/>
      <c r="PAI42" s="236"/>
      <c r="PAJ42" s="236"/>
      <c r="PAK42" s="236"/>
      <c r="PAL42" s="236"/>
      <c r="PAM42" s="236"/>
      <c r="PAN42" s="236"/>
      <c r="PAO42" s="236"/>
      <c r="PAP42" s="236"/>
      <c r="PAQ42" s="236"/>
      <c r="PAR42" s="236"/>
      <c r="PAS42" s="236"/>
      <c r="PAT42" s="236"/>
      <c r="PAU42" s="236"/>
      <c r="PAV42" s="236"/>
      <c r="PAW42" s="236"/>
      <c r="PAX42" s="236"/>
      <c r="PAY42" s="236"/>
      <c r="PAZ42" s="236"/>
      <c r="PBA42" s="236"/>
      <c r="PBB42" s="236"/>
      <c r="PBC42" s="236"/>
      <c r="PBD42" s="236"/>
      <c r="PBE42" s="236"/>
      <c r="PBF42" s="236"/>
      <c r="PBG42" s="236"/>
      <c r="PBH42" s="236"/>
      <c r="PBI42" s="236"/>
      <c r="PBJ42" s="236"/>
      <c r="PBK42" s="236"/>
      <c r="PBL42" s="236"/>
      <c r="PBM42" s="236"/>
      <c r="PBN42" s="236"/>
      <c r="PBO42" s="236"/>
      <c r="PBP42" s="236"/>
      <c r="PBQ42" s="236"/>
      <c r="PBR42" s="236"/>
      <c r="PBS42" s="236"/>
      <c r="PBT42" s="236"/>
      <c r="PBU42" s="236"/>
      <c r="PBV42" s="236"/>
      <c r="PBW42" s="236"/>
      <c r="PBX42" s="236"/>
      <c r="PBY42" s="236"/>
      <c r="PBZ42" s="236"/>
      <c r="PCA42" s="236"/>
      <c r="PCB42" s="236"/>
      <c r="PCC42" s="236"/>
      <c r="PCD42" s="236"/>
      <c r="PCE42" s="236"/>
      <c r="PCF42" s="236"/>
      <c r="PCG42" s="236"/>
      <c r="PCH42" s="236"/>
      <c r="PCI42" s="236"/>
      <c r="PCJ42" s="236"/>
      <c r="PCK42" s="236"/>
      <c r="PCL42" s="236"/>
      <c r="PCM42" s="236"/>
      <c r="PCN42" s="236"/>
      <c r="PCO42" s="236"/>
      <c r="PCP42" s="236"/>
      <c r="PCQ42" s="236"/>
      <c r="PCR42" s="236"/>
      <c r="PCS42" s="236"/>
      <c r="PCT42" s="236"/>
      <c r="PCU42" s="236"/>
      <c r="PCV42" s="236"/>
      <c r="PCW42" s="236"/>
      <c r="PCX42" s="236"/>
      <c r="PCY42" s="236"/>
      <c r="PCZ42" s="236"/>
      <c r="PDA42" s="236"/>
      <c r="PDB42" s="236"/>
      <c r="PDC42" s="236"/>
      <c r="PDD42" s="236"/>
      <c r="PDE42" s="236"/>
      <c r="PDF42" s="236"/>
      <c r="PDG42" s="236"/>
      <c r="PDH42" s="236"/>
      <c r="PDI42" s="236"/>
      <c r="PDJ42" s="236"/>
      <c r="PDK42" s="236"/>
      <c r="PDL42" s="236"/>
      <c r="PDM42" s="236"/>
      <c r="PDN42" s="236"/>
      <c r="PDO42" s="236"/>
      <c r="PDP42" s="236"/>
      <c r="PDQ42" s="236"/>
      <c r="PDR42" s="236"/>
      <c r="PDS42" s="236"/>
      <c r="PDT42" s="236"/>
      <c r="PDU42" s="236"/>
      <c r="PDV42" s="236"/>
      <c r="PDW42" s="236"/>
      <c r="PDX42" s="236"/>
      <c r="PDY42" s="236"/>
      <c r="PDZ42" s="236"/>
      <c r="PEA42" s="236"/>
      <c r="PEB42" s="236"/>
      <c r="PEC42" s="236"/>
      <c r="PED42" s="236"/>
      <c r="PEE42" s="236"/>
      <c r="PEF42" s="236"/>
      <c r="PEG42" s="236"/>
      <c r="PEH42" s="236"/>
      <c r="PEI42" s="236"/>
      <c r="PEJ42" s="236"/>
      <c r="PEK42" s="236"/>
      <c r="PEL42" s="236"/>
      <c r="PEM42" s="236"/>
      <c r="PEN42" s="236"/>
      <c r="PEO42" s="236"/>
      <c r="PEP42" s="236"/>
      <c r="PEQ42" s="236"/>
      <c r="PER42" s="236"/>
      <c r="PES42" s="236"/>
      <c r="PET42" s="236"/>
      <c r="PEU42" s="236"/>
      <c r="PEV42" s="236"/>
      <c r="PEW42" s="236"/>
      <c r="PEX42" s="236"/>
      <c r="PEY42" s="236"/>
      <c r="PEZ42" s="236"/>
      <c r="PFA42" s="236"/>
      <c r="PFB42" s="236"/>
      <c r="PFC42" s="236"/>
      <c r="PFD42" s="236"/>
      <c r="PFE42" s="236"/>
      <c r="PFF42" s="236"/>
      <c r="PFG42" s="236"/>
      <c r="PFH42" s="236"/>
      <c r="PFI42" s="236"/>
      <c r="PFJ42" s="236"/>
      <c r="PFK42" s="236"/>
      <c r="PFL42" s="236"/>
      <c r="PFM42" s="236"/>
      <c r="PFN42" s="236"/>
      <c r="PFO42" s="236"/>
      <c r="PFP42" s="236"/>
      <c r="PFQ42" s="236"/>
      <c r="PFR42" s="236"/>
      <c r="PFS42" s="236"/>
      <c r="PFT42" s="236"/>
      <c r="PFU42" s="236"/>
      <c r="PFV42" s="236"/>
      <c r="PFW42" s="236"/>
      <c r="PFX42" s="236"/>
      <c r="PFY42" s="236"/>
      <c r="PFZ42" s="236"/>
      <c r="PGA42" s="236"/>
      <c r="PGB42" s="236"/>
      <c r="PGC42" s="236"/>
      <c r="PGD42" s="236"/>
      <c r="PGE42" s="236"/>
      <c r="PGF42" s="236"/>
      <c r="PGG42" s="236"/>
      <c r="PGH42" s="236"/>
      <c r="PGI42" s="236"/>
      <c r="PGJ42" s="236"/>
      <c r="PGK42" s="236"/>
      <c r="PGL42" s="236"/>
      <c r="PGM42" s="236"/>
      <c r="PGN42" s="236"/>
      <c r="PGO42" s="236"/>
      <c r="PGP42" s="236"/>
      <c r="PGQ42" s="236"/>
      <c r="PGR42" s="236"/>
      <c r="PGS42" s="236"/>
      <c r="PGT42" s="236"/>
      <c r="PGU42" s="236"/>
      <c r="PGV42" s="236"/>
      <c r="PGW42" s="236"/>
      <c r="PGX42" s="236"/>
      <c r="PGY42" s="236"/>
      <c r="PGZ42" s="236"/>
      <c r="PHA42" s="236"/>
      <c r="PHB42" s="236"/>
      <c r="PHC42" s="236"/>
      <c r="PHD42" s="236"/>
      <c r="PHE42" s="236"/>
      <c r="PHF42" s="236"/>
      <c r="PHG42" s="236"/>
      <c r="PHH42" s="236"/>
      <c r="PHI42" s="236"/>
      <c r="PHJ42" s="236"/>
      <c r="PHK42" s="236"/>
      <c r="PHL42" s="236"/>
      <c r="PHM42" s="236"/>
      <c r="PHN42" s="236"/>
      <c r="PHO42" s="236"/>
      <c r="PHP42" s="236"/>
      <c r="PHQ42" s="236"/>
      <c r="PHR42" s="236"/>
      <c r="PHS42" s="236"/>
      <c r="PHT42" s="236"/>
      <c r="PHU42" s="236"/>
      <c r="PHV42" s="236"/>
      <c r="PHW42" s="236"/>
      <c r="PHX42" s="236"/>
      <c r="PHY42" s="236"/>
      <c r="PHZ42" s="236"/>
      <c r="PIA42" s="236"/>
      <c r="PIB42" s="236"/>
      <c r="PIC42" s="236"/>
      <c r="PID42" s="236"/>
      <c r="PIE42" s="236"/>
      <c r="PIF42" s="236"/>
      <c r="PIG42" s="236"/>
      <c r="PIH42" s="236"/>
      <c r="PII42" s="236"/>
      <c r="PIJ42" s="236"/>
      <c r="PIK42" s="236"/>
      <c r="PIL42" s="236"/>
      <c r="PIM42" s="236"/>
      <c r="PIN42" s="236"/>
      <c r="PIO42" s="236"/>
      <c r="PIP42" s="236"/>
      <c r="PIQ42" s="236"/>
      <c r="PIR42" s="236"/>
      <c r="PIS42" s="236"/>
      <c r="PIT42" s="236"/>
      <c r="PIU42" s="236"/>
      <c r="PIV42" s="236"/>
      <c r="PIW42" s="236"/>
      <c r="PIX42" s="236"/>
      <c r="PIY42" s="236"/>
      <c r="PIZ42" s="236"/>
      <c r="PJA42" s="236"/>
      <c r="PJB42" s="236"/>
      <c r="PJC42" s="236"/>
      <c r="PJD42" s="236"/>
      <c r="PJE42" s="236"/>
      <c r="PJF42" s="236"/>
      <c r="PJG42" s="236"/>
      <c r="PJH42" s="236"/>
      <c r="PJI42" s="236"/>
      <c r="PJJ42" s="236"/>
      <c r="PJK42" s="236"/>
      <c r="PJL42" s="236"/>
      <c r="PJM42" s="236"/>
      <c r="PJN42" s="236"/>
      <c r="PJO42" s="236"/>
      <c r="PJP42" s="236"/>
      <c r="PJQ42" s="236"/>
      <c r="PJR42" s="236"/>
      <c r="PJS42" s="236"/>
      <c r="PJT42" s="236"/>
      <c r="PJU42" s="236"/>
      <c r="PJV42" s="236"/>
      <c r="PJW42" s="236"/>
      <c r="PJX42" s="236"/>
      <c r="PJY42" s="236"/>
      <c r="PJZ42" s="236"/>
      <c r="PKA42" s="236"/>
      <c r="PKB42" s="236"/>
      <c r="PKC42" s="236"/>
      <c r="PKD42" s="236"/>
      <c r="PKE42" s="236"/>
      <c r="PKF42" s="236"/>
      <c r="PKG42" s="236"/>
      <c r="PKH42" s="236"/>
      <c r="PKI42" s="236"/>
      <c r="PKJ42" s="236"/>
      <c r="PKK42" s="236"/>
      <c r="PKL42" s="236"/>
      <c r="PKM42" s="236"/>
      <c r="PKN42" s="236"/>
      <c r="PKO42" s="236"/>
      <c r="PKP42" s="236"/>
      <c r="PKQ42" s="236"/>
      <c r="PKR42" s="236"/>
      <c r="PKS42" s="236"/>
      <c r="PKT42" s="236"/>
      <c r="PKU42" s="236"/>
      <c r="PKV42" s="236"/>
      <c r="PKW42" s="236"/>
      <c r="PKX42" s="236"/>
      <c r="PKY42" s="236"/>
      <c r="PKZ42" s="236"/>
      <c r="PLA42" s="236"/>
      <c r="PLB42" s="236"/>
      <c r="PLC42" s="236"/>
      <c r="PLD42" s="236"/>
      <c r="PLE42" s="236"/>
      <c r="PLF42" s="236"/>
      <c r="PLG42" s="236"/>
      <c r="PLH42" s="236"/>
      <c r="PLI42" s="236"/>
      <c r="PLJ42" s="236"/>
      <c r="PLK42" s="236"/>
      <c r="PLL42" s="236"/>
      <c r="PLM42" s="236"/>
      <c r="PLN42" s="236"/>
      <c r="PLO42" s="236"/>
      <c r="PLP42" s="236"/>
      <c r="PLQ42" s="236"/>
      <c r="PLR42" s="236"/>
      <c r="PLS42" s="236"/>
      <c r="PLT42" s="236"/>
      <c r="PLU42" s="236"/>
      <c r="PLV42" s="236"/>
      <c r="PLW42" s="236"/>
      <c r="PLX42" s="236"/>
      <c r="PLY42" s="236"/>
      <c r="PLZ42" s="236"/>
      <c r="PMA42" s="236"/>
      <c r="PMB42" s="236"/>
      <c r="PMC42" s="236"/>
      <c r="PMD42" s="236"/>
      <c r="PME42" s="236"/>
      <c r="PMF42" s="236"/>
      <c r="PMG42" s="236"/>
      <c r="PMH42" s="236"/>
      <c r="PMI42" s="236"/>
      <c r="PMJ42" s="236"/>
      <c r="PMK42" s="236"/>
      <c r="PML42" s="236"/>
      <c r="PMM42" s="236"/>
      <c r="PMN42" s="236"/>
      <c r="PMO42" s="236"/>
      <c r="PMP42" s="236"/>
      <c r="PMQ42" s="236"/>
      <c r="PMR42" s="236"/>
      <c r="PMS42" s="236"/>
      <c r="PMT42" s="236"/>
      <c r="PMU42" s="236"/>
      <c r="PMV42" s="236"/>
      <c r="PMW42" s="236"/>
      <c r="PMX42" s="236"/>
      <c r="PMY42" s="236"/>
      <c r="PMZ42" s="236"/>
      <c r="PNA42" s="236"/>
      <c r="PNB42" s="236"/>
      <c r="PNC42" s="236"/>
      <c r="PND42" s="236"/>
      <c r="PNE42" s="236"/>
      <c r="PNF42" s="236"/>
      <c r="PNG42" s="236"/>
      <c r="PNH42" s="236"/>
      <c r="PNI42" s="236"/>
      <c r="PNJ42" s="236"/>
      <c r="PNK42" s="236"/>
      <c r="PNL42" s="236"/>
      <c r="PNM42" s="236"/>
      <c r="PNN42" s="236"/>
      <c r="PNO42" s="236"/>
      <c r="PNP42" s="236"/>
      <c r="PNQ42" s="236"/>
      <c r="PNR42" s="236"/>
      <c r="PNS42" s="236"/>
      <c r="PNT42" s="236"/>
      <c r="PNU42" s="236"/>
      <c r="PNV42" s="236"/>
      <c r="PNW42" s="236"/>
      <c r="PNX42" s="236"/>
      <c r="PNY42" s="236"/>
      <c r="PNZ42" s="236"/>
      <c r="POA42" s="236"/>
      <c r="POB42" s="236"/>
      <c r="POC42" s="236"/>
      <c r="POD42" s="236"/>
      <c r="POE42" s="236"/>
      <c r="POF42" s="236"/>
      <c r="POG42" s="236"/>
      <c r="POH42" s="236"/>
      <c r="POI42" s="236"/>
      <c r="POJ42" s="236"/>
      <c r="POK42" s="236"/>
      <c r="POL42" s="236"/>
      <c r="POM42" s="236"/>
      <c r="PON42" s="236"/>
      <c r="POO42" s="236"/>
      <c r="POP42" s="236"/>
      <c r="POQ42" s="236"/>
      <c r="POR42" s="236"/>
      <c r="POS42" s="236"/>
      <c r="POT42" s="236"/>
      <c r="POU42" s="236"/>
      <c r="POV42" s="236"/>
      <c r="POW42" s="236"/>
      <c r="POX42" s="236"/>
      <c r="POY42" s="236"/>
      <c r="POZ42" s="236"/>
      <c r="PPA42" s="236"/>
      <c r="PPB42" s="236"/>
      <c r="PPC42" s="236"/>
      <c r="PPD42" s="236"/>
      <c r="PPE42" s="236"/>
      <c r="PPF42" s="236"/>
      <c r="PPG42" s="236"/>
      <c r="PPH42" s="236"/>
      <c r="PPI42" s="236"/>
      <c r="PPJ42" s="236"/>
      <c r="PPK42" s="236"/>
      <c r="PPL42" s="236"/>
      <c r="PPM42" s="236"/>
      <c r="PPN42" s="236"/>
      <c r="PPO42" s="236"/>
      <c r="PPP42" s="236"/>
      <c r="PPQ42" s="236"/>
      <c r="PPR42" s="236"/>
      <c r="PPS42" s="236"/>
      <c r="PPT42" s="236"/>
      <c r="PPU42" s="236"/>
      <c r="PPV42" s="236"/>
      <c r="PPW42" s="236"/>
      <c r="PPX42" s="236"/>
      <c r="PPY42" s="236"/>
      <c r="PPZ42" s="236"/>
      <c r="PQA42" s="236"/>
      <c r="PQB42" s="236"/>
      <c r="PQC42" s="236"/>
      <c r="PQD42" s="236"/>
      <c r="PQE42" s="236"/>
      <c r="PQF42" s="236"/>
      <c r="PQG42" s="236"/>
      <c r="PQH42" s="236"/>
      <c r="PQI42" s="236"/>
      <c r="PQJ42" s="236"/>
      <c r="PQK42" s="236"/>
      <c r="PQL42" s="236"/>
      <c r="PQM42" s="236"/>
      <c r="PQN42" s="236"/>
      <c r="PQO42" s="236"/>
      <c r="PQP42" s="236"/>
      <c r="PQQ42" s="236"/>
      <c r="PQR42" s="236"/>
      <c r="PQS42" s="236"/>
      <c r="PQT42" s="236"/>
      <c r="PQU42" s="236"/>
      <c r="PQV42" s="236"/>
      <c r="PQW42" s="236"/>
      <c r="PQX42" s="236"/>
      <c r="PQY42" s="236"/>
      <c r="PQZ42" s="236"/>
      <c r="PRA42" s="236"/>
      <c r="PRB42" s="236"/>
      <c r="PRC42" s="236"/>
      <c r="PRD42" s="236"/>
      <c r="PRE42" s="236"/>
      <c r="PRF42" s="236"/>
      <c r="PRG42" s="236"/>
      <c r="PRH42" s="236"/>
      <c r="PRI42" s="236"/>
      <c r="PRJ42" s="236"/>
      <c r="PRK42" s="236"/>
      <c r="PRL42" s="236"/>
      <c r="PRM42" s="236"/>
      <c r="PRN42" s="236"/>
      <c r="PRO42" s="236"/>
      <c r="PRP42" s="236"/>
      <c r="PRQ42" s="236"/>
      <c r="PRR42" s="236"/>
      <c r="PRS42" s="236"/>
      <c r="PRT42" s="236"/>
      <c r="PRU42" s="236"/>
      <c r="PRV42" s="236"/>
      <c r="PRW42" s="236"/>
      <c r="PRX42" s="236"/>
      <c r="PRY42" s="236"/>
      <c r="PRZ42" s="236"/>
      <c r="PSA42" s="236"/>
      <c r="PSB42" s="236"/>
      <c r="PSC42" s="236"/>
      <c r="PSD42" s="236"/>
      <c r="PSE42" s="236"/>
      <c r="PSF42" s="236"/>
      <c r="PSG42" s="236"/>
      <c r="PSH42" s="236"/>
      <c r="PSI42" s="236"/>
      <c r="PSJ42" s="236"/>
      <c r="PSK42" s="236"/>
      <c r="PSL42" s="236"/>
      <c r="PSM42" s="236"/>
      <c r="PSN42" s="236"/>
      <c r="PSO42" s="236"/>
      <c r="PSP42" s="236"/>
      <c r="PSQ42" s="236"/>
      <c r="PSR42" s="236"/>
      <c r="PSS42" s="236"/>
      <c r="PST42" s="236"/>
      <c r="PSU42" s="236"/>
      <c r="PSV42" s="236"/>
      <c r="PSW42" s="236"/>
      <c r="PSX42" s="236"/>
      <c r="PSY42" s="236"/>
      <c r="PSZ42" s="236"/>
      <c r="PTA42" s="236"/>
      <c r="PTB42" s="236"/>
      <c r="PTC42" s="236"/>
      <c r="PTD42" s="236"/>
      <c r="PTE42" s="236"/>
      <c r="PTF42" s="236"/>
      <c r="PTG42" s="236"/>
      <c r="PTH42" s="236"/>
      <c r="PTI42" s="236"/>
      <c r="PTJ42" s="236"/>
      <c r="PTK42" s="236"/>
      <c r="PTL42" s="236"/>
      <c r="PTM42" s="236"/>
      <c r="PTN42" s="236"/>
      <c r="PTO42" s="236"/>
      <c r="PTP42" s="236"/>
      <c r="PTQ42" s="236"/>
      <c r="PTR42" s="236"/>
      <c r="PTS42" s="236"/>
      <c r="PTT42" s="236"/>
      <c r="PTU42" s="236"/>
      <c r="PTV42" s="236"/>
      <c r="PTW42" s="236"/>
      <c r="PTX42" s="236"/>
      <c r="PTY42" s="236"/>
      <c r="PTZ42" s="236"/>
      <c r="PUA42" s="236"/>
      <c r="PUB42" s="236"/>
      <c r="PUC42" s="236"/>
      <c r="PUD42" s="236"/>
      <c r="PUE42" s="236"/>
      <c r="PUF42" s="236"/>
      <c r="PUG42" s="236"/>
      <c r="PUH42" s="236"/>
      <c r="PUI42" s="236"/>
      <c r="PUJ42" s="236"/>
      <c r="PUK42" s="236"/>
      <c r="PUL42" s="236"/>
      <c r="PUM42" s="236"/>
      <c r="PUN42" s="236"/>
      <c r="PUO42" s="236"/>
      <c r="PUP42" s="236"/>
      <c r="PUQ42" s="236"/>
      <c r="PUR42" s="236"/>
      <c r="PUS42" s="236"/>
      <c r="PUT42" s="236"/>
      <c r="PUU42" s="236"/>
      <c r="PUV42" s="236"/>
      <c r="PUW42" s="236"/>
      <c r="PUX42" s="236"/>
      <c r="PUY42" s="236"/>
      <c r="PUZ42" s="236"/>
      <c r="PVA42" s="236"/>
      <c r="PVB42" s="236"/>
      <c r="PVC42" s="236"/>
      <c r="PVD42" s="236"/>
      <c r="PVE42" s="236"/>
      <c r="PVF42" s="236"/>
      <c r="PVG42" s="236"/>
      <c r="PVH42" s="236"/>
      <c r="PVI42" s="236"/>
      <c r="PVJ42" s="236"/>
      <c r="PVK42" s="236"/>
      <c r="PVL42" s="236"/>
      <c r="PVM42" s="236"/>
      <c r="PVN42" s="236"/>
      <c r="PVO42" s="236"/>
      <c r="PVP42" s="236"/>
      <c r="PVQ42" s="236"/>
      <c r="PVR42" s="236"/>
      <c r="PVS42" s="236"/>
      <c r="PVT42" s="236"/>
      <c r="PVU42" s="236"/>
      <c r="PVV42" s="236"/>
      <c r="PVW42" s="236"/>
      <c r="PVX42" s="236"/>
      <c r="PVY42" s="236"/>
      <c r="PVZ42" s="236"/>
      <c r="PWA42" s="236"/>
      <c r="PWB42" s="236"/>
      <c r="PWC42" s="236"/>
      <c r="PWD42" s="236"/>
      <c r="PWE42" s="236"/>
      <c r="PWF42" s="236"/>
      <c r="PWG42" s="236"/>
      <c r="PWH42" s="236"/>
      <c r="PWI42" s="236"/>
      <c r="PWJ42" s="236"/>
      <c r="PWK42" s="236"/>
      <c r="PWL42" s="236"/>
      <c r="PWM42" s="236"/>
      <c r="PWN42" s="236"/>
      <c r="PWO42" s="236"/>
      <c r="PWP42" s="236"/>
      <c r="PWQ42" s="236"/>
      <c r="PWR42" s="236"/>
      <c r="PWS42" s="236"/>
      <c r="PWT42" s="236"/>
      <c r="PWU42" s="236"/>
      <c r="PWV42" s="236"/>
      <c r="PWW42" s="236"/>
      <c r="PWX42" s="236"/>
      <c r="PWY42" s="236"/>
      <c r="PWZ42" s="236"/>
      <c r="PXA42" s="236"/>
      <c r="PXB42" s="236"/>
      <c r="PXC42" s="236"/>
      <c r="PXD42" s="236"/>
      <c r="PXE42" s="236"/>
      <c r="PXF42" s="236"/>
      <c r="PXG42" s="236"/>
      <c r="PXH42" s="236"/>
      <c r="PXI42" s="236"/>
      <c r="PXJ42" s="236"/>
      <c r="PXK42" s="236"/>
      <c r="PXL42" s="236"/>
      <c r="PXM42" s="236"/>
      <c r="PXN42" s="236"/>
      <c r="PXO42" s="236"/>
      <c r="PXP42" s="236"/>
      <c r="PXQ42" s="236"/>
      <c r="PXR42" s="236"/>
      <c r="PXS42" s="236"/>
      <c r="PXT42" s="236"/>
      <c r="PXU42" s="236"/>
      <c r="PXV42" s="236"/>
      <c r="PXW42" s="236"/>
      <c r="PXX42" s="236"/>
      <c r="PXY42" s="236"/>
      <c r="PXZ42" s="236"/>
      <c r="PYA42" s="236"/>
      <c r="PYB42" s="236"/>
      <c r="PYC42" s="236"/>
      <c r="PYD42" s="236"/>
      <c r="PYE42" s="236"/>
      <c r="PYF42" s="236"/>
      <c r="PYG42" s="236"/>
      <c r="PYH42" s="236"/>
      <c r="PYI42" s="236"/>
      <c r="PYJ42" s="236"/>
      <c r="PYK42" s="236"/>
      <c r="PYL42" s="236"/>
      <c r="PYM42" s="236"/>
      <c r="PYN42" s="236"/>
      <c r="PYO42" s="236"/>
      <c r="PYP42" s="236"/>
      <c r="PYQ42" s="236"/>
      <c r="PYR42" s="236"/>
      <c r="PYS42" s="236"/>
      <c r="PYT42" s="236"/>
      <c r="PYU42" s="236"/>
      <c r="PYV42" s="236"/>
      <c r="PYW42" s="236"/>
      <c r="PYX42" s="236"/>
      <c r="PYY42" s="236"/>
      <c r="PYZ42" s="236"/>
      <c r="PZA42" s="236"/>
      <c r="PZB42" s="236"/>
      <c r="PZC42" s="236"/>
      <c r="PZD42" s="236"/>
      <c r="PZE42" s="236"/>
      <c r="PZF42" s="236"/>
      <c r="PZG42" s="236"/>
      <c r="PZH42" s="236"/>
      <c r="PZI42" s="236"/>
      <c r="PZJ42" s="236"/>
      <c r="PZK42" s="236"/>
      <c r="PZL42" s="236"/>
      <c r="PZM42" s="236"/>
      <c r="PZN42" s="236"/>
      <c r="PZO42" s="236"/>
      <c r="PZP42" s="236"/>
      <c r="PZQ42" s="236"/>
      <c r="PZR42" s="236"/>
      <c r="PZS42" s="236"/>
      <c r="PZT42" s="236"/>
      <c r="PZU42" s="236"/>
      <c r="PZV42" s="236"/>
      <c r="PZW42" s="236"/>
      <c r="PZX42" s="236"/>
      <c r="PZY42" s="236"/>
      <c r="PZZ42" s="236"/>
      <c r="QAA42" s="236"/>
      <c r="QAB42" s="236"/>
      <c r="QAC42" s="236"/>
      <c r="QAD42" s="236"/>
      <c r="QAE42" s="236"/>
      <c r="QAF42" s="236"/>
      <c r="QAG42" s="236"/>
      <c r="QAH42" s="236"/>
      <c r="QAI42" s="236"/>
      <c r="QAJ42" s="236"/>
      <c r="QAK42" s="236"/>
      <c r="QAL42" s="236"/>
      <c r="QAM42" s="236"/>
      <c r="QAN42" s="236"/>
      <c r="QAO42" s="236"/>
      <c r="QAP42" s="236"/>
      <c r="QAQ42" s="236"/>
      <c r="QAR42" s="236"/>
      <c r="QAS42" s="236"/>
      <c r="QAT42" s="236"/>
      <c r="QAU42" s="236"/>
      <c r="QAV42" s="236"/>
      <c r="QAW42" s="236"/>
      <c r="QAX42" s="236"/>
      <c r="QAY42" s="236"/>
      <c r="QAZ42" s="236"/>
      <c r="QBA42" s="236"/>
      <c r="QBB42" s="236"/>
      <c r="QBC42" s="236"/>
      <c r="QBD42" s="236"/>
      <c r="QBE42" s="236"/>
      <c r="QBF42" s="236"/>
      <c r="QBG42" s="236"/>
      <c r="QBH42" s="236"/>
      <c r="QBI42" s="236"/>
      <c r="QBJ42" s="236"/>
      <c r="QBK42" s="236"/>
      <c r="QBL42" s="236"/>
      <c r="QBM42" s="236"/>
      <c r="QBN42" s="236"/>
      <c r="QBO42" s="236"/>
      <c r="QBP42" s="236"/>
      <c r="QBQ42" s="236"/>
      <c r="QBR42" s="236"/>
      <c r="QBS42" s="236"/>
      <c r="QBT42" s="236"/>
      <c r="QBU42" s="236"/>
      <c r="QBV42" s="236"/>
      <c r="QBW42" s="236"/>
      <c r="QBX42" s="236"/>
      <c r="QBY42" s="236"/>
      <c r="QBZ42" s="236"/>
      <c r="QCA42" s="236"/>
      <c r="QCB42" s="236"/>
      <c r="QCC42" s="236"/>
      <c r="QCD42" s="236"/>
      <c r="QCE42" s="236"/>
      <c r="QCF42" s="236"/>
      <c r="QCG42" s="236"/>
      <c r="QCH42" s="236"/>
      <c r="QCI42" s="236"/>
      <c r="QCJ42" s="236"/>
      <c r="QCK42" s="236"/>
      <c r="QCL42" s="236"/>
      <c r="QCM42" s="236"/>
      <c r="QCN42" s="236"/>
      <c r="QCO42" s="236"/>
      <c r="QCP42" s="236"/>
      <c r="QCQ42" s="236"/>
      <c r="QCR42" s="236"/>
      <c r="QCS42" s="236"/>
      <c r="QCT42" s="236"/>
      <c r="QCU42" s="236"/>
      <c r="QCV42" s="236"/>
      <c r="QCW42" s="236"/>
      <c r="QCX42" s="236"/>
      <c r="QCY42" s="236"/>
      <c r="QCZ42" s="236"/>
      <c r="QDA42" s="236"/>
      <c r="QDB42" s="236"/>
      <c r="QDC42" s="236"/>
      <c r="QDD42" s="236"/>
      <c r="QDE42" s="236"/>
      <c r="QDF42" s="236"/>
      <c r="QDG42" s="236"/>
      <c r="QDH42" s="236"/>
      <c r="QDI42" s="236"/>
      <c r="QDJ42" s="236"/>
      <c r="QDK42" s="236"/>
      <c r="QDL42" s="236"/>
      <c r="QDM42" s="236"/>
      <c r="QDN42" s="236"/>
      <c r="QDO42" s="236"/>
      <c r="QDP42" s="236"/>
      <c r="QDQ42" s="236"/>
      <c r="QDR42" s="236"/>
      <c r="QDS42" s="236"/>
      <c r="QDT42" s="236"/>
      <c r="QDU42" s="236"/>
      <c r="QDV42" s="236"/>
      <c r="QDW42" s="236"/>
      <c r="QDX42" s="236"/>
      <c r="QDY42" s="236"/>
      <c r="QDZ42" s="236"/>
      <c r="QEA42" s="236"/>
      <c r="QEB42" s="236"/>
      <c r="QEC42" s="236"/>
      <c r="QED42" s="236"/>
      <c r="QEE42" s="236"/>
      <c r="QEF42" s="236"/>
      <c r="QEG42" s="236"/>
      <c r="QEH42" s="236"/>
      <c r="QEI42" s="236"/>
      <c r="QEJ42" s="236"/>
      <c r="QEK42" s="236"/>
      <c r="QEL42" s="236"/>
      <c r="QEM42" s="236"/>
      <c r="QEN42" s="236"/>
      <c r="QEO42" s="236"/>
      <c r="QEP42" s="236"/>
      <c r="QEQ42" s="236"/>
      <c r="QER42" s="236"/>
      <c r="QES42" s="236"/>
      <c r="QET42" s="236"/>
      <c r="QEU42" s="236"/>
      <c r="QEV42" s="236"/>
      <c r="QEW42" s="236"/>
      <c r="QEX42" s="236"/>
      <c r="QEY42" s="236"/>
      <c r="QEZ42" s="236"/>
      <c r="QFA42" s="236"/>
      <c r="QFB42" s="236"/>
      <c r="QFC42" s="236"/>
      <c r="QFD42" s="236"/>
      <c r="QFE42" s="236"/>
      <c r="QFF42" s="236"/>
      <c r="QFG42" s="236"/>
      <c r="QFH42" s="236"/>
      <c r="QFI42" s="236"/>
      <c r="QFJ42" s="236"/>
      <c r="QFK42" s="236"/>
      <c r="QFL42" s="236"/>
      <c r="QFM42" s="236"/>
      <c r="QFN42" s="236"/>
      <c r="QFO42" s="236"/>
      <c r="QFP42" s="236"/>
      <c r="QFQ42" s="236"/>
      <c r="QFR42" s="236"/>
      <c r="QFS42" s="236"/>
      <c r="QFT42" s="236"/>
      <c r="QFU42" s="236"/>
      <c r="QFV42" s="236"/>
      <c r="QFW42" s="236"/>
      <c r="QFX42" s="236"/>
      <c r="QFY42" s="236"/>
      <c r="QFZ42" s="236"/>
      <c r="QGA42" s="236"/>
      <c r="QGB42" s="236"/>
      <c r="QGC42" s="236"/>
      <c r="QGD42" s="236"/>
      <c r="QGE42" s="236"/>
      <c r="QGF42" s="236"/>
      <c r="QGG42" s="236"/>
      <c r="QGH42" s="236"/>
      <c r="QGI42" s="236"/>
      <c r="QGJ42" s="236"/>
      <c r="QGK42" s="236"/>
      <c r="QGL42" s="236"/>
      <c r="QGM42" s="236"/>
      <c r="QGN42" s="236"/>
      <c r="QGO42" s="236"/>
      <c r="QGP42" s="236"/>
      <c r="QGQ42" s="236"/>
      <c r="QGR42" s="236"/>
      <c r="QGS42" s="236"/>
      <c r="QGT42" s="236"/>
      <c r="QGU42" s="236"/>
      <c r="QGV42" s="236"/>
      <c r="QGW42" s="236"/>
      <c r="QGX42" s="236"/>
      <c r="QGY42" s="236"/>
      <c r="QGZ42" s="236"/>
      <c r="QHA42" s="236"/>
      <c r="QHB42" s="236"/>
      <c r="QHC42" s="236"/>
      <c r="QHD42" s="236"/>
      <c r="QHE42" s="236"/>
      <c r="QHF42" s="236"/>
      <c r="QHG42" s="236"/>
      <c r="QHH42" s="236"/>
      <c r="QHI42" s="236"/>
      <c r="QHJ42" s="236"/>
      <c r="QHK42" s="236"/>
      <c r="QHL42" s="236"/>
      <c r="QHM42" s="236"/>
      <c r="QHN42" s="236"/>
      <c r="QHO42" s="236"/>
      <c r="QHP42" s="236"/>
      <c r="QHQ42" s="236"/>
      <c r="QHR42" s="236"/>
      <c r="QHS42" s="236"/>
      <c r="QHT42" s="236"/>
      <c r="QHU42" s="236"/>
      <c r="QHV42" s="236"/>
      <c r="QHW42" s="236"/>
      <c r="QHX42" s="236"/>
      <c r="QHY42" s="236"/>
      <c r="QHZ42" s="236"/>
      <c r="QIA42" s="236"/>
      <c r="QIB42" s="236"/>
      <c r="QIC42" s="236"/>
      <c r="QID42" s="236"/>
      <c r="QIE42" s="236"/>
      <c r="QIF42" s="236"/>
      <c r="QIG42" s="236"/>
      <c r="QIH42" s="236"/>
      <c r="QII42" s="236"/>
      <c r="QIJ42" s="236"/>
      <c r="QIK42" s="236"/>
      <c r="QIL42" s="236"/>
      <c r="QIM42" s="236"/>
      <c r="QIN42" s="236"/>
      <c r="QIO42" s="236"/>
      <c r="QIP42" s="236"/>
      <c r="QIQ42" s="236"/>
      <c r="QIR42" s="236"/>
      <c r="QIS42" s="236"/>
      <c r="QIT42" s="236"/>
      <c r="QIU42" s="236"/>
      <c r="QIV42" s="236"/>
      <c r="QIW42" s="236"/>
      <c r="QIX42" s="236"/>
      <c r="QIY42" s="236"/>
      <c r="QIZ42" s="236"/>
      <c r="QJA42" s="236"/>
      <c r="QJB42" s="236"/>
      <c r="QJC42" s="236"/>
      <c r="QJD42" s="236"/>
      <c r="QJE42" s="236"/>
      <c r="QJF42" s="236"/>
      <c r="QJG42" s="236"/>
      <c r="QJH42" s="236"/>
      <c r="QJI42" s="236"/>
      <c r="QJJ42" s="236"/>
      <c r="QJK42" s="236"/>
      <c r="QJL42" s="236"/>
      <c r="QJM42" s="236"/>
      <c r="QJN42" s="236"/>
      <c r="QJO42" s="236"/>
      <c r="QJP42" s="236"/>
      <c r="QJQ42" s="236"/>
      <c r="QJR42" s="236"/>
      <c r="QJS42" s="236"/>
      <c r="QJT42" s="236"/>
      <c r="QJU42" s="236"/>
      <c r="QJV42" s="236"/>
      <c r="QJW42" s="236"/>
      <c r="QJX42" s="236"/>
      <c r="QJY42" s="236"/>
      <c r="QJZ42" s="236"/>
      <c r="QKA42" s="236"/>
      <c r="QKB42" s="236"/>
      <c r="QKC42" s="236"/>
      <c r="QKD42" s="236"/>
      <c r="QKE42" s="236"/>
      <c r="QKF42" s="236"/>
      <c r="QKG42" s="236"/>
      <c r="QKH42" s="236"/>
      <c r="QKI42" s="236"/>
      <c r="QKJ42" s="236"/>
      <c r="QKK42" s="236"/>
      <c r="QKL42" s="236"/>
      <c r="QKM42" s="236"/>
      <c r="QKN42" s="236"/>
      <c r="QKO42" s="236"/>
      <c r="QKP42" s="236"/>
      <c r="QKQ42" s="236"/>
      <c r="QKR42" s="236"/>
      <c r="QKS42" s="236"/>
      <c r="QKT42" s="236"/>
      <c r="QKU42" s="236"/>
      <c r="QKV42" s="236"/>
      <c r="QKW42" s="236"/>
      <c r="QKX42" s="236"/>
      <c r="QKY42" s="236"/>
      <c r="QKZ42" s="236"/>
      <c r="QLA42" s="236"/>
      <c r="QLB42" s="236"/>
      <c r="QLC42" s="236"/>
      <c r="QLD42" s="236"/>
      <c r="QLE42" s="236"/>
      <c r="QLF42" s="236"/>
      <c r="QLG42" s="236"/>
      <c r="QLH42" s="236"/>
      <c r="QLI42" s="236"/>
      <c r="QLJ42" s="236"/>
      <c r="QLK42" s="236"/>
      <c r="QLL42" s="236"/>
      <c r="QLM42" s="236"/>
      <c r="QLN42" s="236"/>
      <c r="QLO42" s="236"/>
      <c r="QLP42" s="236"/>
      <c r="QLQ42" s="236"/>
      <c r="QLR42" s="236"/>
      <c r="QLS42" s="236"/>
      <c r="QLT42" s="236"/>
      <c r="QLU42" s="236"/>
      <c r="QLV42" s="236"/>
      <c r="QLW42" s="236"/>
      <c r="QLX42" s="236"/>
      <c r="QLY42" s="236"/>
      <c r="QLZ42" s="236"/>
      <c r="QMA42" s="236"/>
      <c r="QMB42" s="236"/>
      <c r="QMC42" s="236"/>
      <c r="QMD42" s="236"/>
      <c r="QME42" s="236"/>
      <c r="QMF42" s="236"/>
      <c r="QMG42" s="236"/>
      <c r="QMH42" s="236"/>
      <c r="QMI42" s="236"/>
      <c r="QMJ42" s="236"/>
      <c r="QMK42" s="236"/>
      <c r="QML42" s="236"/>
      <c r="QMM42" s="236"/>
      <c r="QMN42" s="236"/>
      <c r="QMO42" s="236"/>
      <c r="QMP42" s="236"/>
      <c r="QMQ42" s="236"/>
      <c r="QMR42" s="236"/>
      <c r="QMS42" s="236"/>
      <c r="QMT42" s="236"/>
      <c r="QMU42" s="236"/>
      <c r="QMV42" s="236"/>
      <c r="QMW42" s="236"/>
      <c r="QMX42" s="236"/>
      <c r="QMY42" s="236"/>
      <c r="QMZ42" s="236"/>
      <c r="QNA42" s="236"/>
      <c r="QNB42" s="236"/>
      <c r="QNC42" s="236"/>
      <c r="QND42" s="236"/>
      <c r="QNE42" s="236"/>
      <c r="QNF42" s="236"/>
      <c r="QNG42" s="236"/>
      <c r="QNH42" s="236"/>
      <c r="QNI42" s="236"/>
      <c r="QNJ42" s="236"/>
      <c r="QNK42" s="236"/>
      <c r="QNL42" s="236"/>
      <c r="QNM42" s="236"/>
      <c r="QNN42" s="236"/>
      <c r="QNO42" s="236"/>
      <c r="QNP42" s="236"/>
      <c r="QNQ42" s="236"/>
      <c r="QNR42" s="236"/>
      <c r="QNS42" s="236"/>
      <c r="QNT42" s="236"/>
      <c r="QNU42" s="236"/>
      <c r="QNV42" s="236"/>
      <c r="QNW42" s="236"/>
      <c r="QNX42" s="236"/>
      <c r="QNY42" s="236"/>
      <c r="QNZ42" s="236"/>
      <c r="QOA42" s="236"/>
      <c r="QOB42" s="236"/>
      <c r="QOC42" s="236"/>
      <c r="QOD42" s="236"/>
      <c r="QOE42" s="236"/>
      <c r="QOF42" s="236"/>
      <c r="QOG42" s="236"/>
      <c r="QOH42" s="236"/>
      <c r="QOI42" s="236"/>
      <c r="QOJ42" s="236"/>
      <c r="QOK42" s="236"/>
      <c r="QOL42" s="236"/>
      <c r="QOM42" s="236"/>
      <c r="QON42" s="236"/>
      <c r="QOO42" s="236"/>
      <c r="QOP42" s="236"/>
      <c r="QOQ42" s="236"/>
      <c r="QOR42" s="236"/>
      <c r="QOS42" s="236"/>
      <c r="QOT42" s="236"/>
      <c r="QOU42" s="236"/>
      <c r="QOV42" s="236"/>
      <c r="QOW42" s="236"/>
      <c r="QOX42" s="236"/>
      <c r="QOY42" s="236"/>
      <c r="QOZ42" s="236"/>
      <c r="QPA42" s="236"/>
      <c r="QPB42" s="236"/>
      <c r="QPC42" s="236"/>
      <c r="QPD42" s="236"/>
      <c r="QPE42" s="236"/>
      <c r="QPF42" s="236"/>
      <c r="QPG42" s="236"/>
      <c r="QPH42" s="236"/>
      <c r="QPI42" s="236"/>
      <c r="QPJ42" s="236"/>
      <c r="QPK42" s="236"/>
      <c r="QPL42" s="236"/>
      <c r="QPM42" s="236"/>
      <c r="QPN42" s="236"/>
      <c r="QPO42" s="236"/>
      <c r="QPP42" s="236"/>
      <c r="QPQ42" s="236"/>
      <c r="QPR42" s="236"/>
      <c r="QPS42" s="236"/>
      <c r="QPT42" s="236"/>
      <c r="QPU42" s="236"/>
      <c r="QPV42" s="236"/>
      <c r="QPW42" s="236"/>
      <c r="QPX42" s="236"/>
      <c r="QPY42" s="236"/>
      <c r="QPZ42" s="236"/>
      <c r="QQA42" s="236"/>
      <c r="QQB42" s="236"/>
      <c r="QQC42" s="236"/>
      <c r="QQD42" s="236"/>
      <c r="QQE42" s="236"/>
      <c r="QQF42" s="236"/>
      <c r="QQG42" s="236"/>
      <c r="QQH42" s="236"/>
      <c r="QQI42" s="236"/>
      <c r="QQJ42" s="236"/>
      <c r="QQK42" s="236"/>
      <c r="QQL42" s="236"/>
      <c r="QQM42" s="236"/>
      <c r="QQN42" s="236"/>
      <c r="QQO42" s="236"/>
      <c r="QQP42" s="236"/>
      <c r="QQQ42" s="236"/>
      <c r="QQR42" s="236"/>
      <c r="QQS42" s="236"/>
      <c r="QQT42" s="236"/>
      <c r="QQU42" s="236"/>
      <c r="QQV42" s="236"/>
      <c r="QQW42" s="236"/>
      <c r="QQX42" s="236"/>
      <c r="QQY42" s="236"/>
      <c r="QQZ42" s="236"/>
      <c r="QRA42" s="236"/>
      <c r="QRB42" s="236"/>
      <c r="QRC42" s="236"/>
      <c r="QRD42" s="236"/>
      <c r="QRE42" s="236"/>
      <c r="QRF42" s="236"/>
      <c r="QRG42" s="236"/>
      <c r="QRH42" s="236"/>
      <c r="QRI42" s="236"/>
      <c r="QRJ42" s="236"/>
      <c r="QRK42" s="236"/>
      <c r="QRL42" s="236"/>
      <c r="QRM42" s="236"/>
      <c r="QRN42" s="236"/>
      <c r="QRO42" s="236"/>
      <c r="QRP42" s="236"/>
      <c r="QRQ42" s="236"/>
      <c r="QRR42" s="236"/>
      <c r="QRS42" s="236"/>
      <c r="QRT42" s="236"/>
      <c r="QRU42" s="236"/>
      <c r="QRV42" s="236"/>
      <c r="QRW42" s="236"/>
      <c r="QRX42" s="236"/>
      <c r="QRY42" s="236"/>
      <c r="QRZ42" s="236"/>
      <c r="QSA42" s="236"/>
      <c r="QSB42" s="236"/>
      <c r="QSC42" s="236"/>
      <c r="QSD42" s="236"/>
      <c r="QSE42" s="236"/>
      <c r="QSF42" s="236"/>
      <c r="QSG42" s="236"/>
      <c r="QSH42" s="236"/>
      <c r="QSI42" s="236"/>
      <c r="QSJ42" s="236"/>
      <c r="QSK42" s="236"/>
      <c r="QSL42" s="236"/>
      <c r="QSM42" s="236"/>
      <c r="QSN42" s="236"/>
      <c r="QSO42" s="236"/>
      <c r="QSP42" s="236"/>
      <c r="QSQ42" s="236"/>
      <c r="QSR42" s="236"/>
      <c r="QSS42" s="236"/>
      <c r="QST42" s="236"/>
      <c r="QSU42" s="236"/>
      <c r="QSV42" s="236"/>
      <c r="QSW42" s="236"/>
      <c r="QSX42" s="236"/>
      <c r="QSY42" s="236"/>
      <c r="QSZ42" s="236"/>
      <c r="QTA42" s="236"/>
      <c r="QTB42" s="236"/>
      <c r="QTC42" s="236"/>
      <c r="QTD42" s="236"/>
      <c r="QTE42" s="236"/>
      <c r="QTF42" s="236"/>
      <c r="QTG42" s="236"/>
      <c r="QTH42" s="236"/>
      <c r="QTI42" s="236"/>
      <c r="QTJ42" s="236"/>
      <c r="QTK42" s="236"/>
      <c r="QTL42" s="236"/>
      <c r="QTM42" s="236"/>
      <c r="QTN42" s="236"/>
      <c r="QTO42" s="236"/>
      <c r="QTP42" s="236"/>
      <c r="QTQ42" s="236"/>
      <c r="QTR42" s="236"/>
      <c r="QTS42" s="236"/>
      <c r="QTT42" s="236"/>
      <c r="QTU42" s="236"/>
      <c r="QTV42" s="236"/>
      <c r="QTW42" s="236"/>
      <c r="QTX42" s="236"/>
      <c r="QTY42" s="236"/>
      <c r="QTZ42" s="236"/>
      <c r="QUA42" s="236"/>
      <c r="QUB42" s="236"/>
      <c r="QUC42" s="236"/>
      <c r="QUD42" s="236"/>
      <c r="QUE42" s="236"/>
      <c r="QUF42" s="236"/>
      <c r="QUG42" s="236"/>
      <c r="QUH42" s="236"/>
      <c r="QUI42" s="236"/>
      <c r="QUJ42" s="236"/>
      <c r="QUK42" s="236"/>
      <c r="QUL42" s="236"/>
      <c r="QUM42" s="236"/>
      <c r="QUN42" s="236"/>
      <c r="QUO42" s="236"/>
      <c r="QUP42" s="236"/>
      <c r="QUQ42" s="236"/>
      <c r="QUR42" s="236"/>
      <c r="QUS42" s="236"/>
      <c r="QUT42" s="236"/>
      <c r="QUU42" s="236"/>
      <c r="QUV42" s="236"/>
      <c r="QUW42" s="236"/>
      <c r="QUX42" s="236"/>
      <c r="QUY42" s="236"/>
      <c r="QUZ42" s="236"/>
      <c r="QVA42" s="236"/>
      <c r="QVB42" s="236"/>
      <c r="QVC42" s="236"/>
      <c r="QVD42" s="236"/>
      <c r="QVE42" s="236"/>
      <c r="QVF42" s="236"/>
      <c r="QVG42" s="236"/>
      <c r="QVH42" s="236"/>
      <c r="QVI42" s="236"/>
      <c r="QVJ42" s="236"/>
      <c r="QVK42" s="236"/>
      <c r="QVL42" s="236"/>
      <c r="QVM42" s="236"/>
      <c r="QVN42" s="236"/>
      <c r="QVO42" s="236"/>
      <c r="QVP42" s="236"/>
      <c r="QVQ42" s="236"/>
      <c r="QVR42" s="236"/>
      <c r="QVS42" s="236"/>
      <c r="QVT42" s="236"/>
      <c r="QVU42" s="236"/>
      <c r="QVV42" s="236"/>
      <c r="QVW42" s="236"/>
      <c r="QVX42" s="236"/>
      <c r="QVY42" s="236"/>
      <c r="QVZ42" s="236"/>
      <c r="QWA42" s="236"/>
      <c r="QWB42" s="236"/>
      <c r="QWC42" s="236"/>
      <c r="QWD42" s="236"/>
      <c r="QWE42" s="236"/>
      <c r="QWF42" s="236"/>
      <c r="QWG42" s="236"/>
      <c r="QWH42" s="236"/>
      <c r="QWI42" s="236"/>
      <c r="QWJ42" s="236"/>
      <c r="QWK42" s="236"/>
      <c r="QWL42" s="236"/>
      <c r="QWM42" s="236"/>
      <c r="QWN42" s="236"/>
      <c r="QWO42" s="236"/>
      <c r="QWP42" s="236"/>
      <c r="QWQ42" s="236"/>
      <c r="QWR42" s="236"/>
      <c r="QWS42" s="236"/>
      <c r="QWT42" s="236"/>
      <c r="QWU42" s="236"/>
      <c r="QWV42" s="236"/>
      <c r="QWW42" s="236"/>
      <c r="QWX42" s="236"/>
      <c r="QWY42" s="236"/>
      <c r="QWZ42" s="236"/>
      <c r="QXA42" s="236"/>
      <c r="QXB42" s="236"/>
      <c r="QXC42" s="236"/>
      <c r="QXD42" s="236"/>
      <c r="QXE42" s="236"/>
      <c r="QXF42" s="236"/>
      <c r="QXG42" s="236"/>
      <c r="QXH42" s="236"/>
      <c r="QXI42" s="236"/>
      <c r="QXJ42" s="236"/>
      <c r="QXK42" s="236"/>
      <c r="QXL42" s="236"/>
      <c r="QXM42" s="236"/>
      <c r="QXN42" s="236"/>
      <c r="QXO42" s="236"/>
      <c r="QXP42" s="236"/>
      <c r="QXQ42" s="236"/>
      <c r="QXR42" s="236"/>
      <c r="QXS42" s="236"/>
      <c r="QXT42" s="236"/>
      <c r="QXU42" s="236"/>
      <c r="QXV42" s="236"/>
      <c r="QXW42" s="236"/>
      <c r="QXX42" s="236"/>
      <c r="QXY42" s="236"/>
      <c r="QXZ42" s="236"/>
      <c r="QYA42" s="236"/>
      <c r="QYB42" s="236"/>
      <c r="QYC42" s="236"/>
      <c r="QYD42" s="236"/>
      <c r="QYE42" s="236"/>
      <c r="QYF42" s="236"/>
      <c r="QYG42" s="236"/>
      <c r="QYH42" s="236"/>
      <c r="QYI42" s="236"/>
      <c r="QYJ42" s="236"/>
      <c r="QYK42" s="236"/>
      <c r="QYL42" s="236"/>
      <c r="QYM42" s="236"/>
      <c r="QYN42" s="236"/>
      <c r="QYO42" s="236"/>
      <c r="QYP42" s="236"/>
      <c r="QYQ42" s="236"/>
      <c r="QYR42" s="236"/>
      <c r="QYS42" s="236"/>
      <c r="QYT42" s="236"/>
      <c r="QYU42" s="236"/>
      <c r="QYV42" s="236"/>
      <c r="QYW42" s="236"/>
      <c r="QYX42" s="236"/>
      <c r="QYY42" s="236"/>
      <c r="QYZ42" s="236"/>
      <c r="QZA42" s="236"/>
      <c r="QZB42" s="236"/>
      <c r="QZC42" s="236"/>
      <c r="QZD42" s="236"/>
      <c r="QZE42" s="236"/>
      <c r="QZF42" s="236"/>
      <c r="QZG42" s="236"/>
      <c r="QZH42" s="236"/>
      <c r="QZI42" s="236"/>
      <c r="QZJ42" s="236"/>
      <c r="QZK42" s="236"/>
      <c r="QZL42" s="236"/>
      <c r="QZM42" s="236"/>
      <c r="QZN42" s="236"/>
      <c r="QZO42" s="236"/>
      <c r="QZP42" s="236"/>
      <c r="QZQ42" s="236"/>
      <c r="QZR42" s="236"/>
      <c r="QZS42" s="236"/>
      <c r="QZT42" s="236"/>
      <c r="QZU42" s="236"/>
      <c r="QZV42" s="236"/>
      <c r="QZW42" s="236"/>
      <c r="QZX42" s="236"/>
      <c r="QZY42" s="236"/>
      <c r="QZZ42" s="236"/>
      <c r="RAA42" s="236"/>
      <c r="RAB42" s="236"/>
      <c r="RAC42" s="236"/>
      <c r="RAD42" s="236"/>
      <c r="RAE42" s="236"/>
      <c r="RAF42" s="236"/>
      <c r="RAG42" s="236"/>
      <c r="RAH42" s="236"/>
      <c r="RAI42" s="236"/>
      <c r="RAJ42" s="236"/>
      <c r="RAK42" s="236"/>
      <c r="RAL42" s="236"/>
      <c r="RAM42" s="236"/>
      <c r="RAN42" s="236"/>
      <c r="RAO42" s="236"/>
      <c r="RAP42" s="236"/>
      <c r="RAQ42" s="236"/>
      <c r="RAR42" s="236"/>
      <c r="RAS42" s="236"/>
      <c r="RAT42" s="236"/>
      <c r="RAU42" s="236"/>
      <c r="RAV42" s="236"/>
      <c r="RAW42" s="236"/>
      <c r="RAX42" s="236"/>
      <c r="RAY42" s="236"/>
      <c r="RAZ42" s="236"/>
      <c r="RBA42" s="236"/>
      <c r="RBB42" s="236"/>
      <c r="RBC42" s="236"/>
      <c r="RBD42" s="236"/>
      <c r="RBE42" s="236"/>
      <c r="RBF42" s="236"/>
      <c r="RBG42" s="236"/>
      <c r="RBH42" s="236"/>
      <c r="RBI42" s="236"/>
      <c r="RBJ42" s="236"/>
      <c r="RBK42" s="236"/>
      <c r="RBL42" s="236"/>
      <c r="RBM42" s="236"/>
      <c r="RBN42" s="236"/>
      <c r="RBO42" s="236"/>
      <c r="RBP42" s="236"/>
      <c r="RBQ42" s="236"/>
      <c r="RBR42" s="236"/>
      <c r="RBS42" s="236"/>
      <c r="RBT42" s="236"/>
      <c r="RBU42" s="236"/>
      <c r="RBV42" s="236"/>
      <c r="RBW42" s="236"/>
      <c r="RBX42" s="236"/>
      <c r="RBY42" s="236"/>
      <c r="RBZ42" s="236"/>
      <c r="RCA42" s="236"/>
      <c r="RCB42" s="236"/>
      <c r="RCC42" s="236"/>
      <c r="RCD42" s="236"/>
      <c r="RCE42" s="236"/>
      <c r="RCF42" s="236"/>
      <c r="RCG42" s="236"/>
      <c r="RCH42" s="236"/>
      <c r="RCI42" s="236"/>
      <c r="RCJ42" s="236"/>
      <c r="RCK42" s="236"/>
      <c r="RCL42" s="236"/>
      <c r="RCM42" s="236"/>
      <c r="RCN42" s="236"/>
      <c r="RCO42" s="236"/>
      <c r="RCP42" s="236"/>
      <c r="RCQ42" s="236"/>
      <c r="RCR42" s="236"/>
      <c r="RCS42" s="236"/>
      <c r="RCT42" s="236"/>
      <c r="RCU42" s="236"/>
      <c r="RCV42" s="236"/>
      <c r="RCW42" s="236"/>
      <c r="RCX42" s="236"/>
      <c r="RCY42" s="236"/>
      <c r="RCZ42" s="236"/>
      <c r="RDA42" s="236"/>
      <c r="RDB42" s="236"/>
      <c r="RDC42" s="236"/>
      <c r="RDD42" s="236"/>
      <c r="RDE42" s="236"/>
      <c r="RDF42" s="236"/>
      <c r="RDG42" s="236"/>
      <c r="RDH42" s="236"/>
      <c r="RDI42" s="236"/>
      <c r="RDJ42" s="236"/>
      <c r="RDK42" s="236"/>
      <c r="RDL42" s="236"/>
      <c r="RDM42" s="236"/>
      <c r="RDN42" s="236"/>
      <c r="RDO42" s="236"/>
      <c r="RDP42" s="236"/>
      <c r="RDQ42" s="236"/>
      <c r="RDR42" s="236"/>
      <c r="RDS42" s="236"/>
      <c r="RDT42" s="236"/>
      <c r="RDU42" s="236"/>
      <c r="RDV42" s="236"/>
      <c r="RDW42" s="236"/>
      <c r="RDX42" s="236"/>
      <c r="RDY42" s="236"/>
      <c r="RDZ42" s="236"/>
      <c r="REA42" s="236"/>
      <c r="REB42" s="236"/>
      <c r="REC42" s="236"/>
      <c r="RED42" s="236"/>
      <c r="REE42" s="236"/>
      <c r="REF42" s="236"/>
      <c r="REG42" s="236"/>
      <c r="REH42" s="236"/>
      <c r="REI42" s="236"/>
      <c r="REJ42" s="236"/>
      <c r="REK42" s="236"/>
      <c r="REL42" s="236"/>
      <c r="REM42" s="236"/>
      <c r="REN42" s="236"/>
      <c r="REO42" s="236"/>
      <c r="REP42" s="236"/>
      <c r="REQ42" s="236"/>
      <c r="RER42" s="236"/>
      <c r="RES42" s="236"/>
      <c r="RET42" s="236"/>
      <c r="REU42" s="236"/>
      <c r="REV42" s="236"/>
      <c r="REW42" s="236"/>
      <c r="REX42" s="236"/>
      <c r="REY42" s="236"/>
      <c r="REZ42" s="236"/>
      <c r="RFA42" s="236"/>
      <c r="RFB42" s="236"/>
      <c r="RFC42" s="236"/>
      <c r="RFD42" s="236"/>
      <c r="RFE42" s="236"/>
      <c r="RFF42" s="236"/>
      <c r="RFG42" s="236"/>
      <c r="RFH42" s="236"/>
      <c r="RFI42" s="236"/>
      <c r="RFJ42" s="236"/>
      <c r="RFK42" s="236"/>
      <c r="RFL42" s="236"/>
      <c r="RFM42" s="236"/>
      <c r="RFN42" s="236"/>
      <c r="RFO42" s="236"/>
      <c r="RFP42" s="236"/>
      <c r="RFQ42" s="236"/>
      <c r="RFR42" s="236"/>
      <c r="RFS42" s="236"/>
      <c r="RFT42" s="236"/>
      <c r="RFU42" s="236"/>
      <c r="RFV42" s="236"/>
      <c r="RFW42" s="236"/>
      <c r="RFX42" s="236"/>
      <c r="RFY42" s="236"/>
      <c r="RFZ42" s="236"/>
      <c r="RGA42" s="236"/>
      <c r="RGB42" s="236"/>
      <c r="RGC42" s="236"/>
      <c r="RGD42" s="236"/>
      <c r="RGE42" s="236"/>
      <c r="RGF42" s="236"/>
      <c r="RGG42" s="236"/>
      <c r="RGH42" s="236"/>
      <c r="RGI42" s="236"/>
      <c r="RGJ42" s="236"/>
      <c r="RGK42" s="236"/>
      <c r="RGL42" s="236"/>
      <c r="RGM42" s="236"/>
      <c r="RGN42" s="236"/>
      <c r="RGO42" s="236"/>
      <c r="RGP42" s="236"/>
      <c r="RGQ42" s="236"/>
      <c r="RGR42" s="236"/>
      <c r="RGS42" s="236"/>
      <c r="RGT42" s="236"/>
      <c r="RGU42" s="236"/>
      <c r="RGV42" s="236"/>
      <c r="RGW42" s="236"/>
      <c r="RGX42" s="236"/>
      <c r="RGY42" s="236"/>
      <c r="RGZ42" s="236"/>
      <c r="RHA42" s="236"/>
      <c r="RHB42" s="236"/>
      <c r="RHC42" s="236"/>
      <c r="RHD42" s="236"/>
      <c r="RHE42" s="236"/>
      <c r="RHF42" s="236"/>
      <c r="RHG42" s="236"/>
      <c r="RHH42" s="236"/>
      <c r="RHI42" s="236"/>
      <c r="RHJ42" s="236"/>
      <c r="RHK42" s="236"/>
      <c r="RHL42" s="236"/>
      <c r="RHM42" s="236"/>
      <c r="RHN42" s="236"/>
      <c r="RHO42" s="236"/>
      <c r="RHP42" s="236"/>
      <c r="RHQ42" s="236"/>
      <c r="RHR42" s="236"/>
      <c r="RHS42" s="236"/>
      <c r="RHT42" s="236"/>
      <c r="RHU42" s="236"/>
      <c r="RHV42" s="236"/>
      <c r="RHW42" s="236"/>
      <c r="RHX42" s="236"/>
      <c r="RHY42" s="236"/>
      <c r="RHZ42" s="236"/>
      <c r="RIA42" s="236"/>
      <c r="RIB42" s="236"/>
      <c r="RIC42" s="236"/>
      <c r="RID42" s="236"/>
      <c r="RIE42" s="236"/>
      <c r="RIF42" s="236"/>
      <c r="RIG42" s="236"/>
      <c r="RIH42" s="236"/>
      <c r="RII42" s="236"/>
      <c r="RIJ42" s="236"/>
      <c r="RIK42" s="236"/>
      <c r="RIL42" s="236"/>
      <c r="RIM42" s="236"/>
      <c r="RIN42" s="236"/>
      <c r="RIO42" s="236"/>
      <c r="RIP42" s="236"/>
      <c r="RIQ42" s="236"/>
      <c r="RIR42" s="236"/>
      <c r="RIS42" s="236"/>
      <c r="RIT42" s="236"/>
      <c r="RIU42" s="236"/>
      <c r="RIV42" s="236"/>
      <c r="RIW42" s="236"/>
      <c r="RIX42" s="236"/>
      <c r="RIY42" s="236"/>
      <c r="RIZ42" s="236"/>
      <c r="RJA42" s="236"/>
      <c r="RJB42" s="236"/>
      <c r="RJC42" s="236"/>
      <c r="RJD42" s="236"/>
      <c r="RJE42" s="236"/>
      <c r="RJF42" s="236"/>
      <c r="RJG42" s="236"/>
      <c r="RJH42" s="236"/>
      <c r="RJI42" s="236"/>
      <c r="RJJ42" s="236"/>
      <c r="RJK42" s="236"/>
      <c r="RJL42" s="236"/>
      <c r="RJM42" s="236"/>
      <c r="RJN42" s="236"/>
      <c r="RJO42" s="236"/>
      <c r="RJP42" s="236"/>
      <c r="RJQ42" s="236"/>
      <c r="RJR42" s="236"/>
      <c r="RJS42" s="236"/>
      <c r="RJT42" s="236"/>
      <c r="RJU42" s="236"/>
      <c r="RJV42" s="236"/>
      <c r="RJW42" s="236"/>
      <c r="RJX42" s="236"/>
      <c r="RJY42" s="236"/>
      <c r="RJZ42" s="236"/>
      <c r="RKA42" s="236"/>
      <c r="RKB42" s="236"/>
      <c r="RKC42" s="236"/>
      <c r="RKD42" s="236"/>
      <c r="RKE42" s="236"/>
      <c r="RKF42" s="236"/>
      <c r="RKG42" s="236"/>
      <c r="RKH42" s="236"/>
      <c r="RKI42" s="236"/>
      <c r="RKJ42" s="236"/>
      <c r="RKK42" s="236"/>
      <c r="RKL42" s="236"/>
      <c r="RKM42" s="236"/>
      <c r="RKN42" s="236"/>
      <c r="RKO42" s="236"/>
      <c r="RKP42" s="236"/>
      <c r="RKQ42" s="236"/>
      <c r="RKR42" s="236"/>
      <c r="RKS42" s="236"/>
      <c r="RKT42" s="236"/>
      <c r="RKU42" s="236"/>
      <c r="RKV42" s="236"/>
      <c r="RKW42" s="236"/>
      <c r="RKX42" s="236"/>
      <c r="RKY42" s="236"/>
      <c r="RKZ42" s="236"/>
      <c r="RLA42" s="236"/>
      <c r="RLB42" s="236"/>
      <c r="RLC42" s="236"/>
      <c r="RLD42" s="236"/>
      <c r="RLE42" s="236"/>
      <c r="RLF42" s="236"/>
      <c r="RLG42" s="236"/>
      <c r="RLH42" s="236"/>
      <c r="RLI42" s="236"/>
      <c r="RLJ42" s="236"/>
      <c r="RLK42" s="236"/>
      <c r="RLL42" s="236"/>
      <c r="RLM42" s="236"/>
      <c r="RLN42" s="236"/>
      <c r="RLO42" s="236"/>
      <c r="RLP42" s="236"/>
      <c r="RLQ42" s="236"/>
      <c r="RLR42" s="236"/>
      <c r="RLS42" s="236"/>
      <c r="RLT42" s="236"/>
      <c r="RLU42" s="236"/>
      <c r="RLV42" s="236"/>
      <c r="RLW42" s="236"/>
      <c r="RLX42" s="236"/>
      <c r="RLY42" s="236"/>
      <c r="RLZ42" s="236"/>
      <c r="RMA42" s="236"/>
      <c r="RMB42" s="236"/>
      <c r="RMC42" s="236"/>
      <c r="RMD42" s="236"/>
      <c r="RME42" s="236"/>
      <c r="RMF42" s="236"/>
      <c r="RMG42" s="236"/>
      <c r="RMH42" s="236"/>
      <c r="RMI42" s="236"/>
      <c r="RMJ42" s="236"/>
      <c r="RMK42" s="236"/>
      <c r="RML42" s="236"/>
      <c r="RMM42" s="236"/>
      <c r="RMN42" s="236"/>
      <c r="RMO42" s="236"/>
      <c r="RMP42" s="236"/>
      <c r="RMQ42" s="236"/>
      <c r="RMR42" s="236"/>
      <c r="RMS42" s="236"/>
      <c r="RMT42" s="236"/>
      <c r="RMU42" s="236"/>
      <c r="RMV42" s="236"/>
      <c r="RMW42" s="236"/>
      <c r="RMX42" s="236"/>
      <c r="RMY42" s="236"/>
      <c r="RMZ42" s="236"/>
      <c r="RNA42" s="236"/>
      <c r="RNB42" s="236"/>
      <c r="RNC42" s="236"/>
      <c r="RND42" s="236"/>
      <c r="RNE42" s="236"/>
      <c r="RNF42" s="236"/>
      <c r="RNG42" s="236"/>
      <c r="RNH42" s="236"/>
      <c r="RNI42" s="236"/>
      <c r="RNJ42" s="236"/>
      <c r="RNK42" s="236"/>
      <c r="RNL42" s="236"/>
      <c r="RNM42" s="236"/>
      <c r="RNN42" s="236"/>
      <c r="RNO42" s="236"/>
      <c r="RNP42" s="236"/>
      <c r="RNQ42" s="236"/>
      <c r="RNR42" s="236"/>
      <c r="RNS42" s="236"/>
      <c r="RNT42" s="236"/>
      <c r="RNU42" s="236"/>
      <c r="RNV42" s="236"/>
      <c r="RNW42" s="236"/>
      <c r="RNX42" s="236"/>
      <c r="RNY42" s="236"/>
      <c r="RNZ42" s="236"/>
      <c r="ROA42" s="236"/>
      <c r="ROB42" s="236"/>
      <c r="ROC42" s="236"/>
      <c r="ROD42" s="236"/>
      <c r="ROE42" s="236"/>
      <c r="ROF42" s="236"/>
      <c r="ROG42" s="236"/>
      <c r="ROH42" s="236"/>
      <c r="ROI42" s="236"/>
      <c r="ROJ42" s="236"/>
      <c r="ROK42" s="236"/>
      <c r="ROL42" s="236"/>
      <c r="ROM42" s="236"/>
      <c r="RON42" s="236"/>
      <c r="ROO42" s="236"/>
      <c r="ROP42" s="236"/>
      <c r="ROQ42" s="236"/>
      <c r="ROR42" s="236"/>
      <c r="ROS42" s="236"/>
      <c r="ROT42" s="236"/>
      <c r="ROU42" s="236"/>
      <c r="ROV42" s="236"/>
      <c r="ROW42" s="236"/>
      <c r="ROX42" s="236"/>
      <c r="ROY42" s="236"/>
      <c r="ROZ42" s="236"/>
      <c r="RPA42" s="236"/>
      <c r="RPB42" s="236"/>
      <c r="RPC42" s="236"/>
      <c r="RPD42" s="236"/>
      <c r="RPE42" s="236"/>
      <c r="RPF42" s="236"/>
      <c r="RPG42" s="236"/>
      <c r="RPH42" s="236"/>
      <c r="RPI42" s="236"/>
      <c r="RPJ42" s="236"/>
      <c r="RPK42" s="236"/>
      <c r="RPL42" s="236"/>
      <c r="RPM42" s="236"/>
      <c r="RPN42" s="236"/>
      <c r="RPO42" s="236"/>
      <c r="RPP42" s="236"/>
      <c r="RPQ42" s="236"/>
      <c r="RPR42" s="236"/>
      <c r="RPS42" s="236"/>
      <c r="RPT42" s="236"/>
      <c r="RPU42" s="236"/>
      <c r="RPV42" s="236"/>
      <c r="RPW42" s="236"/>
      <c r="RPX42" s="236"/>
      <c r="RPY42" s="236"/>
      <c r="RPZ42" s="236"/>
      <c r="RQA42" s="236"/>
      <c r="RQB42" s="236"/>
      <c r="RQC42" s="236"/>
      <c r="RQD42" s="236"/>
      <c r="RQE42" s="236"/>
      <c r="RQF42" s="236"/>
      <c r="RQG42" s="236"/>
      <c r="RQH42" s="236"/>
      <c r="RQI42" s="236"/>
      <c r="RQJ42" s="236"/>
      <c r="RQK42" s="236"/>
      <c r="RQL42" s="236"/>
      <c r="RQM42" s="236"/>
      <c r="RQN42" s="236"/>
      <c r="RQO42" s="236"/>
      <c r="RQP42" s="236"/>
      <c r="RQQ42" s="236"/>
      <c r="RQR42" s="236"/>
      <c r="RQS42" s="236"/>
      <c r="RQT42" s="236"/>
      <c r="RQU42" s="236"/>
      <c r="RQV42" s="236"/>
      <c r="RQW42" s="236"/>
      <c r="RQX42" s="236"/>
      <c r="RQY42" s="236"/>
      <c r="RQZ42" s="236"/>
      <c r="RRA42" s="236"/>
      <c r="RRB42" s="236"/>
      <c r="RRC42" s="236"/>
      <c r="RRD42" s="236"/>
      <c r="RRE42" s="236"/>
      <c r="RRF42" s="236"/>
      <c r="RRG42" s="236"/>
      <c r="RRH42" s="236"/>
      <c r="RRI42" s="236"/>
      <c r="RRJ42" s="236"/>
      <c r="RRK42" s="236"/>
      <c r="RRL42" s="236"/>
      <c r="RRM42" s="236"/>
      <c r="RRN42" s="236"/>
      <c r="RRO42" s="236"/>
      <c r="RRP42" s="236"/>
      <c r="RRQ42" s="236"/>
      <c r="RRR42" s="236"/>
      <c r="RRS42" s="236"/>
      <c r="RRT42" s="236"/>
      <c r="RRU42" s="236"/>
      <c r="RRV42" s="236"/>
      <c r="RRW42" s="236"/>
      <c r="RRX42" s="236"/>
      <c r="RRY42" s="236"/>
      <c r="RRZ42" s="236"/>
      <c r="RSA42" s="236"/>
      <c r="RSB42" s="236"/>
      <c r="RSC42" s="236"/>
      <c r="RSD42" s="236"/>
      <c r="RSE42" s="236"/>
      <c r="RSF42" s="236"/>
      <c r="RSG42" s="236"/>
      <c r="RSH42" s="236"/>
      <c r="RSI42" s="236"/>
      <c r="RSJ42" s="236"/>
      <c r="RSK42" s="236"/>
      <c r="RSL42" s="236"/>
      <c r="RSM42" s="236"/>
      <c r="RSN42" s="236"/>
      <c r="RSO42" s="236"/>
      <c r="RSP42" s="236"/>
      <c r="RSQ42" s="236"/>
      <c r="RSR42" s="236"/>
      <c r="RSS42" s="236"/>
      <c r="RST42" s="236"/>
      <c r="RSU42" s="236"/>
      <c r="RSV42" s="236"/>
      <c r="RSW42" s="236"/>
      <c r="RSX42" s="236"/>
      <c r="RSY42" s="236"/>
      <c r="RSZ42" s="236"/>
      <c r="RTA42" s="236"/>
      <c r="RTB42" s="236"/>
      <c r="RTC42" s="236"/>
      <c r="RTD42" s="236"/>
      <c r="RTE42" s="236"/>
      <c r="RTF42" s="236"/>
      <c r="RTG42" s="236"/>
      <c r="RTH42" s="236"/>
      <c r="RTI42" s="236"/>
      <c r="RTJ42" s="236"/>
      <c r="RTK42" s="236"/>
      <c r="RTL42" s="236"/>
      <c r="RTM42" s="236"/>
      <c r="RTN42" s="236"/>
      <c r="RTO42" s="236"/>
      <c r="RTP42" s="236"/>
      <c r="RTQ42" s="236"/>
      <c r="RTR42" s="236"/>
      <c r="RTS42" s="236"/>
      <c r="RTT42" s="236"/>
      <c r="RTU42" s="236"/>
      <c r="RTV42" s="236"/>
      <c r="RTW42" s="236"/>
      <c r="RTX42" s="236"/>
      <c r="RTY42" s="236"/>
      <c r="RTZ42" s="236"/>
      <c r="RUA42" s="236"/>
      <c r="RUB42" s="236"/>
      <c r="RUC42" s="236"/>
      <c r="RUD42" s="236"/>
      <c r="RUE42" s="236"/>
      <c r="RUF42" s="236"/>
      <c r="RUG42" s="236"/>
      <c r="RUH42" s="236"/>
      <c r="RUI42" s="236"/>
      <c r="RUJ42" s="236"/>
      <c r="RUK42" s="236"/>
      <c r="RUL42" s="236"/>
      <c r="RUM42" s="236"/>
      <c r="RUN42" s="236"/>
      <c r="RUO42" s="236"/>
      <c r="RUP42" s="236"/>
      <c r="RUQ42" s="236"/>
      <c r="RUR42" s="236"/>
      <c r="RUS42" s="236"/>
      <c r="RUT42" s="236"/>
      <c r="RUU42" s="236"/>
      <c r="RUV42" s="236"/>
      <c r="RUW42" s="236"/>
      <c r="RUX42" s="236"/>
      <c r="RUY42" s="236"/>
      <c r="RUZ42" s="236"/>
      <c r="RVA42" s="236"/>
      <c r="RVB42" s="236"/>
      <c r="RVC42" s="236"/>
      <c r="RVD42" s="236"/>
      <c r="RVE42" s="236"/>
      <c r="RVF42" s="236"/>
      <c r="RVG42" s="236"/>
      <c r="RVH42" s="236"/>
      <c r="RVI42" s="236"/>
      <c r="RVJ42" s="236"/>
      <c r="RVK42" s="236"/>
      <c r="RVL42" s="236"/>
      <c r="RVM42" s="236"/>
      <c r="RVN42" s="236"/>
      <c r="RVO42" s="236"/>
      <c r="RVP42" s="236"/>
      <c r="RVQ42" s="236"/>
      <c r="RVR42" s="236"/>
      <c r="RVS42" s="236"/>
      <c r="RVT42" s="236"/>
      <c r="RVU42" s="236"/>
      <c r="RVV42" s="236"/>
      <c r="RVW42" s="236"/>
      <c r="RVX42" s="236"/>
      <c r="RVY42" s="236"/>
      <c r="RVZ42" s="236"/>
      <c r="RWA42" s="236"/>
      <c r="RWB42" s="236"/>
      <c r="RWC42" s="236"/>
      <c r="RWD42" s="236"/>
      <c r="RWE42" s="236"/>
      <c r="RWF42" s="236"/>
      <c r="RWG42" s="236"/>
      <c r="RWH42" s="236"/>
      <c r="RWI42" s="236"/>
      <c r="RWJ42" s="236"/>
      <c r="RWK42" s="236"/>
      <c r="RWL42" s="236"/>
      <c r="RWM42" s="236"/>
      <c r="RWN42" s="236"/>
      <c r="RWO42" s="236"/>
      <c r="RWP42" s="236"/>
      <c r="RWQ42" s="236"/>
      <c r="RWR42" s="236"/>
      <c r="RWS42" s="236"/>
      <c r="RWT42" s="236"/>
      <c r="RWU42" s="236"/>
      <c r="RWV42" s="236"/>
      <c r="RWW42" s="236"/>
      <c r="RWX42" s="236"/>
      <c r="RWY42" s="236"/>
      <c r="RWZ42" s="236"/>
      <c r="RXA42" s="236"/>
      <c r="RXB42" s="236"/>
      <c r="RXC42" s="236"/>
      <c r="RXD42" s="236"/>
      <c r="RXE42" s="236"/>
      <c r="RXF42" s="236"/>
      <c r="RXG42" s="236"/>
      <c r="RXH42" s="236"/>
      <c r="RXI42" s="236"/>
      <c r="RXJ42" s="236"/>
      <c r="RXK42" s="236"/>
      <c r="RXL42" s="236"/>
      <c r="RXM42" s="236"/>
      <c r="RXN42" s="236"/>
      <c r="RXO42" s="236"/>
      <c r="RXP42" s="236"/>
      <c r="RXQ42" s="236"/>
      <c r="RXR42" s="236"/>
      <c r="RXS42" s="236"/>
      <c r="RXT42" s="236"/>
      <c r="RXU42" s="236"/>
      <c r="RXV42" s="236"/>
      <c r="RXW42" s="236"/>
      <c r="RXX42" s="236"/>
      <c r="RXY42" s="236"/>
      <c r="RXZ42" s="236"/>
      <c r="RYA42" s="236"/>
      <c r="RYB42" s="236"/>
      <c r="RYC42" s="236"/>
      <c r="RYD42" s="236"/>
      <c r="RYE42" s="236"/>
      <c r="RYF42" s="236"/>
      <c r="RYG42" s="236"/>
      <c r="RYH42" s="236"/>
      <c r="RYI42" s="236"/>
      <c r="RYJ42" s="236"/>
      <c r="RYK42" s="236"/>
      <c r="RYL42" s="236"/>
      <c r="RYM42" s="236"/>
      <c r="RYN42" s="236"/>
      <c r="RYO42" s="236"/>
      <c r="RYP42" s="236"/>
      <c r="RYQ42" s="236"/>
      <c r="RYR42" s="236"/>
      <c r="RYS42" s="236"/>
      <c r="RYT42" s="236"/>
      <c r="RYU42" s="236"/>
      <c r="RYV42" s="236"/>
      <c r="RYW42" s="236"/>
      <c r="RYX42" s="236"/>
      <c r="RYY42" s="236"/>
      <c r="RYZ42" s="236"/>
      <c r="RZA42" s="236"/>
      <c r="RZB42" s="236"/>
      <c r="RZC42" s="236"/>
      <c r="RZD42" s="236"/>
      <c r="RZE42" s="236"/>
      <c r="RZF42" s="236"/>
      <c r="RZG42" s="236"/>
      <c r="RZH42" s="236"/>
      <c r="RZI42" s="236"/>
      <c r="RZJ42" s="236"/>
      <c r="RZK42" s="236"/>
      <c r="RZL42" s="236"/>
      <c r="RZM42" s="236"/>
      <c r="RZN42" s="236"/>
      <c r="RZO42" s="236"/>
      <c r="RZP42" s="236"/>
      <c r="RZQ42" s="236"/>
      <c r="RZR42" s="236"/>
      <c r="RZS42" s="236"/>
      <c r="RZT42" s="236"/>
      <c r="RZU42" s="236"/>
      <c r="RZV42" s="236"/>
      <c r="RZW42" s="236"/>
      <c r="RZX42" s="236"/>
      <c r="RZY42" s="236"/>
      <c r="RZZ42" s="236"/>
      <c r="SAA42" s="236"/>
      <c r="SAB42" s="236"/>
      <c r="SAC42" s="236"/>
      <c r="SAD42" s="236"/>
      <c r="SAE42" s="236"/>
      <c r="SAF42" s="236"/>
      <c r="SAG42" s="236"/>
      <c r="SAH42" s="236"/>
      <c r="SAI42" s="236"/>
      <c r="SAJ42" s="236"/>
      <c r="SAK42" s="236"/>
      <c r="SAL42" s="236"/>
      <c r="SAM42" s="236"/>
      <c r="SAN42" s="236"/>
      <c r="SAO42" s="236"/>
      <c r="SAP42" s="236"/>
      <c r="SAQ42" s="236"/>
      <c r="SAR42" s="236"/>
      <c r="SAS42" s="236"/>
      <c r="SAT42" s="236"/>
      <c r="SAU42" s="236"/>
      <c r="SAV42" s="236"/>
      <c r="SAW42" s="236"/>
      <c r="SAX42" s="236"/>
      <c r="SAY42" s="236"/>
      <c r="SAZ42" s="236"/>
      <c r="SBA42" s="236"/>
      <c r="SBB42" s="236"/>
      <c r="SBC42" s="236"/>
      <c r="SBD42" s="236"/>
      <c r="SBE42" s="236"/>
      <c r="SBF42" s="236"/>
      <c r="SBG42" s="236"/>
      <c r="SBH42" s="236"/>
      <c r="SBI42" s="236"/>
      <c r="SBJ42" s="236"/>
      <c r="SBK42" s="236"/>
      <c r="SBL42" s="236"/>
      <c r="SBM42" s="236"/>
      <c r="SBN42" s="236"/>
      <c r="SBO42" s="236"/>
      <c r="SBP42" s="236"/>
      <c r="SBQ42" s="236"/>
      <c r="SBR42" s="236"/>
      <c r="SBS42" s="236"/>
      <c r="SBT42" s="236"/>
      <c r="SBU42" s="236"/>
      <c r="SBV42" s="236"/>
      <c r="SBW42" s="236"/>
      <c r="SBX42" s="236"/>
      <c r="SBY42" s="236"/>
      <c r="SBZ42" s="236"/>
      <c r="SCA42" s="236"/>
      <c r="SCB42" s="236"/>
      <c r="SCC42" s="236"/>
      <c r="SCD42" s="236"/>
      <c r="SCE42" s="236"/>
      <c r="SCF42" s="236"/>
      <c r="SCG42" s="236"/>
      <c r="SCH42" s="236"/>
      <c r="SCI42" s="236"/>
      <c r="SCJ42" s="236"/>
      <c r="SCK42" s="236"/>
      <c r="SCL42" s="236"/>
      <c r="SCM42" s="236"/>
      <c r="SCN42" s="236"/>
      <c r="SCO42" s="236"/>
      <c r="SCP42" s="236"/>
      <c r="SCQ42" s="236"/>
      <c r="SCR42" s="236"/>
      <c r="SCS42" s="236"/>
      <c r="SCT42" s="236"/>
      <c r="SCU42" s="236"/>
      <c r="SCV42" s="236"/>
      <c r="SCW42" s="236"/>
      <c r="SCX42" s="236"/>
      <c r="SCY42" s="236"/>
      <c r="SCZ42" s="236"/>
      <c r="SDA42" s="236"/>
      <c r="SDB42" s="236"/>
      <c r="SDC42" s="236"/>
      <c r="SDD42" s="236"/>
      <c r="SDE42" s="236"/>
      <c r="SDF42" s="236"/>
      <c r="SDG42" s="236"/>
      <c r="SDH42" s="236"/>
      <c r="SDI42" s="236"/>
      <c r="SDJ42" s="236"/>
      <c r="SDK42" s="236"/>
      <c r="SDL42" s="236"/>
      <c r="SDM42" s="236"/>
      <c r="SDN42" s="236"/>
      <c r="SDO42" s="236"/>
      <c r="SDP42" s="236"/>
      <c r="SDQ42" s="236"/>
      <c r="SDR42" s="236"/>
      <c r="SDS42" s="236"/>
      <c r="SDT42" s="236"/>
      <c r="SDU42" s="236"/>
      <c r="SDV42" s="236"/>
      <c r="SDW42" s="236"/>
      <c r="SDX42" s="236"/>
      <c r="SDY42" s="236"/>
      <c r="SDZ42" s="236"/>
      <c r="SEA42" s="236"/>
      <c r="SEB42" s="236"/>
      <c r="SEC42" s="236"/>
      <c r="SED42" s="236"/>
      <c r="SEE42" s="236"/>
      <c r="SEF42" s="236"/>
      <c r="SEG42" s="236"/>
      <c r="SEH42" s="236"/>
      <c r="SEI42" s="236"/>
      <c r="SEJ42" s="236"/>
      <c r="SEK42" s="236"/>
      <c r="SEL42" s="236"/>
      <c r="SEM42" s="236"/>
      <c r="SEN42" s="236"/>
      <c r="SEO42" s="236"/>
      <c r="SEP42" s="236"/>
      <c r="SEQ42" s="236"/>
      <c r="SER42" s="236"/>
      <c r="SES42" s="236"/>
      <c r="SET42" s="236"/>
      <c r="SEU42" s="236"/>
      <c r="SEV42" s="236"/>
      <c r="SEW42" s="236"/>
      <c r="SEX42" s="236"/>
      <c r="SEY42" s="236"/>
      <c r="SEZ42" s="236"/>
      <c r="SFA42" s="236"/>
      <c r="SFB42" s="236"/>
      <c r="SFC42" s="236"/>
      <c r="SFD42" s="236"/>
      <c r="SFE42" s="236"/>
      <c r="SFF42" s="236"/>
      <c r="SFG42" s="236"/>
      <c r="SFH42" s="236"/>
      <c r="SFI42" s="236"/>
      <c r="SFJ42" s="236"/>
      <c r="SFK42" s="236"/>
      <c r="SFL42" s="236"/>
      <c r="SFM42" s="236"/>
      <c r="SFN42" s="236"/>
      <c r="SFO42" s="236"/>
      <c r="SFP42" s="236"/>
      <c r="SFQ42" s="236"/>
      <c r="SFR42" s="236"/>
      <c r="SFS42" s="236"/>
      <c r="SFT42" s="236"/>
      <c r="SFU42" s="236"/>
      <c r="SFV42" s="236"/>
      <c r="SFW42" s="236"/>
      <c r="SFX42" s="236"/>
      <c r="SFY42" s="236"/>
      <c r="SFZ42" s="236"/>
      <c r="SGA42" s="236"/>
      <c r="SGB42" s="236"/>
      <c r="SGC42" s="236"/>
      <c r="SGD42" s="236"/>
      <c r="SGE42" s="236"/>
      <c r="SGF42" s="236"/>
      <c r="SGG42" s="236"/>
      <c r="SGH42" s="236"/>
      <c r="SGI42" s="236"/>
      <c r="SGJ42" s="236"/>
      <c r="SGK42" s="236"/>
      <c r="SGL42" s="236"/>
      <c r="SGM42" s="236"/>
      <c r="SGN42" s="236"/>
      <c r="SGO42" s="236"/>
      <c r="SGP42" s="236"/>
      <c r="SGQ42" s="236"/>
      <c r="SGR42" s="236"/>
      <c r="SGS42" s="236"/>
      <c r="SGT42" s="236"/>
      <c r="SGU42" s="236"/>
      <c r="SGV42" s="236"/>
      <c r="SGW42" s="236"/>
      <c r="SGX42" s="236"/>
      <c r="SGY42" s="236"/>
      <c r="SGZ42" s="236"/>
      <c r="SHA42" s="236"/>
      <c r="SHB42" s="236"/>
      <c r="SHC42" s="236"/>
      <c r="SHD42" s="236"/>
      <c r="SHE42" s="236"/>
      <c r="SHF42" s="236"/>
      <c r="SHG42" s="236"/>
      <c r="SHH42" s="236"/>
      <c r="SHI42" s="236"/>
      <c r="SHJ42" s="236"/>
      <c r="SHK42" s="236"/>
      <c r="SHL42" s="236"/>
      <c r="SHM42" s="236"/>
      <c r="SHN42" s="236"/>
      <c r="SHO42" s="236"/>
      <c r="SHP42" s="236"/>
      <c r="SHQ42" s="236"/>
      <c r="SHR42" s="236"/>
      <c r="SHS42" s="236"/>
      <c r="SHT42" s="236"/>
      <c r="SHU42" s="236"/>
      <c r="SHV42" s="236"/>
      <c r="SHW42" s="236"/>
      <c r="SHX42" s="236"/>
      <c r="SHY42" s="236"/>
      <c r="SHZ42" s="236"/>
      <c r="SIA42" s="236"/>
      <c r="SIB42" s="236"/>
      <c r="SIC42" s="236"/>
      <c r="SID42" s="236"/>
      <c r="SIE42" s="236"/>
      <c r="SIF42" s="236"/>
      <c r="SIG42" s="236"/>
      <c r="SIH42" s="236"/>
      <c r="SII42" s="236"/>
      <c r="SIJ42" s="236"/>
      <c r="SIK42" s="236"/>
      <c r="SIL42" s="236"/>
      <c r="SIM42" s="236"/>
      <c r="SIN42" s="236"/>
      <c r="SIO42" s="236"/>
      <c r="SIP42" s="236"/>
      <c r="SIQ42" s="236"/>
      <c r="SIR42" s="236"/>
      <c r="SIS42" s="236"/>
      <c r="SIT42" s="236"/>
      <c r="SIU42" s="236"/>
      <c r="SIV42" s="236"/>
      <c r="SIW42" s="236"/>
      <c r="SIX42" s="236"/>
      <c r="SIY42" s="236"/>
      <c r="SIZ42" s="236"/>
      <c r="SJA42" s="236"/>
      <c r="SJB42" s="236"/>
      <c r="SJC42" s="236"/>
      <c r="SJD42" s="236"/>
      <c r="SJE42" s="236"/>
      <c r="SJF42" s="236"/>
      <c r="SJG42" s="236"/>
      <c r="SJH42" s="236"/>
      <c r="SJI42" s="236"/>
      <c r="SJJ42" s="236"/>
      <c r="SJK42" s="236"/>
      <c r="SJL42" s="236"/>
      <c r="SJM42" s="236"/>
      <c r="SJN42" s="236"/>
      <c r="SJO42" s="236"/>
      <c r="SJP42" s="236"/>
      <c r="SJQ42" s="236"/>
      <c r="SJR42" s="236"/>
      <c r="SJS42" s="236"/>
      <c r="SJT42" s="236"/>
      <c r="SJU42" s="236"/>
      <c r="SJV42" s="236"/>
      <c r="SJW42" s="236"/>
      <c r="SJX42" s="236"/>
      <c r="SJY42" s="236"/>
      <c r="SJZ42" s="236"/>
      <c r="SKA42" s="236"/>
      <c r="SKB42" s="236"/>
      <c r="SKC42" s="236"/>
      <c r="SKD42" s="236"/>
      <c r="SKE42" s="236"/>
      <c r="SKF42" s="236"/>
      <c r="SKG42" s="236"/>
      <c r="SKH42" s="236"/>
      <c r="SKI42" s="236"/>
      <c r="SKJ42" s="236"/>
      <c r="SKK42" s="236"/>
      <c r="SKL42" s="236"/>
      <c r="SKM42" s="236"/>
      <c r="SKN42" s="236"/>
      <c r="SKO42" s="236"/>
      <c r="SKP42" s="236"/>
      <c r="SKQ42" s="236"/>
      <c r="SKR42" s="236"/>
      <c r="SKS42" s="236"/>
      <c r="SKT42" s="236"/>
      <c r="SKU42" s="236"/>
      <c r="SKV42" s="236"/>
      <c r="SKW42" s="236"/>
      <c r="SKX42" s="236"/>
      <c r="SKY42" s="236"/>
      <c r="SKZ42" s="236"/>
      <c r="SLA42" s="236"/>
      <c r="SLB42" s="236"/>
      <c r="SLC42" s="236"/>
      <c r="SLD42" s="236"/>
      <c r="SLE42" s="236"/>
      <c r="SLF42" s="236"/>
      <c r="SLG42" s="236"/>
      <c r="SLH42" s="236"/>
      <c r="SLI42" s="236"/>
      <c r="SLJ42" s="236"/>
      <c r="SLK42" s="236"/>
      <c r="SLL42" s="236"/>
      <c r="SLM42" s="236"/>
      <c r="SLN42" s="236"/>
      <c r="SLO42" s="236"/>
      <c r="SLP42" s="236"/>
      <c r="SLQ42" s="236"/>
      <c r="SLR42" s="236"/>
      <c r="SLS42" s="236"/>
      <c r="SLT42" s="236"/>
      <c r="SLU42" s="236"/>
      <c r="SLV42" s="236"/>
      <c r="SLW42" s="236"/>
      <c r="SLX42" s="236"/>
      <c r="SLY42" s="236"/>
      <c r="SLZ42" s="236"/>
      <c r="SMA42" s="236"/>
      <c r="SMB42" s="236"/>
      <c r="SMC42" s="236"/>
      <c r="SMD42" s="236"/>
      <c r="SME42" s="236"/>
      <c r="SMF42" s="236"/>
      <c r="SMG42" s="236"/>
      <c r="SMH42" s="236"/>
      <c r="SMI42" s="236"/>
      <c r="SMJ42" s="236"/>
      <c r="SMK42" s="236"/>
      <c r="SML42" s="236"/>
      <c r="SMM42" s="236"/>
      <c r="SMN42" s="236"/>
      <c r="SMO42" s="236"/>
      <c r="SMP42" s="236"/>
      <c r="SMQ42" s="236"/>
      <c r="SMR42" s="236"/>
      <c r="SMS42" s="236"/>
      <c r="SMT42" s="236"/>
      <c r="SMU42" s="236"/>
      <c r="SMV42" s="236"/>
      <c r="SMW42" s="236"/>
      <c r="SMX42" s="236"/>
      <c r="SMY42" s="236"/>
      <c r="SMZ42" s="236"/>
      <c r="SNA42" s="236"/>
      <c r="SNB42" s="236"/>
      <c r="SNC42" s="236"/>
      <c r="SND42" s="236"/>
      <c r="SNE42" s="236"/>
      <c r="SNF42" s="236"/>
      <c r="SNG42" s="236"/>
      <c r="SNH42" s="236"/>
      <c r="SNI42" s="236"/>
      <c r="SNJ42" s="236"/>
      <c r="SNK42" s="236"/>
      <c r="SNL42" s="236"/>
      <c r="SNM42" s="236"/>
      <c r="SNN42" s="236"/>
      <c r="SNO42" s="236"/>
      <c r="SNP42" s="236"/>
      <c r="SNQ42" s="236"/>
      <c r="SNR42" s="236"/>
      <c r="SNS42" s="236"/>
      <c r="SNT42" s="236"/>
      <c r="SNU42" s="236"/>
      <c r="SNV42" s="236"/>
      <c r="SNW42" s="236"/>
      <c r="SNX42" s="236"/>
      <c r="SNY42" s="236"/>
      <c r="SNZ42" s="236"/>
      <c r="SOA42" s="236"/>
      <c r="SOB42" s="236"/>
      <c r="SOC42" s="236"/>
      <c r="SOD42" s="236"/>
      <c r="SOE42" s="236"/>
      <c r="SOF42" s="236"/>
      <c r="SOG42" s="236"/>
      <c r="SOH42" s="236"/>
      <c r="SOI42" s="236"/>
      <c r="SOJ42" s="236"/>
      <c r="SOK42" s="236"/>
      <c r="SOL42" s="236"/>
      <c r="SOM42" s="236"/>
      <c r="SON42" s="236"/>
      <c r="SOO42" s="236"/>
      <c r="SOP42" s="236"/>
      <c r="SOQ42" s="236"/>
      <c r="SOR42" s="236"/>
      <c r="SOS42" s="236"/>
      <c r="SOT42" s="236"/>
      <c r="SOU42" s="236"/>
      <c r="SOV42" s="236"/>
      <c r="SOW42" s="236"/>
      <c r="SOX42" s="236"/>
      <c r="SOY42" s="236"/>
      <c r="SOZ42" s="236"/>
      <c r="SPA42" s="236"/>
      <c r="SPB42" s="236"/>
      <c r="SPC42" s="236"/>
      <c r="SPD42" s="236"/>
      <c r="SPE42" s="236"/>
      <c r="SPF42" s="236"/>
      <c r="SPG42" s="236"/>
      <c r="SPH42" s="236"/>
      <c r="SPI42" s="236"/>
      <c r="SPJ42" s="236"/>
      <c r="SPK42" s="236"/>
      <c r="SPL42" s="236"/>
      <c r="SPM42" s="236"/>
      <c r="SPN42" s="236"/>
      <c r="SPO42" s="236"/>
      <c r="SPP42" s="236"/>
      <c r="SPQ42" s="236"/>
      <c r="SPR42" s="236"/>
      <c r="SPS42" s="236"/>
      <c r="SPT42" s="236"/>
      <c r="SPU42" s="236"/>
      <c r="SPV42" s="236"/>
      <c r="SPW42" s="236"/>
      <c r="SPX42" s="236"/>
      <c r="SPY42" s="236"/>
      <c r="SPZ42" s="236"/>
      <c r="SQA42" s="236"/>
      <c r="SQB42" s="236"/>
      <c r="SQC42" s="236"/>
      <c r="SQD42" s="236"/>
      <c r="SQE42" s="236"/>
      <c r="SQF42" s="236"/>
      <c r="SQG42" s="236"/>
      <c r="SQH42" s="236"/>
      <c r="SQI42" s="236"/>
      <c r="SQJ42" s="236"/>
      <c r="SQK42" s="236"/>
      <c r="SQL42" s="236"/>
      <c r="SQM42" s="236"/>
      <c r="SQN42" s="236"/>
      <c r="SQO42" s="236"/>
      <c r="SQP42" s="236"/>
      <c r="SQQ42" s="236"/>
      <c r="SQR42" s="236"/>
      <c r="SQS42" s="236"/>
      <c r="SQT42" s="236"/>
      <c r="SQU42" s="236"/>
      <c r="SQV42" s="236"/>
      <c r="SQW42" s="236"/>
      <c r="SQX42" s="236"/>
      <c r="SQY42" s="236"/>
      <c r="SQZ42" s="236"/>
      <c r="SRA42" s="236"/>
      <c r="SRB42" s="236"/>
      <c r="SRC42" s="236"/>
      <c r="SRD42" s="236"/>
      <c r="SRE42" s="236"/>
      <c r="SRF42" s="236"/>
      <c r="SRG42" s="236"/>
      <c r="SRH42" s="236"/>
      <c r="SRI42" s="236"/>
      <c r="SRJ42" s="236"/>
      <c r="SRK42" s="236"/>
      <c r="SRL42" s="236"/>
      <c r="SRM42" s="236"/>
      <c r="SRN42" s="236"/>
      <c r="SRO42" s="236"/>
      <c r="SRP42" s="236"/>
      <c r="SRQ42" s="236"/>
      <c r="SRR42" s="236"/>
      <c r="SRS42" s="236"/>
      <c r="SRT42" s="236"/>
      <c r="SRU42" s="236"/>
      <c r="SRV42" s="236"/>
      <c r="SRW42" s="236"/>
      <c r="SRX42" s="236"/>
      <c r="SRY42" s="236"/>
      <c r="SRZ42" s="236"/>
      <c r="SSA42" s="236"/>
      <c r="SSB42" s="236"/>
      <c r="SSC42" s="236"/>
      <c r="SSD42" s="236"/>
      <c r="SSE42" s="236"/>
      <c r="SSF42" s="236"/>
      <c r="SSG42" s="236"/>
      <c r="SSH42" s="236"/>
      <c r="SSI42" s="236"/>
      <c r="SSJ42" s="236"/>
      <c r="SSK42" s="236"/>
      <c r="SSL42" s="236"/>
      <c r="SSM42" s="236"/>
      <c r="SSN42" s="236"/>
      <c r="SSO42" s="236"/>
      <c r="SSP42" s="236"/>
      <c r="SSQ42" s="236"/>
      <c r="SSR42" s="236"/>
      <c r="SSS42" s="236"/>
      <c r="SST42" s="236"/>
      <c r="SSU42" s="236"/>
      <c r="SSV42" s="236"/>
      <c r="SSW42" s="236"/>
      <c r="SSX42" s="236"/>
      <c r="SSY42" s="236"/>
      <c r="SSZ42" s="236"/>
      <c r="STA42" s="236"/>
      <c r="STB42" s="236"/>
      <c r="STC42" s="236"/>
      <c r="STD42" s="236"/>
      <c r="STE42" s="236"/>
      <c r="STF42" s="236"/>
      <c r="STG42" s="236"/>
      <c r="STH42" s="236"/>
      <c r="STI42" s="236"/>
      <c r="STJ42" s="236"/>
      <c r="STK42" s="236"/>
      <c r="STL42" s="236"/>
      <c r="STM42" s="236"/>
      <c r="STN42" s="236"/>
      <c r="STO42" s="236"/>
      <c r="STP42" s="236"/>
      <c r="STQ42" s="236"/>
      <c r="STR42" s="236"/>
      <c r="STS42" s="236"/>
      <c r="STT42" s="236"/>
      <c r="STU42" s="236"/>
      <c r="STV42" s="236"/>
      <c r="STW42" s="236"/>
      <c r="STX42" s="236"/>
      <c r="STY42" s="236"/>
      <c r="STZ42" s="236"/>
      <c r="SUA42" s="236"/>
      <c r="SUB42" s="236"/>
      <c r="SUC42" s="236"/>
      <c r="SUD42" s="236"/>
      <c r="SUE42" s="236"/>
      <c r="SUF42" s="236"/>
      <c r="SUG42" s="236"/>
      <c r="SUH42" s="236"/>
      <c r="SUI42" s="236"/>
      <c r="SUJ42" s="236"/>
      <c r="SUK42" s="236"/>
      <c r="SUL42" s="236"/>
      <c r="SUM42" s="236"/>
      <c r="SUN42" s="236"/>
      <c r="SUO42" s="236"/>
      <c r="SUP42" s="236"/>
      <c r="SUQ42" s="236"/>
      <c r="SUR42" s="236"/>
      <c r="SUS42" s="236"/>
      <c r="SUT42" s="236"/>
      <c r="SUU42" s="236"/>
      <c r="SUV42" s="236"/>
      <c r="SUW42" s="236"/>
      <c r="SUX42" s="236"/>
      <c r="SUY42" s="236"/>
      <c r="SUZ42" s="236"/>
      <c r="SVA42" s="236"/>
      <c r="SVB42" s="236"/>
      <c r="SVC42" s="236"/>
      <c r="SVD42" s="236"/>
      <c r="SVE42" s="236"/>
      <c r="SVF42" s="236"/>
      <c r="SVG42" s="236"/>
      <c r="SVH42" s="236"/>
      <c r="SVI42" s="236"/>
      <c r="SVJ42" s="236"/>
      <c r="SVK42" s="236"/>
      <c r="SVL42" s="236"/>
      <c r="SVM42" s="236"/>
      <c r="SVN42" s="236"/>
      <c r="SVO42" s="236"/>
      <c r="SVP42" s="236"/>
      <c r="SVQ42" s="236"/>
      <c r="SVR42" s="236"/>
      <c r="SVS42" s="236"/>
      <c r="SVT42" s="236"/>
      <c r="SVU42" s="236"/>
      <c r="SVV42" s="236"/>
      <c r="SVW42" s="236"/>
      <c r="SVX42" s="236"/>
      <c r="SVY42" s="236"/>
      <c r="SVZ42" s="236"/>
      <c r="SWA42" s="236"/>
      <c r="SWB42" s="236"/>
      <c r="SWC42" s="236"/>
      <c r="SWD42" s="236"/>
      <c r="SWE42" s="236"/>
      <c r="SWF42" s="236"/>
      <c r="SWG42" s="236"/>
      <c r="SWH42" s="236"/>
      <c r="SWI42" s="236"/>
      <c r="SWJ42" s="236"/>
      <c r="SWK42" s="236"/>
      <c r="SWL42" s="236"/>
      <c r="SWM42" s="236"/>
      <c r="SWN42" s="236"/>
      <c r="SWO42" s="236"/>
      <c r="SWP42" s="236"/>
      <c r="SWQ42" s="236"/>
      <c r="SWR42" s="236"/>
      <c r="SWS42" s="236"/>
      <c r="SWT42" s="236"/>
      <c r="SWU42" s="236"/>
      <c r="SWV42" s="236"/>
      <c r="SWW42" s="236"/>
      <c r="SWX42" s="236"/>
      <c r="SWY42" s="236"/>
      <c r="SWZ42" s="236"/>
      <c r="SXA42" s="236"/>
      <c r="SXB42" s="236"/>
      <c r="SXC42" s="236"/>
      <c r="SXD42" s="236"/>
      <c r="SXE42" s="236"/>
      <c r="SXF42" s="236"/>
      <c r="SXG42" s="236"/>
      <c r="SXH42" s="236"/>
      <c r="SXI42" s="236"/>
      <c r="SXJ42" s="236"/>
      <c r="SXK42" s="236"/>
      <c r="SXL42" s="236"/>
      <c r="SXM42" s="236"/>
      <c r="SXN42" s="236"/>
      <c r="SXO42" s="236"/>
      <c r="SXP42" s="236"/>
      <c r="SXQ42" s="236"/>
      <c r="SXR42" s="236"/>
      <c r="SXS42" s="236"/>
      <c r="SXT42" s="236"/>
      <c r="SXU42" s="236"/>
      <c r="SXV42" s="236"/>
      <c r="SXW42" s="236"/>
      <c r="SXX42" s="236"/>
      <c r="SXY42" s="236"/>
      <c r="SXZ42" s="236"/>
      <c r="SYA42" s="236"/>
      <c r="SYB42" s="236"/>
      <c r="SYC42" s="236"/>
      <c r="SYD42" s="236"/>
      <c r="SYE42" s="236"/>
      <c r="SYF42" s="236"/>
      <c r="SYG42" s="236"/>
      <c r="SYH42" s="236"/>
      <c r="SYI42" s="236"/>
      <c r="SYJ42" s="236"/>
      <c r="SYK42" s="236"/>
      <c r="SYL42" s="236"/>
      <c r="SYM42" s="236"/>
      <c r="SYN42" s="236"/>
      <c r="SYO42" s="236"/>
      <c r="SYP42" s="236"/>
      <c r="SYQ42" s="236"/>
      <c r="SYR42" s="236"/>
      <c r="SYS42" s="236"/>
      <c r="SYT42" s="236"/>
      <c r="SYU42" s="236"/>
      <c r="SYV42" s="236"/>
      <c r="SYW42" s="236"/>
      <c r="SYX42" s="236"/>
      <c r="SYY42" s="236"/>
      <c r="SYZ42" s="236"/>
      <c r="SZA42" s="236"/>
      <c r="SZB42" s="236"/>
      <c r="SZC42" s="236"/>
      <c r="SZD42" s="236"/>
      <c r="SZE42" s="236"/>
      <c r="SZF42" s="236"/>
      <c r="SZG42" s="236"/>
      <c r="SZH42" s="236"/>
      <c r="SZI42" s="236"/>
      <c r="SZJ42" s="236"/>
      <c r="SZK42" s="236"/>
      <c r="SZL42" s="236"/>
      <c r="SZM42" s="236"/>
      <c r="SZN42" s="236"/>
      <c r="SZO42" s="236"/>
      <c r="SZP42" s="236"/>
      <c r="SZQ42" s="236"/>
      <c r="SZR42" s="236"/>
      <c r="SZS42" s="236"/>
      <c r="SZT42" s="236"/>
      <c r="SZU42" s="236"/>
      <c r="SZV42" s="236"/>
      <c r="SZW42" s="236"/>
      <c r="SZX42" s="236"/>
      <c r="SZY42" s="236"/>
      <c r="SZZ42" s="236"/>
      <c r="TAA42" s="236"/>
      <c r="TAB42" s="236"/>
      <c r="TAC42" s="236"/>
      <c r="TAD42" s="236"/>
      <c r="TAE42" s="236"/>
      <c r="TAF42" s="236"/>
      <c r="TAG42" s="236"/>
      <c r="TAH42" s="236"/>
      <c r="TAI42" s="236"/>
      <c r="TAJ42" s="236"/>
      <c r="TAK42" s="236"/>
      <c r="TAL42" s="236"/>
      <c r="TAM42" s="236"/>
      <c r="TAN42" s="236"/>
      <c r="TAO42" s="236"/>
      <c r="TAP42" s="236"/>
      <c r="TAQ42" s="236"/>
      <c r="TAR42" s="236"/>
      <c r="TAS42" s="236"/>
      <c r="TAT42" s="236"/>
      <c r="TAU42" s="236"/>
      <c r="TAV42" s="236"/>
      <c r="TAW42" s="236"/>
      <c r="TAX42" s="236"/>
      <c r="TAY42" s="236"/>
      <c r="TAZ42" s="236"/>
      <c r="TBA42" s="236"/>
      <c r="TBB42" s="236"/>
      <c r="TBC42" s="236"/>
      <c r="TBD42" s="236"/>
      <c r="TBE42" s="236"/>
      <c r="TBF42" s="236"/>
      <c r="TBG42" s="236"/>
      <c r="TBH42" s="236"/>
      <c r="TBI42" s="236"/>
      <c r="TBJ42" s="236"/>
      <c r="TBK42" s="236"/>
      <c r="TBL42" s="236"/>
      <c r="TBM42" s="236"/>
      <c r="TBN42" s="236"/>
      <c r="TBO42" s="236"/>
      <c r="TBP42" s="236"/>
      <c r="TBQ42" s="236"/>
      <c r="TBR42" s="236"/>
      <c r="TBS42" s="236"/>
      <c r="TBT42" s="236"/>
      <c r="TBU42" s="236"/>
      <c r="TBV42" s="236"/>
      <c r="TBW42" s="236"/>
      <c r="TBX42" s="236"/>
      <c r="TBY42" s="236"/>
      <c r="TBZ42" s="236"/>
      <c r="TCA42" s="236"/>
      <c r="TCB42" s="236"/>
      <c r="TCC42" s="236"/>
      <c r="TCD42" s="236"/>
      <c r="TCE42" s="236"/>
      <c r="TCF42" s="236"/>
      <c r="TCG42" s="236"/>
      <c r="TCH42" s="236"/>
      <c r="TCI42" s="236"/>
      <c r="TCJ42" s="236"/>
      <c r="TCK42" s="236"/>
      <c r="TCL42" s="236"/>
      <c r="TCM42" s="236"/>
      <c r="TCN42" s="236"/>
      <c r="TCO42" s="236"/>
      <c r="TCP42" s="236"/>
      <c r="TCQ42" s="236"/>
      <c r="TCR42" s="236"/>
      <c r="TCS42" s="236"/>
      <c r="TCT42" s="236"/>
      <c r="TCU42" s="236"/>
      <c r="TCV42" s="236"/>
      <c r="TCW42" s="236"/>
      <c r="TCX42" s="236"/>
      <c r="TCY42" s="236"/>
      <c r="TCZ42" s="236"/>
      <c r="TDA42" s="236"/>
      <c r="TDB42" s="236"/>
      <c r="TDC42" s="236"/>
      <c r="TDD42" s="236"/>
      <c r="TDE42" s="236"/>
      <c r="TDF42" s="236"/>
      <c r="TDG42" s="236"/>
      <c r="TDH42" s="236"/>
      <c r="TDI42" s="236"/>
      <c r="TDJ42" s="236"/>
      <c r="TDK42" s="236"/>
      <c r="TDL42" s="236"/>
      <c r="TDM42" s="236"/>
      <c r="TDN42" s="236"/>
      <c r="TDO42" s="236"/>
      <c r="TDP42" s="236"/>
      <c r="TDQ42" s="236"/>
      <c r="TDR42" s="236"/>
      <c r="TDS42" s="236"/>
      <c r="TDT42" s="236"/>
      <c r="TDU42" s="236"/>
      <c r="TDV42" s="236"/>
      <c r="TDW42" s="236"/>
      <c r="TDX42" s="236"/>
      <c r="TDY42" s="236"/>
      <c r="TDZ42" s="236"/>
      <c r="TEA42" s="236"/>
      <c r="TEB42" s="236"/>
      <c r="TEC42" s="236"/>
      <c r="TED42" s="236"/>
      <c r="TEE42" s="236"/>
      <c r="TEF42" s="236"/>
      <c r="TEG42" s="236"/>
      <c r="TEH42" s="236"/>
      <c r="TEI42" s="236"/>
      <c r="TEJ42" s="236"/>
      <c r="TEK42" s="236"/>
      <c r="TEL42" s="236"/>
      <c r="TEM42" s="236"/>
      <c r="TEN42" s="236"/>
      <c r="TEO42" s="236"/>
      <c r="TEP42" s="236"/>
      <c r="TEQ42" s="236"/>
      <c r="TER42" s="236"/>
      <c r="TES42" s="236"/>
      <c r="TET42" s="236"/>
      <c r="TEU42" s="236"/>
      <c r="TEV42" s="236"/>
      <c r="TEW42" s="236"/>
      <c r="TEX42" s="236"/>
      <c r="TEY42" s="236"/>
      <c r="TEZ42" s="236"/>
      <c r="TFA42" s="236"/>
      <c r="TFB42" s="236"/>
      <c r="TFC42" s="236"/>
      <c r="TFD42" s="236"/>
      <c r="TFE42" s="236"/>
      <c r="TFF42" s="236"/>
      <c r="TFG42" s="236"/>
      <c r="TFH42" s="236"/>
      <c r="TFI42" s="236"/>
      <c r="TFJ42" s="236"/>
      <c r="TFK42" s="236"/>
      <c r="TFL42" s="236"/>
      <c r="TFM42" s="236"/>
      <c r="TFN42" s="236"/>
      <c r="TFO42" s="236"/>
      <c r="TFP42" s="236"/>
      <c r="TFQ42" s="236"/>
      <c r="TFR42" s="236"/>
      <c r="TFS42" s="236"/>
      <c r="TFT42" s="236"/>
      <c r="TFU42" s="236"/>
      <c r="TFV42" s="236"/>
      <c r="TFW42" s="236"/>
      <c r="TFX42" s="236"/>
      <c r="TFY42" s="236"/>
      <c r="TFZ42" s="236"/>
      <c r="TGA42" s="236"/>
      <c r="TGB42" s="236"/>
      <c r="TGC42" s="236"/>
      <c r="TGD42" s="236"/>
      <c r="TGE42" s="236"/>
      <c r="TGF42" s="236"/>
      <c r="TGG42" s="236"/>
      <c r="TGH42" s="236"/>
      <c r="TGI42" s="236"/>
      <c r="TGJ42" s="236"/>
      <c r="TGK42" s="236"/>
      <c r="TGL42" s="236"/>
      <c r="TGM42" s="236"/>
      <c r="TGN42" s="236"/>
      <c r="TGO42" s="236"/>
      <c r="TGP42" s="236"/>
      <c r="TGQ42" s="236"/>
      <c r="TGR42" s="236"/>
      <c r="TGS42" s="236"/>
      <c r="TGT42" s="236"/>
      <c r="TGU42" s="236"/>
      <c r="TGV42" s="236"/>
      <c r="TGW42" s="236"/>
      <c r="TGX42" s="236"/>
      <c r="TGY42" s="236"/>
      <c r="TGZ42" s="236"/>
      <c r="THA42" s="236"/>
      <c r="THB42" s="236"/>
      <c r="THC42" s="236"/>
      <c r="THD42" s="236"/>
      <c r="THE42" s="236"/>
      <c r="THF42" s="236"/>
      <c r="THG42" s="236"/>
      <c r="THH42" s="236"/>
      <c r="THI42" s="236"/>
      <c r="THJ42" s="236"/>
      <c r="THK42" s="236"/>
      <c r="THL42" s="236"/>
      <c r="THM42" s="236"/>
      <c r="THN42" s="236"/>
      <c r="THO42" s="236"/>
      <c r="THP42" s="236"/>
      <c r="THQ42" s="236"/>
      <c r="THR42" s="236"/>
      <c r="THS42" s="236"/>
      <c r="THT42" s="236"/>
      <c r="THU42" s="236"/>
      <c r="THV42" s="236"/>
      <c r="THW42" s="236"/>
      <c r="THX42" s="236"/>
      <c r="THY42" s="236"/>
      <c r="THZ42" s="236"/>
      <c r="TIA42" s="236"/>
      <c r="TIB42" s="236"/>
      <c r="TIC42" s="236"/>
      <c r="TID42" s="236"/>
      <c r="TIE42" s="236"/>
      <c r="TIF42" s="236"/>
      <c r="TIG42" s="236"/>
      <c r="TIH42" s="236"/>
      <c r="TII42" s="236"/>
      <c r="TIJ42" s="236"/>
      <c r="TIK42" s="236"/>
      <c r="TIL42" s="236"/>
      <c r="TIM42" s="236"/>
      <c r="TIN42" s="236"/>
      <c r="TIO42" s="236"/>
      <c r="TIP42" s="236"/>
      <c r="TIQ42" s="236"/>
      <c r="TIR42" s="236"/>
      <c r="TIS42" s="236"/>
      <c r="TIT42" s="236"/>
      <c r="TIU42" s="236"/>
      <c r="TIV42" s="236"/>
      <c r="TIW42" s="236"/>
      <c r="TIX42" s="236"/>
      <c r="TIY42" s="236"/>
      <c r="TIZ42" s="236"/>
      <c r="TJA42" s="236"/>
      <c r="TJB42" s="236"/>
      <c r="TJC42" s="236"/>
      <c r="TJD42" s="236"/>
      <c r="TJE42" s="236"/>
      <c r="TJF42" s="236"/>
      <c r="TJG42" s="236"/>
      <c r="TJH42" s="236"/>
      <c r="TJI42" s="236"/>
      <c r="TJJ42" s="236"/>
      <c r="TJK42" s="236"/>
      <c r="TJL42" s="236"/>
      <c r="TJM42" s="236"/>
      <c r="TJN42" s="236"/>
      <c r="TJO42" s="236"/>
      <c r="TJP42" s="236"/>
      <c r="TJQ42" s="236"/>
      <c r="TJR42" s="236"/>
      <c r="TJS42" s="236"/>
      <c r="TJT42" s="236"/>
      <c r="TJU42" s="236"/>
      <c r="TJV42" s="236"/>
      <c r="TJW42" s="236"/>
      <c r="TJX42" s="236"/>
      <c r="TJY42" s="236"/>
      <c r="TJZ42" s="236"/>
      <c r="TKA42" s="236"/>
      <c r="TKB42" s="236"/>
      <c r="TKC42" s="236"/>
      <c r="TKD42" s="236"/>
      <c r="TKE42" s="236"/>
      <c r="TKF42" s="236"/>
      <c r="TKG42" s="236"/>
      <c r="TKH42" s="236"/>
      <c r="TKI42" s="236"/>
      <c r="TKJ42" s="236"/>
      <c r="TKK42" s="236"/>
      <c r="TKL42" s="236"/>
      <c r="TKM42" s="236"/>
      <c r="TKN42" s="236"/>
      <c r="TKO42" s="236"/>
      <c r="TKP42" s="236"/>
      <c r="TKQ42" s="236"/>
      <c r="TKR42" s="236"/>
      <c r="TKS42" s="236"/>
      <c r="TKT42" s="236"/>
      <c r="TKU42" s="236"/>
      <c r="TKV42" s="236"/>
      <c r="TKW42" s="236"/>
      <c r="TKX42" s="236"/>
      <c r="TKY42" s="236"/>
      <c r="TKZ42" s="236"/>
      <c r="TLA42" s="236"/>
      <c r="TLB42" s="236"/>
      <c r="TLC42" s="236"/>
      <c r="TLD42" s="236"/>
      <c r="TLE42" s="236"/>
      <c r="TLF42" s="236"/>
      <c r="TLG42" s="236"/>
      <c r="TLH42" s="236"/>
      <c r="TLI42" s="236"/>
      <c r="TLJ42" s="236"/>
      <c r="TLK42" s="236"/>
      <c r="TLL42" s="236"/>
      <c r="TLM42" s="236"/>
      <c r="TLN42" s="236"/>
      <c r="TLO42" s="236"/>
      <c r="TLP42" s="236"/>
      <c r="TLQ42" s="236"/>
      <c r="TLR42" s="236"/>
      <c r="TLS42" s="236"/>
      <c r="TLT42" s="236"/>
      <c r="TLU42" s="236"/>
      <c r="TLV42" s="236"/>
      <c r="TLW42" s="236"/>
      <c r="TLX42" s="236"/>
      <c r="TLY42" s="236"/>
      <c r="TLZ42" s="236"/>
      <c r="TMA42" s="236"/>
      <c r="TMB42" s="236"/>
      <c r="TMC42" s="236"/>
      <c r="TMD42" s="236"/>
      <c r="TME42" s="236"/>
      <c r="TMF42" s="236"/>
      <c r="TMG42" s="236"/>
      <c r="TMH42" s="236"/>
      <c r="TMI42" s="236"/>
      <c r="TMJ42" s="236"/>
      <c r="TMK42" s="236"/>
      <c r="TML42" s="236"/>
      <c r="TMM42" s="236"/>
      <c r="TMN42" s="236"/>
      <c r="TMO42" s="236"/>
      <c r="TMP42" s="236"/>
      <c r="TMQ42" s="236"/>
      <c r="TMR42" s="236"/>
      <c r="TMS42" s="236"/>
      <c r="TMT42" s="236"/>
      <c r="TMU42" s="236"/>
      <c r="TMV42" s="236"/>
      <c r="TMW42" s="236"/>
      <c r="TMX42" s="236"/>
      <c r="TMY42" s="236"/>
      <c r="TMZ42" s="236"/>
      <c r="TNA42" s="236"/>
      <c r="TNB42" s="236"/>
      <c r="TNC42" s="236"/>
      <c r="TND42" s="236"/>
      <c r="TNE42" s="236"/>
      <c r="TNF42" s="236"/>
      <c r="TNG42" s="236"/>
      <c r="TNH42" s="236"/>
      <c r="TNI42" s="236"/>
      <c r="TNJ42" s="236"/>
      <c r="TNK42" s="236"/>
      <c r="TNL42" s="236"/>
      <c r="TNM42" s="236"/>
      <c r="TNN42" s="236"/>
      <c r="TNO42" s="236"/>
      <c r="TNP42" s="236"/>
      <c r="TNQ42" s="236"/>
      <c r="TNR42" s="236"/>
      <c r="TNS42" s="236"/>
      <c r="TNT42" s="236"/>
      <c r="TNU42" s="236"/>
      <c r="TNV42" s="236"/>
      <c r="TNW42" s="236"/>
      <c r="TNX42" s="236"/>
      <c r="TNY42" s="236"/>
      <c r="TNZ42" s="236"/>
      <c r="TOA42" s="236"/>
      <c r="TOB42" s="236"/>
      <c r="TOC42" s="236"/>
      <c r="TOD42" s="236"/>
      <c r="TOE42" s="236"/>
      <c r="TOF42" s="236"/>
      <c r="TOG42" s="236"/>
      <c r="TOH42" s="236"/>
      <c r="TOI42" s="236"/>
      <c r="TOJ42" s="236"/>
      <c r="TOK42" s="236"/>
      <c r="TOL42" s="236"/>
      <c r="TOM42" s="236"/>
      <c r="TON42" s="236"/>
      <c r="TOO42" s="236"/>
      <c r="TOP42" s="236"/>
      <c r="TOQ42" s="236"/>
      <c r="TOR42" s="236"/>
      <c r="TOS42" s="236"/>
      <c r="TOT42" s="236"/>
      <c r="TOU42" s="236"/>
      <c r="TOV42" s="236"/>
      <c r="TOW42" s="236"/>
      <c r="TOX42" s="236"/>
      <c r="TOY42" s="236"/>
      <c r="TOZ42" s="236"/>
      <c r="TPA42" s="236"/>
      <c r="TPB42" s="236"/>
      <c r="TPC42" s="236"/>
      <c r="TPD42" s="236"/>
      <c r="TPE42" s="236"/>
      <c r="TPF42" s="236"/>
      <c r="TPG42" s="236"/>
      <c r="TPH42" s="236"/>
      <c r="TPI42" s="236"/>
      <c r="TPJ42" s="236"/>
      <c r="TPK42" s="236"/>
      <c r="TPL42" s="236"/>
      <c r="TPM42" s="236"/>
      <c r="TPN42" s="236"/>
      <c r="TPO42" s="236"/>
      <c r="TPP42" s="236"/>
      <c r="TPQ42" s="236"/>
      <c r="TPR42" s="236"/>
      <c r="TPS42" s="236"/>
      <c r="TPT42" s="236"/>
      <c r="TPU42" s="236"/>
      <c r="TPV42" s="236"/>
      <c r="TPW42" s="236"/>
      <c r="TPX42" s="236"/>
      <c r="TPY42" s="236"/>
      <c r="TPZ42" s="236"/>
      <c r="TQA42" s="236"/>
      <c r="TQB42" s="236"/>
      <c r="TQC42" s="236"/>
      <c r="TQD42" s="236"/>
      <c r="TQE42" s="236"/>
      <c r="TQF42" s="236"/>
      <c r="TQG42" s="236"/>
      <c r="TQH42" s="236"/>
      <c r="TQI42" s="236"/>
      <c r="TQJ42" s="236"/>
      <c r="TQK42" s="236"/>
      <c r="TQL42" s="236"/>
      <c r="TQM42" s="236"/>
      <c r="TQN42" s="236"/>
      <c r="TQO42" s="236"/>
      <c r="TQP42" s="236"/>
      <c r="TQQ42" s="236"/>
      <c r="TQR42" s="236"/>
      <c r="TQS42" s="236"/>
      <c r="TQT42" s="236"/>
      <c r="TQU42" s="236"/>
      <c r="TQV42" s="236"/>
      <c r="TQW42" s="236"/>
      <c r="TQX42" s="236"/>
      <c r="TQY42" s="236"/>
      <c r="TQZ42" s="236"/>
      <c r="TRA42" s="236"/>
      <c r="TRB42" s="236"/>
      <c r="TRC42" s="236"/>
      <c r="TRD42" s="236"/>
      <c r="TRE42" s="236"/>
      <c r="TRF42" s="236"/>
      <c r="TRG42" s="236"/>
      <c r="TRH42" s="236"/>
      <c r="TRI42" s="236"/>
      <c r="TRJ42" s="236"/>
      <c r="TRK42" s="236"/>
      <c r="TRL42" s="236"/>
      <c r="TRM42" s="236"/>
      <c r="TRN42" s="236"/>
      <c r="TRO42" s="236"/>
      <c r="TRP42" s="236"/>
      <c r="TRQ42" s="236"/>
      <c r="TRR42" s="236"/>
      <c r="TRS42" s="236"/>
      <c r="TRT42" s="236"/>
      <c r="TRU42" s="236"/>
      <c r="TRV42" s="236"/>
      <c r="TRW42" s="236"/>
      <c r="TRX42" s="236"/>
      <c r="TRY42" s="236"/>
      <c r="TRZ42" s="236"/>
      <c r="TSA42" s="236"/>
      <c r="TSB42" s="236"/>
      <c r="TSC42" s="236"/>
      <c r="TSD42" s="236"/>
      <c r="TSE42" s="236"/>
      <c r="TSF42" s="236"/>
      <c r="TSG42" s="236"/>
      <c r="TSH42" s="236"/>
      <c r="TSI42" s="236"/>
      <c r="TSJ42" s="236"/>
      <c r="TSK42" s="236"/>
      <c r="TSL42" s="236"/>
      <c r="TSM42" s="236"/>
      <c r="TSN42" s="236"/>
      <c r="TSO42" s="236"/>
      <c r="TSP42" s="236"/>
      <c r="TSQ42" s="236"/>
      <c r="TSR42" s="236"/>
      <c r="TSS42" s="236"/>
      <c r="TST42" s="236"/>
      <c r="TSU42" s="236"/>
      <c r="TSV42" s="236"/>
      <c r="TSW42" s="236"/>
      <c r="TSX42" s="236"/>
      <c r="TSY42" s="236"/>
      <c r="TSZ42" s="236"/>
      <c r="TTA42" s="236"/>
      <c r="TTB42" s="236"/>
      <c r="TTC42" s="236"/>
      <c r="TTD42" s="236"/>
      <c r="TTE42" s="236"/>
      <c r="TTF42" s="236"/>
      <c r="TTG42" s="236"/>
      <c r="TTH42" s="236"/>
      <c r="TTI42" s="236"/>
      <c r="TTJ42" s="236"/>
      <c r="TTK42" s="236"/>
      <c r="TTL42" s="236"/>
      <c r="TTM42" s="236"/>
      <c r="TTN42" s="236"/>
      <c r="TTO42" s="236"/>
      <c r="TTP42" s="236"/>
      <c r="TTQ42" s="236"/>
      <c r="TTR42" s="236"/>
      <c r="TTS42" s="236"/>
      <c r="TTT42" s="236"/>
      <c r="TTU42" s="236"/>
      <c r="TTV42" s="236"/>
      <c r="TTW42" s="236"/>
      <c r="TTX42" s="236"/>
      <c r="TTY42" s="236"/>
      <c r="TTZ42" s="236"/>
      <c r="TUA42" s="236"/>
      <c r="TUB42" s="236"/>
      <c r="TUC42" s="236"/>
      <c r="TUD42" s="236"/>
      <c r="TUE42" s="236"/>
      <c r="TUF42" s="236"/>
      <c r="TUG42" s="236"/>
      <c r="TUH42" s="236"/>
      <c r="TUI42" s="236"/>
      <c r="TUJ42" s="236"/>
      <c r="TUK42" s="236"/>
      <c r="TUL42" s="236"/>
      <c r="TUM42" s="236"/>
      <c r="TUN42" s="236"/>
      <c r="TUO42" s="236"/>
      <c r="TUP42" s="236"/>
      <c r="TUQ42" s="236"/>
      <c r="TUR42" s="236"/>
      <c r="TUS42" s="236"/>
      <c r="TUT42" s="236"/>
      <c r="TUU42" s="236"/>
      <c r="TUV42" s="236"/>
      <c r="TUW42" s="236"/>
      <c r="TUX42" s="236"/>
      <c r="TUY42" s="236"/>
      <c r="TUZ42" s="236"/>
      <c r="TVA42" s="236"/>
      <c r="TVB42" s="236"/>
      <c r="TVC42" s="236"/>
      <c r="TVD42" s="236"/>
      <c r="TVE42" s="236"/>
      <c r="TVF42" s="236"/>
      <c r="TVG42" s="236"/>
      <c r="TVH42" s="236"/>
      <c r="TVI42" s="236"/>
      <c r="TVJ42" s="236"/>
      <c r="TVK42" s="236"/>
      <c r="TVL42" s="236"/>
      <c r="TVM42" s="236"/>
      <c r="TVN42" s="236"/>
      <c r="TVO42" s="236"/>
      <c r="TVP42" s="236"/>
      <c r="TVQ42" s="236"/>
      <c r="TVR42" s="236"/>
      <c r="TVS42" s="236"/>
      <c r="TVT42" s="236"/>
      <c r="TVU42" s="236"/>
      <c r="TVV42" s="236"/>
      <c r="TVW42" s="236"/>
      <c r="TVX42" s="236"/>
      <c r="TVY42" s="236"/>
      <c r="TVZ42" s="236"/>
      <c r="TWA42" s="236"/>
      <c r="TWB42" s="236"/>
      <c r="TWC42" s="236"/>
      <c r="TWD42" s="236"/>
      <c r="TWE42" s="236"/>
      <c r="TWF42" s="236"/>
      <c r="TWG42" s="236"/>
      <c r="TWH42" s="236"/>
      <c r="TWI42" s="236"/>
      <c r="TWJ42" s="236"/>
      <c r="TWK42" s="236"/>
      <c r="TWL42" s="236"/>
      <c r="TWM42" s="236"/>
      <c r="TWN42" s="236"/>
      <c r="TWO42" s="236"/>
      <c r="TWP42" s="236"/>
      <c r="TWQ42" s="236"/>
      <c r="TWR42" s="236"/>
      <c r="TWS42" s="236"/>
      <c r="TWT42" s="236"/>
      <c r="TWU42" s="236"/>
      <c r="TWV42" s="236"/>
      <c r="TWW42" s="236"/>
      <c r="TWX42" s="236"/>
      <c r="TWY42" s="236"/>
      <c r="TWZ42" s="236"/>
      <c r="TXA42" s="236"/>
      <c r="TXB42" s="236"/>
      <c r="TXC42" s="236"/>
      <c r="TXD42" s="236"/>
      <c r="TXE42" s="236"/>
      <c r="TXF42" s="236"/>
      <c r="TXG42" s="236"/>
      <c r="TXH42" s="236"/>
      <c r="TXI42" s="236"/>
      <c r="TXJ42" s="236"/>
      <c r="TXK42" s="236"/>
      <c r="TXL42" s="236"/>
      <c r="TXM42" s="236"/>
      <c r="TXN42" s="236"/>
      <c r="TXO42" s="236"/>
      <c r="TXP42" s="236"/>
      <c r="TXQ42" s="236"/>
      <c r="TXR42" s="236"/>
      <c r="TXS42" s="236"/>
      <c r="TXT42" s="236"/>
      <c r="TXU42" s="236"/>
      <c r="TXV42" s="236"/>
      <c r="TXW42" s="236"/>
      <c r="TXX42" s="236"/>
      <c r="TXY42" s="236"/>
      <c r="TXZ42" s="236"/>
      <c r="TYA42" s="236"/>
      <c r="TYB42" s="236"/>
      <c r="TYC42" s="236"/>
      <c r="TYD42" s="236"/>
      <c r="TYE42" s="236"/>
      <c r="TYF42" s="236"/>
      <c r="TYG42" s="236"/>
      <c r="TYH42" s="236"/>
      <c r="TYI42" s="236"/>
      <c r="TYJ42" s="236"/>
      <c r="TYK42" s="236"/>
      <c r="TYL42" s="236"/>
      <c r="TYM42" s="236"/>
      <c r="TYN42" s="236"/>
      <c r="TYO42" s="236"/>
      <c r="TYP42" s="236"/>
      <c r="TYQ42" s="236"/>
      <c r="TYR42" s="236"/>
      <c r="TYS42" s="236"/>
      <c r="TYT42" s="236"/>
      <c r="TYU42" s="236"/>
      <c r="TYV42" s="236"/>
      <c r="TYW42" s="236"/>
      <c r="TYX42" s="236"/>
      <c r="TYY42" s="236"/>
      <c r="TYZ42" s="236"/>
      <c r="TZA42" s="236"/>
      <c r="TZB42" s="236"/>
      <c r="TZC42" s="236"/>
      <c r="TZD42" s="236"/>
      <c r="TZE42" s="236"/>
      <c r="TZF42" s="236"/>
      <c r="TZG42" s="236"/>
      <c r="TZH42" s="236"/>
      <c r="TZI42" s="236"/>
      <c r="TZJ42" s="236"/>
      <c r="TZK42" s="236"/>
      <c r="TZL42" s="236"/>
      <c r="TZM42" s="236"/>
      <c r="TZN42" s="236"/>
      <c r="TZO42" s="236"/>
      <c r="TZP42" s="236"/>
      <c r="TZQ42" s="236"/>
      <c r="TZR42" s="236"/>
      <c r="TZS42" s="236"/>
      <c r="TZT42" s="236"/>
      <c r="TZU42" s="236"/>
      <c r="TZV42" s="236"/>
      <c r="TZW42" s="236"/>
      <c r="TZX42" s="236"/>
      <c r="TZY42" s="236"/>
      <c r="TZZ42" s="236"/>
      <c r="UAA42" s="236"/>
      <c r="UAB42" s="236"/>
      <c r="UAC42" s="236"/>
      <c r="UAD42" s="236"/>
      <c r="UAE42" s="236"/>
      <c r="UAF42" s="236"/>
      <c r="UAG42" s="236"/>
      <c r="UAH42" s="236"/>
      <c r="UAI42" s="236"/>
      <c r="UAJ42" s="236"/>
      <c r="UAK42" s="236"/>
      <c r="UAL42" s="236"/>
      <c r="UAM42" s="236"/>
      <c r="UAN42" s="236"/>
      <c r="UAO42" s="236"/>
      <c r="UAP42" s="236"/>
      <c r="UAQ42" s="236"/>
      <c r="UAR42" s="236"/>
      <c r="UAS42" s="236"/>
      <c r="UAT42" s="236"/>
      <c r="UAU42" s="236"/>
      <c r="UAV42" s="236"/>
      <c r="UAW42" s="236"/>
      <c r="UAX42" s="236"/>
      <c r="UAY42" s="236"/>
      <c r="UAZ42" s="236"/>
      <c r="UBA42" s="236"/>
      <c r="UBB42" s="236"/>
      <c r="UBC42" s="236"/>
      <c r="UBD42" s="236"/>
      <c r="UBE42" s="236"/>
      <c r="UBF42" s="236"/>
      <c r="UBG42" s="236"/>
      <c r="UBH42" s="236"/>
      <c r="UBI42" s="236"/>
      <c r="UBJ42" s="236"/>
      <c r="UBK42" s="236"/>
      <c r="UBL42" s="236"/>
      <c r="UBM42" s="236"/>
      <c r="UBN42" s="236"/>
      <c r="UBO42" s="236"/>
      <c r="UBP42" s="236"/>
      <c r="UBQ42" s="236"/>
      <c r="UBR42" s="236"/>
      <c r="UBS42" s="236"/>
      <c r="UBT42" s="236"/>
      <c r="UBU42" s="236"/>
      <c r="UBV42" s="236"/>
      <c r="UBW42" s="236"/>
      <c r="UBX42" s="236"/>
      <c r="UBY42" s="236"/>
      <c r="UBZ42" s="236"/>
      <c r="UCA42" s="236"/>
      <c r="UCB42" s="236"/>
      <c r="UCC42" s="236"/>
      <c r="UCD42" s="236"/>
      <c r="UCE42" s="236"/>
      <c r="UCF42" s="236"/>
      <c r="UCG42" s="236"/>
      <c r="UCH42" s="236"/>
      <c r="UCI42" s="236"/>
      <c r="UCJ42" s="236"/>
      <c r="UCK42" s="236"/>
      <c r="UCL42" s="236"/>
      <c r="UCM42" s="236"/>
      <c r="UCN42" s="236"/>
      <c r="UCO42" s="236"/>
      <c r="UCP42" s="236"/>
      <c r="UCQ42" s="236"/>
      <c r="UCR42" s="236"/>
      <c r="UCS42" s="236"/>
      <c r="UCT42" s="236"/>
      <c r="UCU42" s="236"/>
      <c r="UCV42" s="236"/>
      <c r="UCW42" s="236"/>
      <c r="UCX42" s="236"/>
      <c r="UCY42" s="236"/>
      <c r="UCZ42" s="236"/>
      <c r="UDA42" s="236"/>
      <c r="UDB42" s="236"/>
      <c r="UDC42" s="236"/>
      <c r="UDD42" s="236"/>
      <c r="UDE42" s="236"/>
      <c r="UDF42" s="236"/>
      <c r="UDG42" s="236"/>
      <c r="UDH42" s="236"/>
      <c r="UDI42" s="236"/>
      <c r="UDJ42" s="236"/>
      <c r="UDK42" s="236"/>
      <c r="UDL42" s="236"/>
      <c r="UDM42" s="236"/>
      <c r="UDN42" s="236"/>
      <c r="UDO42" s="236"/>
      <c r="UDP42" s="236"/>
      <c r="UDQ42" s="236"/>
      <c r="UDR42" s="236"/>
      <c r="UDS42" s="236"/>
      <c r="UDT42" s="236"/>
      <c r="UDU42" s="236"/>
      <c r="UDV42" s="236"/>
      <c r="UDW42" s="236"/>
      <c r="UDX42" s="236"/>
      <c r="UDY42" s="236"/>
      <c r="UDZ42" s="236"/>
      <c r="UEA42" s="236"/>
      <c r="UEB42" s="236"/>
      <c r="UEC42" s="236"/>
      <c r="UED42" s="236"/>
      <c r="UEE42" s="236"/>
      <c r="UEF42" s="236"/>
      <c r="UEG42" s="236"/>
      <c r="UEH42" s="236"/>
      <c r="UEI42" s="236"/>
      <c r="UEJ42" s="236"/>
      <c r="UEK42" s="236"/>
      <c r="UEL42" s="236"/>
      <c r="UEM42" s="236"/>
      <c r="UEN42" s="236"/>
      <c r="UEO42" s="236"/>
      <c r="UEP42" s="236"/>
      <c r="UEQ42" s="236"/>
      <c r="UER42" s="236"/>
      <c r="UES42" s="236"/>
      <c r="UET42" s="236"/>
      <c r="UEU42" s="236"/>
      <c r="UEV42" s="236"/>
      <c r="UEW42" s="236"/>
      <c r="UEX42" s="236"/>
      <c r="UEY42" s="236"/>
      <c r="UEZ42" s="236"/>
      <c r="UFA42" s="236"/>
      <c r="UFB42" s="236"/>
      <c r="UFC42" s="236"/>
      <c r="UFD42" s="236"/>
      <c r="UFE42" s="236"/>
      <c r="UFF42" s="236"/>
      <c r="UFG42" s="236"/>
      <c r="UFH42" s="236"/>
      <c r="UFI42" s="236"/>
      <c r="UFJ42" s="236"/>
      <c r="UFK42" s="236"/>
      <c r="UFL42" s="236"/>
      <c r="UFM42" s="236"/>
      <c r="UFN42" s="236"/>
      <c r="UFO42" s="236"/>
      <c r="UFP42" s="236"/>
      <c r="UFQ42" s="236"/>
      <c r="UFR42" s="236"/>
      <c r="UFS42" s="236"/>
      <c r="UFT42" s="236"/>
      <c r="UFU42" s="236"/>
      <c r="UFV42" s="236"/>
      <c r="UFW42" s="236"/>
      <c r="UFX42" s="236"/>
      <c r="UFY42" s="236"/>
      <c r="UFZ42" s="236"/>
      <c r="UGA42" s="236"/>
      <c r="UGB42" s="236"/>
      <c r="UGC42" s="236"/>
      <c r="UGD42" s="236"/>
      <c r="UGE42" s="236"/>
      <c r="UGF42" s="236"/>
      <c r="UGG42" s="236"/>
      <c r="UGH42" s="236"/>
      <c r="UGI42" s="236"/>
      <c r="UGJ42" s="236"/>
      <c r="UGK42" s="236"/>
      <c r="UGL42" s="236"/>
      <c r="UGM42" s="236"/>
      <c r="UGN42" s="236"/>
      <c r="UGO42" s="236"/>
      <c r="UGP42" s="236"/>
      <c r="UGQ42" s="236"/>
      <c r="UGR42" s="236"/>
      <c r="UGS42" s="236"/>
      <c r="UGT42" s="236"/>
      <c r="UGU42" s="236"/>
      <c r="UGV42" s="236"/>
      <c r="UGW42" s="236"/>
      <c r="UGX42" s="236"/>
      <c r="UGY42" s="236"/>
      <c r="UGZ42" s="236"/>
      <c r="UHA42" s="236"/>
      <c r="UHB42" s="236"/>
      <c r="UHC42" s="236"/>
      <c r="UHD42" s="236"/>
      <c r="UHE42" s="236"/>
      <c r="UHF42" s="236"/>
      <c r="UHG42" s="236"/>
      <c r="UHH42" s="236"/>
      <c r="UHI42" s="236"/>
      <c r="UHJ42" s="236"/>
      <c r="UHK42" s="236"/>
      <c r="UHL42" s="236"/>
      <c r="UHM42" s="236"/>
      <c r="UHN42" s="236"/>
      <c r="UHO42" s="236"/>
      <c r="UHP42" s="236"/>
      <c r="UHQ42" s="236"/>
      <c r="UHR42" s="236"/>
      <c r="UHS42" s="236"/>
      <c r="UHT42" s="236"/>
      <c r="UHU42" s="236"/>
      <c r="UHV42" s="236"/>
      <c r="UHW42" s="236"/>
      <c r="UHX42" s="236"/>
      <c r="UHY42" s="236"/>
      <c r="UHZ42" s="236"/>
      <c r="UIA42" s="236"/>
      <c r="UIB42" s="236"/>
      <c r="UIC42" s="236"/>
      <c r="UID42" s="236"/>
      <c r="UIE42" s="236"/>
      <c r="UIF42" s="236"/>
      <c r="UIG42" s="236"/>
      <c r="UIH42" s="236"/>
      <c r="UII42" s="236"/>
      <c r="UIJ42" s="236"/>
      <c r="UIK42" s="236"/>
      <c r="UIL42" s="236"/>
      <c r="UIM42" s="236"/>
      <c r="UIN42" s="236"/>
      <c r="UIO42" s="236"/>
      <c r="UIP42" s="236"/>
      <c r="UIQ42" s="236"/>
      <c r="UIR42" s="236"/>
      <c r="UIS42" s="236"/>
      <c r="UIT42" s="236"/>
      <c r="UIU42" s="236"/>
      <c r="UIV42" s="236"/>
      <c r="UIW42" s="236"/>
      <c r="UIX42" s="236"/>
      <c r="UIY42" s="236"/>
      <c r="UIZ42" s="236"/>
      <c r="UJA42" s="236"/>
      <c r="UJB42" s="236"/>
      <c r="UJC42" s="236"/>
      <c r="UJD42" s="236"/>
      <c r="UJE42" s="236"/>
      <c r="UJF42" s="236"/>
      <c r="UJG42" s="236"/>
      <c r="UJH42" s="236"/>
      <c r="UJI42" s="236"/>
      <c r="UJJ42" s="236"/>
      <c r="UJK42" s="236"/>
      <c r="UJL42" s="236"/>
      <c r="UJM42" s="236"/>
      <c r="UJN42" s="236"/>
      <c r="UJO42" s="236"/>
      <c r="UJP42" s="236"/>
      <c r="UJQ42" s="236"/>
      <c r="UJR42" s="236"/>
      <c r="UJS42" s="236"/>
      <c r="UJT42" s="236"/>
      <c r="UJU42" s="236"/>
      <c r="UJV42" s="236"/>
      <c r="UJW42" s="236"/>
      <c r="UJX42" s="236"/>
      <c r="UJY42" s="236"/>
      <c r="UJZ42" s="236"/>
      <c r="UKA42" s="236"/>
      <c r="UKB42" s="236"/>
      <c r="UKC42" s="236"/>
      <c r="UKD42" s="236"/>
      <c r="UKE42" s="236"/>
      <c r="UKF42" s="236"/>
      <c r="UKG42" s="236"/>
      <c r="UKH42" s="236"/>
      <c r="UKI42" s="236"/>
      <c r="UKJ42" s="236"/>
      <c r="UKK42" s="236"/>
      <c r="UKL42" s="236"/>
      <c r="UKM42" s="236"/>
      <c r="UKN42" s="236"/>
      <c r="UKO42" s="236"/>
      <c r="UKP42" s="236"/>
      <c r="UKQ42" s="236"/>
      <c r="UKR42" s="236"/>
      <c r="UKS42" s="236"/>
      <c r="UKT42" s="236"/>
      <c r="UKU42" s="236"/>
      <c r="UKV42" s="236"/>
      <c r="UKW42" s="236"/>
      <c r="UKX42" s="236"/>
      <c r="UKY42" s="236"/>
      <c r="UKZ42" s="236"/>
      <c r="ULA42" s="236"/>
      <c r="ULB42" s="236"/>
      <c r="ULC42" s="236"/>
      <c r="ULD42" s="236"/>
      <c r="ULE42" s="236"/>
      <c r="ULF42" s="236"/>
      <c r="ULG42" s="236"/>
      <c r="ULH42" s="236"/>
      <c r="ULI42" s="236"/>
      <c r="ULJ42" s="236"/>
      <c r="ULK42" s="236"/>
      <c r="ULL42" s="236"/>
      <c r="ULM42" s="236"/>
      <c r="ULN42" s="236"/>
      <c r="ULO42" s="236"/>
      <c r="ULP42" s="236"/>
      <c r="ULQ42" s="236"/>
      <c r="ULR42" s="236"/>
      <c r="ULS42" s="236"/>
      <c r="ULT42" s="236"/>
      <c r="ULU42" s="236"/>
      <c r="ULV42" s="236"/>
      <c r="ULW42" s="236"/>
      <c r="ULX42" s="236"/>
      <c r="ULY42" s="236"/>
      <c r="ULZ42" s="236"/>
      <c r="UMA42" s="236"/>
      <c r="UMB42" s="236"/>
      <c r="UMC42" s="236"/>
      <c r="UMD42" s="236"/>
      <c r="UME42" s="236"/>
      <c r="UMF42" s="236"/>
      <c r="UMG42" s="236"/>
      <c r="UMH42" s="236"/>
      <c r="UMI42" s="236"/>
      <c r="UMJ42" s="236"/>
      <c r="UMK42" s="236"/>
      <c r="UML42" s="236"/>
      <c r="UMM42" s="236"/>
      <c r="UMN42" s="236"/>
      <c r="UMO42" s="236"/>
      <c r="UMP42" s="236"/>
      <c r="UMQ42" s="236"/>
      <c r="UMR42" s="236"/>
      <c r="UMS42" s="236"/>
      <c r="UMT42" s="236"/>
      <c r="UMU42" s="236"/>
      <c r="UMV42" s="236"/>
      <c r="UMW42" s="236"/>
      <c r="UMX42" s="236"/>
      <c r="UMY42" s="236"/>
      <c r="UMZ42" s="236"/>
      <c r="UNA42" s="236"/>
      <c r="UNB42" s="236"/>
      <c r="UNC42" s="236"/>
      <c r="UND42" s="236"/>
      <c r="UNE42" s="236"/>
      <c r="UNF42" s="236"/>
      <c r="UNG42" s="236"/>
      <c r="UNH42" s="236"/>
      <c r="UNI42" s="236"/>
      <c r="UNJ42" s="236"/>
      <c r="UNK42" s="236"/>
      <c r="UNL42" s="236"/>
      <c r="UNM42" s="236"/>
      <c r="UNN42" s="236"/>
      <c r="UNO42" s="236"/>
      <c r="UNP42" s="236"/>
      <c r="UNQ42" s="236"/>
      <c r="UNR42" s="236"/>
      <c r="UNS42" s="236"/>
      <c r="UNT42" s="236"/>
      <c r="UNU42" s="236"/>
      <c r="UNV42" s="236"/>
      <c r="UNW42" s="236"/>
      <c r="UNX42" s="236"/>
      <c r="UNY42" s="236"/>
      <c r="UNZ42" s="236"/>
      <c r="UOA42" s="236"/>
      <c r="UOB42" s="236"/>
      <c r="UOC42" s="236"/>
      <c r="UOD42" s="236"/>
      <c r="UOE42" s="236"/>
      <c r="UOF42" s="236"/>
      <c r="UOG42" s="236"/>
      <c r="UOH42" s="236"/>
      <c r="UOI42" s="236"/>
      <c r="UOJ42" s="236"/>
      <c r="UOK42" s="236"/>
      <c r="UOL42" s="236"/>
      <c r="UOM42" s="236"/>
      <c r="UON42" s="236"/>
      <c r="UOO42" s="236"/>
      <c r="UOP42" s="236"/>
      <c r="UOQ42" s="236"/>
      <c r="UOR42" s="236"/>
      <c r="UOS42" s="236"/>
      <c r="UOT42" s="236"/>
      <c r="UOU42" s="236"/>
      <c r="UOV42" s="236"/>
      <c r="UOW42" s="236"/>
      <c r="UOX42" s="236"/>
      <c r="UOY42" s="236"/>
      <c r="UOZ42" s="236"/>
      <c r="UPA42" s="236"/>
      <c r="UPB42" s="236"/>
      <c r="UPC42" s="236"/>
      <c r="UPD42" s="236"/>
      <c r="UPE42" s="236"/>
      <c r="UPF42" s="236"/>
      <c r="UPG42" s="236"/>
      <c r="UPH42" s="236"/>
      <c r="UPI42" s="236"/>
      <c r="UPJ42" s="236"/>
      <c r="UPK42" s="236"/>
      <c r="UPL42" s="236"/>
      <c r="UPM42" s="236"/>
      <c r="UPN42" s="236"/>
      <c r="UPO42" s="236"/>
      <c r="UPP42" s="236"/>
      <c r="UPQ42" s="236"/>
      <c r="UPR42" s="236"/>
      <c r="UPS42" s="236"/>
      <c r="UPT42" s="236"/>
      <c r="UPU42" s="236"/>
      <c r="UPV42" s="236"/>
      <c r="UPW42" s="236"/>
      <c r="UPX42" s="236"/>
      <c r="UPY42" s="236"/>
      <c r="UPZ42" s="236"/>
      <c r="UQA42" s="236"/>
      <c r="UQB42" s="236"/>
      <c r="UQC42" s="236"/>
      <c r="UQD42" s="236"/>
      <c r="UQE42" s="236"/>
      <c r="UQF42" s="236"/>
      <c r="UQG42" s="236"/>
      <c r="UQH42" s="236"/>
      <c r="UQI42" s="236"/>
      <c r="UQJ42" s="236"/>
      <c r="UQK42" s="236"/>
      <c r="UQL42" s="236"/>
      <c r="UQM42" s="236"/>
      <c r="UQN42" s="236"/>
      <c r="UQO42" s="236"/>
      <c r="UQP42" s="236"/>
      <c r="UQQ42" s="236"/>
      <c r="UQR42" s="236"/>
      <c r="UQS42" s="236"/>
      <c r="UQT42" s="236"/>
      <c r="UQU42" s="236"/>
      <c r="UQV42" s="236"/>
      <c r="UQW42" s="236"/>
      <c r="UQX42" s="236"/>
      <c r="UQY42" s="236"/>
      <c r="UQZ42" s="236"/>
      <c r="URA42" s="236"/>
      <c r="URB42" s="236"/>
      <c r="URC42" s="236"/>
      <c r="URD42" s="236"/>
      <c r="URE42" s="236"/>
      <c r="URF42" s="236"/>
      <c r="URG42" s="236"/>
      <c r="URH42" s="236"/>
      <c r="URI42" s="236"/>
      <c r="URJ42" s="236"/>
      <c r="URK42" s="236"/>
      <c r="URL42" s="236"/>
      <c r="URM42" s="236"/>
      <c r="URN42" s="236"/>
      <c r="URO42" s="236"/>
      <c r="URP42" s="236"/>
      <c r="URQ42" s="236"/>
      <c r="URR42" s="236"/>
      <c r="URS42" s="236"/>
      <c r="URT42" s="236"/>
      <c r="URU42" s="236"/>
      <c r="URV42" s="236"/>
      <c r="URW42" s="236"/>
      <c r="URX42" s="236"/>
      <c r="URY42" s="236"/>
      <c r="URZ42" s="236"/>
      <c r="USA42" s="236"/>
      <c r="USB42" s="236"/>
      <c r="USC42" s="236"/>
      <c r="USD42" s="236"/>
      <c r="USE42" s="236"/>
      <c r="USF42" s="236"/>
      <c r="USG42" s="236"/>
      <c r="USH42" s="236"/>
      <c r="USI42" s="236"/>
      <c r="USJ42" s="236"/>
      <c r="USK42" s="236"/>
      <c r="USL42" s="236"/>
      <c r="USM42" s="236"/>
      <c r="USN42" s="236"/>
      <c r="USO42" s="236"/>
      <c r="USP42" s="236"/>
      <c r="USQ42" s="236"/>
      <c r="USR42" s="236"/>
      <c r="USS42" s="236"/>
      <c r="UST42" s="236"/>
      <c r="USU42" s="236"/>
      <c r="USV42" s="236"/>
      <c r="USW42" s="236"/>
      <c r="USX42" s="236"/>
      <c r="USY42" s="236"/>
      <c r="USZ42" s="236"/>
      <c r="UTA42" s="236"/>
      <c r="UTB42" s="236"/>
      <c r="UTC42" s="236"/>
      <c r="UTD42" s="236"/>
      <c r="UTE42" s="236"/>
      <c r="UTF42" s="236"/>
      <c r="UTG42" s="236"/>
      <c r="UTH42" s="236"/>
      <c r="UTI42" s="236"/>
      <c r="UTJ42" s="236"/>
      <c r="UTK42" s="236"/>
      <c r="UTL42" s="236"/>
      <c r="UTM42" s="236"/>
      <c r="UTN42" s="236"/>
      <c r="UTO42" s="236"/>
      <c r="UTP42" s="236"/>
      <c r="UTQ42" s="236"/>
      <c r="UTR42" s="236"/>
      <c r="UTS42" s="236"/>
      <c r="UTT42" s="236"/>
      <c r="UTU42" s="236"/>
      <c r="UTV42" s="236"/>
      <c r="UTW42" s="236"/>
      <c r="UTX42" s="236"/>
      <c r="UTY42" s="236"/>
      <c r="UTZ42" s="236"/>
      <c r="UUA42" s="236"/>
      <c r="UUB42" s="236"/>
      <c r="UUC42" s="236"/>
      <c r="UUD42" s="236"/>
      <c r="UUE42" s="236"/>
      <c r="UUF42" s="236"/>
      <c r="UUG42" s="236"/>
      <c r="UUH42" s="236"/>
      <c r="UUI42" s="236"/>
      <c r="UUJ42" s="236"/>
      <c r="UUK42" s="236"/>
      <c r="UUL42" s="236"/>
      <c r="UUM42" s="236"/>
      <c r="UUN42" s="236"/>
      <c r="UUO42" s="236"/>
      <c r="UUP42" s="236"/>
      <c r="UUQ42" s="236"/>
      <c r="UUR42" s="236"/>
      <c r="UUS42" s="236"/>
      <c r="UUT42" s="236"/>
      <c r="UUU42" s="236"/>
      <c r="UUV42" s="236"/>
      <c r="UUW42" s="236"/>
      <c r="UUX42" s="236"/>
      <c r="UUY42" s="236"/>
      <c r="UUZ42" s="236"/>
      <c r="UVA42" s="236"/>
      <c r="UVB42" s="236"/>
      <c r="UVC42" s="236"/>
      <c r="UVD42" s="236"/>
      <c r="UVE42" s="236"/>
      <c r="UVF42" s="236"/>
      <c r="UVG42" s="236"/>
      <c r="UVH42" s="236"/>
      <c r="UVI42" s="236"/>
      <c r="UVJ42" s="236"/>
      <c r="UVK42" s="236"/>
      <c r="UVL42" s="236"/>
      <c r="UVM42" s="236"/>
      <c r="UVN42" s="236"/>
      <c r="UVO42" s="236"/>
      <c r="UVP42" s="236"/>
      <c r="UVQ42" s="236"/>
      <c r="UVR42" s="236"/>
      <c r="UVS42" s="236"/>
      <c r="UVT42" s="236"/>
      <c r="UVU42" s="236"/>
      <c r="UVV42" s="236"/>
      <c r="UVW42" s="236"/>
      <c r="UVX42" s="236"/>
      <c r="UVY42" s="236"/>
      <c r="UVZ42" s="236"/>
      <c r="UWA42" s="236"/>
      <c r="UWB42" s="236"/>
      <c r="UWC42" s="236"/>
      <c r="UWD42" s="236"/>
      <c r="UWE42" s="236"/>
      <c r="UWF42" s="236"/>
      <c r="UWG42" s="236"/>
      <c r="UWH42" s="236"/>
      <c r="UWI42" s="236"/>
      <c r="UWJ42" s="236"/>
      <c r="UWK42" s="236"/>
      <c r="UWL42" s="236"/>
      <c r="UWM42" s="236"/>
      <c r="UWN42" s="236"/>
      <c r="UWO42" s="236"/>
      <c r="UWP42" s="236"/>
      <c r="UWQ42" s="236"/>
      <c r="UWR42" s="236"/>
      <c r="UWS42" s="236"/>
      <c r="UWT42" s="236"/>
      <c r="UWU42" s="236"/>
      <c r="UWV42" s="236"/>
      <c r="UWW42" s="236"/>
      <c r="UWX42" s="236"/>
      <c r="UWY42" s="236"/>
      <c r="UWZ42" s="236"/>
      <c r="UXA42" s="236"/>
      <c r="UXB42" s="236"/>
      <c r="UXC42" s="236"/>
      <c r="UXD42" s="236"/>
      <c r="UXE42" s="236"/>
      <c r="UXF42" s="236"/>
      <c r="UXG42" s="236"/>
      <c r="UXH42" s="236"/>
      <c r="UXI42" s="236"/>
      <c r="UXJ42" s="236"/>
      <c r="UXK42" s="236"/>
      <c r="UXL42" s="236"/>
      <c r="UXM42" s="236"/>
      <c r="UXN42" s="236"/>
      <c r="UXO42" s="236"/>
      <c r="UXP42" s="236"/>
      <c r="UXQ42" s="236"/>
      <c r="UXR42" s="236"/>
      <c r="UXS42" s="236"/>
      <c r="UXT42" s="236"/>
      <c r="UXU42" s="236"/>
      <c r="UXV42" s="236"/>
      <c r="UXW42" s="236"/>
      <c r="UXX42" s="236"/>
      <c r="UXY42" s="236"/>
      <c r="UXZ42" s="236"/>
      <c r="UYA42" s="236"/>
      <c r="UYB42" s="236"/>
      <c r="UYC42" s="236"/>
      <c r="UYD42" s="236"/>
      <c r="UYE42" s="236"/>
      <c r="UYF42" s="236"/>
      <c r="UYG42" s="236"/>
      <c r="UYH42" s="236"/>
      <c r="UYI42" s="236"/>
      <c r="UYJ42" s="236"/>
      <c r="UYK42" s="236"/>
      <c r="UYL42" s="236"/>
      <c r="UYM42" s="236"/>
      <c r="UYN42" s="236"/>
      <c r="UYO42" s="236"/>
      <c r="UYP42" s="236"/>
      <c r="UYQ42" s="236"/>
      <c r="UYR42" s="236"/>
      <c r="UYS42" s="236"/>
      <c r="UYT42" s="236"/>
      <c r="UYU42" s="236"/>
      <c r="UYV42" s="236"/>
      <c r="UYW42" s="236"/>
      <c r="UYX42" s="236"/>
      <c r="UYY42" s="236"/>
      <c r="UYZ42" s="236"/>
      <c r="UZA42" s="236"/>
      <c r="UZB42" s="236"/>
      <c r="UZC42" s="236"/>
      <c r="UZD42" s="236"/>
      <c r="UZE42" s="236"/>
      <c r="UZF42" s="236"/>
      <c r="UZG42" s="236"/>
      <c r="UZH42" s="236"/>
      <c r="UZI42" s="236"/>
      <c r="UZJ42" s="236"/>
      <c r="UZK42" s="236"/>
      <c r="UZL42" s="236"/>
      <c r="UZM42" s="236"/>
      <c r="UZN42" s="236"/>
      <c r="UZO42" s="236"/>
      <c r="UZP42" s="236"/>
      <c r="UZQ42" s="236"/>
      <c r="UZR42" s="236"/>
      <c r="UZS42" s="236"/>
      <c r="UZT42" s="236"/>
      <c r="UZU42" s="236"/>
      <c r="UZV42" s="236"/>
      <c r="UZW42" s="236"/>
      <c r="UZX42" s="236"/>
      <c r="UZY42" s="236"/>
      <c r="UZZ42" s="236"/>
      <c r="VAA42" s="236"/>
      <c r="VAB42" s="236"/>
      <c r="VAC42" s="236"/>
      <c r="VAD42" s="236"/>
      <c r="VAE42" s="236"/>
      <c r="VAF42" s="236"/>
      <c r="VAG42" s="236"/>
      <c r="VAH42" s="236"/>
      <c r="VAI42" s="236"/>
      <c r="VAJ42" s="236"/>
      <c r="VAK42" s="236"/>
      <c r="VAL42" s="236"/>
      <c r="VAM42" s="236"/>
      <c r="VAN42" s="236"/>
      <c r="VAO42" s="236"/>
      <c r="VAP42" s="236"/>
      <c r="VAQ42" s="236"/>
      <c r="VAR42" s="236"/>
      <c r="VAS42" s="236"/>
      <c r="VAT42" s="236"/>
      <c r="VAU42" s="236"/>
      <c r="VAV42" s="236"/>
      <c r="VAW42" s="236"/>
      <c r="VAX42" s="236"/>
      <c r="VAY42" s="236"/>
      <c r="VAZ42" s="236"/>
      <c r="VBA42" s="236"/>
      <c r="VBB42" s="236"/>
      <c r="VBC42" s="236"/>
      <c r="VBD42" s="236"/>
      <c r="VBE42" s="236"/>
      <c r="VBF42" s="236"/>
      <c r="VBG42" s="236"/>
      <c r="VBH42" s="236"/>
      <c r="VBI42" s="236"/>
      <c r="VBJ42" s="236"/>
      <c r="VBK42" s="236"/>
      <c r="VBL42" s="236"/>
      <c r="VBM42" s="236"/>
      <c r="VBN42" s="236"/>
      <c r="VBO42" s="236"/>
      <c r="VBP42" s="236"/>
      <c r="VBQ42" s="236"/>
      <c r="VBR42" s="236"/>
      <c r="VBS42" s="236"/>
      <c r="VBT42" s="236"/>
      <c r="VBU42" s="236"/>
      <c r="VBV42" s="236"/>
      <c r="VBW42" s="236"/>
      <c r="VBX42" s="236"/>
      <c r="VBY42" s="236"/>
      <c r="VBZ42" s="236"/>
      <c r="VCA42" s="236"/>
      <c r="VCB42" s="236"/>
      <c r="VCC42" s="236"/>
      <c r="VCD42" s="236"/>
      <c r="VCE42" s="236"/>
      <c r="VCF42" s="236"/>
      <c r="VCG42" s="236"/>
      <c r="VCH42" s="236"/>
      <c r="VCI42" s="236"/>
      <c r="VCJ42" s="236"/>
      <c r="VCK42" s="236"/>
      <c r="VCL42" s="236"/>
      <c r="VCM42" s="236"/>
      <c r="VCN42" s="236"/>
      <c r="VCO42" s="236"/>
      <c r="VCP42" s="236"/>
      <c r="VCQ42" s="236"/>
      <c r="VCR42" s="236"/>
      <c r="VCS42" s="236"/>
      <c r="VCT42" s="236"/>
      <c r="VCU42" s="236"/>
      <c r="VCV42" s="236"/>
      <c r="VCW42" s="236"/>
      <c r="VCX42" s="236"/>
      <c r="VCY42" s="236"/>
      <c r="VCZ42" s="236"/>
      <c r="VDA42" s="236"/>
      <c r="VDB42" s="236"/>
      <c r="VDC42" s="236"/>
      <c r="VDD42" s="236"/>
      <c r="VDE42" s="236"/>
      <c r="VDF42" s="236"/>
      <c r="VDG42" s="236"/>
      <c r="VDH42" s="236"/>
      <c r="VDI42" s="236"/>
      <c r="VDJ42" s="236"/>
      <c r="VDK42" s="236"/>
      <c r="VDL42" s="236"/>
      <c r="VDM42" s="236"/>
      <c r="VDN42" s="236"/>
      <c r="VDO42" s="236"/>
      <c r="VDP42" s="236"/>
      <c r="VDQ42" s="236"/>
      <c r="VDR42" s="236"/>
      <c r="VDS42" s="236"/>
      <c r="VDT42" s="236"/>
      <c r="VDU42" s="236"/>
      <c r="VDV42" s="236"/>
      <c r="VDW42" s="236"/>
      <c r="VDX42" s="236"/>
      <c r="VDY42" s="236"/>
      <c r="VDZ42" s="236"/>
      <c r="VEA42" s="236"/>
      <c r="VEB42" s="236"/>
      <c r="VEC42" s="236"/>
      <c r="VED42" s="236"/>
      <c r="VEE42" s="236"/>
      <c r="VEF42" s="236"/>
      <c r="VEG42" s="236"/>
      <c r="VEH42" s="236"/>
      <c r="VEI42" s="236"/>
      <c r="VEJ42" s="236"/>
      <c r="VEK42" s="236"/>
      <c r="VEL42" s="236"/>
      <c r="VEM42" s="236"/>
      <c r="VEN42" s="236"/>
      <c r="VEO42" s="236"/>
      <c r="VEP42" s="236"/>
      <c r="VEQ42" s="236"/>
      <c r="VER42" s="236"/>
      <c r="VES42" s="236"/>
      <c r="VET42" s="236"/>
      <c r="VEU42" s="236"/>
      <c r="VEV42" s="236"/>
      <c r="VEW42" s="236"/>
      <c r="VEX42" s="236"/>
      <c r="VEY42" s="236"/>
      <c r="VEZ42" s="236"/>
      <c r="VFA42" s="236"/>
      <c r="VFB42" s="236"/>
      <c r="VFC42" s="236"/>
      <c r="VFD42" s="236"/>
      <c r="VFE42" s="236"/>
      <c r="VFF42" s="236"/>
      <c r="VFG42" s="236"/>
      <c r="VFH42" s="236"/>
      <c r="VFI42" s="236"/>
      <c r="VFJ42" s="236"/>
      <c r="VFK42" s="236"/>
      <c r="VFL42" s="236"/>
      <c r="VFM42" s="236"/>
      <c r="VFN42" s="236"/>
      <c r="VFO42" s="236"/>
      <c r="VFP42" s="236"/>
      <c r="VFQ42" s="236"/>
      <c r="VFR42" s="236"/>
      <c r="VFS42" s="236"/>
      <c r="VFT42" s="236"/>
      <c r="VFU42" s="236"/>
      <c r="VFV42" s="236"/>
      <c r="VFW42" s="236"/>
      <c r="VFX42" s="236"/>
      <c r="VFY42" s="236"/>
      <c r="VFZ42" s="236"/>
      <c r="VGA42" s="236"/>
      <c r="VGB42" s="236"/>
      <c r="VGC42" s="236"/>
      <c r="VGD42" s="236"/>
      <c r="VGE42" s="236"/>
      <c r="VGF42" s="236"/>
      <c r="VGG42" s="236"/>
      <c r="VGH42" s="236"/>
      <c r="VGI42" s="236"/>
      <c r="VGJ42" s="236"/>
      <c r="VGK42" s="236"/>
      <c r="VGL42" s="236"/>
      <c r="VGM42" s="236"/>
      <c r="VGN42" s="236"/>
      <c r="VGO42" s="236"/>
      <c r="VGP42" s="236"/>
      <c r="VGQ42" s="236"/>
      <c r="VGR42" s="236"/>
      <c r="VGS42" s="236"/>
      <c r="VGT42" s="236"/>
      <c r="VGU42" s="236"/>
      <c r="VGV42" s="236"/>
      <c r="VGW42" s="236"/>
      <c r="VGX42" s="236"/>
      <c r="VGY42" s="236"/>
      <c r="VGZ42" s="236"/>
      <c r="VHA42" s="236"/>
      <c r="VHB42" s="236"/>
      <c r="VHC42" s="236"/>
      <c r="VHD42" s="236"/>
      <c r="VHE42" s="236"/>
      <c r="VHF42" s="236"/>
      <c r="VHG42" s="236"/>
      <c r="VHH42" s="236"/>
      <c r="VHI42" s="236"/>
      <c r="VHJ42" s="236"/>
      <c r="VHK42" s="236"/>
      <c r="VHL42" s="236"/>
      <c r="VHM42" s="236"/>
      <c r="VHN42" s="236"/>
      <c r="VHO42" s="236"/>
      <c r="VHP42" s="236"/>
      <c r="VHQ42" s="236"/>
      <c r="VHR42" s="236"/>
      <c r="VHS42" s="236"/>
      <c r="VHT42" s="236"/>
      <c r="VHU42" s="236"/>
      <c r="VHV42" s="236"/>
      <c r="VHW42" s="236"/>
      <c r="VHX42" s="236"/>
      <c r="VHY42" s="236"/>
      <c r="VHZ42" s="236"/>
      <c r="VIA42" s="236"/>
      <c r="VIB42" s="236"/>
      <c r="VIC42" s="236"/>
      <c r="VID42" s="236"/>
      <c r="VIE42" s="236"/>
      <c r="VIF42" s="236"/>
      <c r="VIG42" s="236"/>
      <c r="VIH42" s="236"/>
      <c r="VII42" s="236"/>
      <c r="VIJ42" s="236"/>
      <c r="VIK42" s="236"/>
      <c r="VIL42" s="236"/>
      <c r="VIM42" s="236"/>
      <c r="VIN42" s="236"/>
      <c r="VIO42" s="236"/>
      <c r="VIP42" s="236"/>
      <c r="VIQ42" s="236"/>
      <c r="VIR42" s="236"/>
      <c r="VIS42" s="236"/>
      <c r="VIT42" s="236"/>
      <c r="VIU42" s="236"/>
      <c r="VIV42" s="236"/>
      <c r="VIW42" s="236"/>
      <c r="VIX42" s="236"/>
      <c r="VIY42" s="236"/>
      <c r="VIZ42" s="236"/>
      <c r="VJA42" s="236"/>
      <c r="VJB42" s="236"/>
      <c r="VJC42" s="236"/>
      <c r="VJD42" s="236"/>
      <c r="VJE42" s="236"/>
      <c r="VJF42" s="236"/>
      <c r="VJG42" s="236"/>
      <c r="VJH42" s="236"/>
      <c r="VJI42" s="236"/>
      <c r="VJJ42" s="236"/>
      <c r="VJK42" s="236"/>
      <c r="VJL42" s="236"/>
      <c r="VJM42" s="236"/>
      <c r="VJN42" s="236"/>
      <c r="VJO42" s="236"/>
      <c r="VJP42" s="236"/>
      <c r="VJQ42" s="236"/>
      <c r="VJR42" s="236"/>
      <c r="VJS42" s="236"/>
      <c r="VJT42" s="236"/>
      <c r="VJU42" s="236"/>
      <c r="VJV42" s="236"/>
      <c r="VJW42" s="236"/>
      <c r="VJX42" s="236"/>
      <c r="VJY42" s="236"/>
      <c r="VJZ42" s="236"/>
      <c r="VKA42" s="236"/>
      <c r="VKB42" s="236"/>
      <c r="VKC42" s="236"/>
      <c r="VKD42" s="236"/>
      <c r="VKE42" s="236"/>
      <c r="VKF42" s="236"/>
      <c r="VKG42" s="236"/>
      <c r="VKH42" s="236"/>
      <c r="VKI42" s="236"/>
      <c r="VKJ42" s="236"/>
      <c r="VKK42" s="236"/>
      <c r="VKL42" s="236"/>
      <c r="VKM42" s="236"/>
      <c r="VKN42" s="236"/>
      <c r="VKO42" s="236"/>
      <c r="VKP42" s="236"/>
      <c r="VKQ42" s="236"/>
      <c r="VKR42" s="236"/>
      <c r="VKS42" s="236"/>
      <c r="VKT42" s="236"/>
      <c r="VKU42" s="236"/>
      <c r="VKV42" s="236"/>
      <c r="VKW42" s="236"/>
      <c r="VKX42" s="236"/>
      <c r="VKY42" s="236"/>
      <c r="VKZ42" s="236"/>
      <c r="VLA42" s="236"/>
      <c r="VLB42" s="236"/>
      <c r="VLC42" s="236"/>
      <c r="VLD42" s="236"/>
      <c r="VLE42" s="236"/>
      <c r="VLF42" s="236"/>
      <c r="VLG42" s="236"/>
      <c r="VLH42" s="236"/>
      <c r="VLI42" s="236"/>
      <c r="VLJ42" s="236"/>
      <c r="VLK42" s="236"/>
      <c r="VLL42" s="236"/>
      <c r="VLM42" s="236"/>
      <c r="VLN42" s="236"/>
      <c r="VLO42" s="236"/>
      <c r="VLP42" s="236"/>
      <c r="VLQ42" s="236"/>
      <c r="VLR42" s="236"/>
      <c r="VLS42" s="236"/>
      <c r="VLT42" s="236"/>
      <c r="VLU42" s="236"/>
      <c r="VLV42" s="236"/>
      <c r="VLW42" s="236"/>
      <c r="VLX42" s="236"/>
      <c r="VLY42" s="236"/>
      <c r="VLZ42" s="236"/>
      <c r="VMA42" s="236"/>
      <c r="VMB42" s="236"/>
      <c r="VMC42" s="236"/>
      <c r="VMD42" s="236"/>
      <c r="VME42" s="236"/>
      <c r="VMF42" s="236"/>
      <c r="VMG42" s="236"/>
      <c r="VMH42" s="236"/>
      <c r="VMI42" s="236"/>
      <c r="VMJ42" s="236"/>
      <c r="VMK42" s="236"/>
      <c r="VML42" s="236"/>
      <c r="VMM42" s="236"/>
      <c r="VMN42" s="236"/>
      <c r="VMO42" s="236"/>
      <c r="VMP42" s="236"/>
      <c r="VMQ42" s="236"/>
      <c r="VMR42" s="236"/>
      <c r="VMS42" s="236"/>
      <c r="VMT42" s="236"/>
      <c r="VMU42" s="236"/>
      <c r="VMV42" s="236"/>
      <c r="VMW42" s="236"/>
      <c r="VMX42" s="236"/>
      <c r="VMY42" s="236"/>
      <c r="VMZ42" s="236"/>
      <c r="VNA42" s="236"/>
      <c r="VNB42" s="236"/>
      <c r="VNC42" s="236"/>
      <c r="VND42" s="236"/>
      <c r="VNE42" s="236"/>
      <c r="VNF42" s="236"/>
      <c r="VNG42" s="236"/>
      <c r="VNH42" s="236"/>
      <c r="VNI42" s="236"/>
      <c r="VNJ42" s="236"/>
      <c r="VNK42" s="236"/>
      <c r="VNL42" s="236"/>
      <c r="VNM42" s="236"/>
      <c r="VNN42" s="236"/>
      <c r="VNO42" s="236"/>
      <c r="VNP42" s="236"/>
      <c r="VNQ42" s="236"/>
      <c r="VNR42" s="236"/>
      <c r="VNS42" s="236"/>
      <c r="VNT42" s="236"/>
      <c r="VNU42" s="236"/>
      <c r="VNV42" s="236"/>
      <c r="VNW42" s="236"/>
      <c r="VNX42" s="236"/>
      <c r="VNY42" s="236"/>
      <c r="VNZ42" s="236"/>
      <c r="VOA42" s="236"/>
      <c r="VOB42" s="236"/>
      <c r="VOC42" s="236"/>
      <c r="VOD42" s="236"/>
      <c r="VOE42" s="236"/>
      <c r="VOF42" s="236"/>
      <c r="VOG42" s="236"/>
      <c r="VOH42" s="236"/>
      <c r="VOI42" s="236"/>
      <c r="VOJ42" s="236"/>
      <c r="VOK42" s="236"/>
      <c r="VOL42" s="236"/>
      <c r="VOM42" s="236"/>
      <c r="VON42" s="236"/>
      <c r="VOO42" s="236"/>
      <c r="VOP42" s="236"/>
      <c r="VOQ42" s="236"/>
      <c r="VOR42" s="236"/>
      <c r="VOS42" s="236"/>
      <c r="VOT42" s="236"/>
      <c r="VOU42" s="236"/>
      <c r="VOV42" s="236"/>
      <c r="VOW42" s="236"/>
      <c r="VOX42" s="236"/>
      <c r="VOY42" s="236"/>
      <c r="VOZ42" s="236"/>
      <c r="VPA42" s="236"/>
      <c r="VPB42" s="236"/>
      <c r="VPC42" s="236"/>
      <c r="VPD42" s="236"/>
      <c r="VPE42" s="236"/>
      <c r="VPF42" s="236"/>
      <c r="VPG42" s="236"/>
      <c r="VPH42" s="236"/>
      <c r="VPI42" s="236"/>
      <c r="VPJ42" s="236"/>
      <c r="VPK42" s="236"/>
      <c r="VPL42" s="236"/>
      <c r="VPM42" s="236"/>
      <c r="VPN42" s="236"/>
      <c r="VPO42" s="236"/>
      <c r="VPP42" s="236"/>
      <c r="VPQ42" s="236"/>
      <c r="VPR42" s="236"/>
      <c r="VPS42" s="236"/>
      <c r="VPT42" s="236"/>
      <c r="VPU42" s="236"/>
      <c r="VPV42" s="236"/>
      <c r="VPW42" s="236"/>
      <c r="VPX42" s="236"/>
      <c r="VPY42" s="236"/>
      <c r="VPZ42" s="236"/>
      <c r="VQA42" s="236"/>
      <c r="VQB42" s="236"/>
      <c r="VQC42" s="236"/>
      <c r="VQD42" s="236"/>
      <c r="VQE42" s="236"/>
      <c r="VQF42" s="236"/>
      <c r="VQG42" s="236"/>
      <c r="VQH42" s="236"/>
      <c r="VQI42" s="236"/>
      <c r="VQJ42" s="236"/>
      <c r="VQK42" s="236"/>
      <c r="VQL42" s="236"/>
      <c r="VQM42" s="236"/>
      <c r="VQN42" s="236"/>
      <c r="VQO42" s="236"/>
      <c r="VQP42" s="236"/>
      <c r="VQQ42" s="236"/>
      <c r="VQR42" s="236"/>
      <c r="VQS42" s="236"/>
      <c r="VQT42" s="236"/>
      <c r="VQU42" s="236"/>
      <c r="VQV42" s="236"/>
      <c r="VQW42" s="236"/>
      <c r="VQX42" s="236"/>
      <c r="VQY42" s="236"/>
      <c r="VQZ42" s="236"/>
      <c r="VRA42" s="236"/>
      <c r="VRB42" s="236"/>
      <c r="VRC42" s="236"/>
      <c r="VRD42" s="236"/>
      <c r="VRE42" s="236"/>
      <c r="VRF42" s="236"/>
      <c r="VRG42" s="236"/>
      <c r="VRH42" s="236"/>
      <c r="VRI42" s="236"/>
      <c r="VRJ42" s="236"/>
      <c r="VRK42" s="236"/>
      <c r="VRL42" s="236"/>
      <c r="VRM42" s="236"/>
      <c r="VRN42" s="236"/>
      <c r="VRO42" s="236"/>
      <c r="VRP42" s="236"/>
      <c r="VRQ42" s="236"/>
      <c r="VRR42" s="236"/>
      <c r="VRS42" s="236"/>
      <c r="VRT42" s="236"/>
      <c r="VRU42" s="236"/>
      <c r="VRV42" s="236"/>
      <c r="VRW42" s="236"/>
      <c r="VRX42" s="236"/>
      <c r="VRY42" s="236"/>
      <c r="VRZ42" s="236"/>
      <c r="VSA42" s="236"/>
      <c r="VSB42" s="236"/>
      <c r="VSC42" s="236"/>
      <c r="VSD42" s="236"/>
      <c r="VSE42" s="236"/>
      <c r="VSF42" s="236"/>
      <c r="VSG42" s="236"/>
      <c r="VSH42" s="236"/>
      <c r="VSI42" s="236"/>
      <c r="VSJ42" s="236"/>
      <c r="VSK42" s="236"/>
      <c r="VSL42" s="236"/>
      <c r="VSM42" s="236"/>
      <c r="VSN42" s="236"/>
      <c r="VSO42" s="236"/>
      <c r="VSP42" s="236"/>
      <c r="VSQ42" s="236"/>
      <c r="VSR42" s="236"/>
      <c r="VSS42" s="236"/>
      <c r="VST42" s="236"/>
      <c r="VSU42" s="236"/>
      <c r="VSV42" s="236"/>
      <c r="VSW42" s="236"/>
      <c r="VSX42" s="236"/>
      <c r="VSY42" s="236"/>
      <c r="VSZ42" s="236"/>
      <c r="VTA42" s="236"/>
      <c r="VTB42" s="236"/>
      <c r="VTC42" s="236"/>
      <c r="VTD42" s="236"/>
      <c r="VTE42" s="236"/>
      <c r="VTF42" s="236"/>
      <c r="VTG42" s="236"/>
      <c r="VTH42" s="236"/>
      <c r="VTI42" s="236"/>
      <c r="VTJ42" s="236"/>
      <c r="VTK42" s="236"/>
      <c r="VTL42" s="236"/>
      <c r="VTM42" s="236"/>
      <c r="VTN42" s="236"/>
      <c r="VTO42" s="236"/>
      <c r="VTP42" s="236"/>
      <c r="VTQ42" s="236"/>
      <c r="VTR42" s="236"/>
      <c r="VTS42" s="236"/>
      <c r="VTT42" s="236"/>
      <c r="VTU42" s="236"/>
      <c r="VTV42" s="236"/>
      <c r="VTW42" s="236"/>
      <c r="VTX42" s="236"/>
      <c r="VTY42" s="236"/>
      <c r="VTZ42" s="236"/>
      <c r="VUA42" s="236"/>
      <c r="VUB42" s="236"/>
      <c r="VUC42" s="236"/>
      <c r="VUD42" s="236"/>
      <c r="VUE42" s="236"/>
      <c r="VUF42" s="236"/>
      <c r="VUG42" s="236"/>
      <c r="VUH42" s="236"/>
      <c r="VUI42" s="236"/>
      <c r="VUJ42" s="236"/>
      <c r="VUK42" s="236"/>
      <c r="VUL42" s="236"/>
      <c r="VUM42" s="236"/>
      <c r="VUN42" s="236"/>
      <c r="VUO42" s="236"/>
      <c r="VUP42" s="236"/>
      <c r="VUQ42" s="236"/>
      <c r="VUR42" s="236"/>
      <c r="VUS42" s="236"/>
      <c r="VUT42" s="236"/>
      <c r="VUU42" s="236"/>
      <c r="VUV42" s="236"/>
      <c r="VUW42" s="236"/>
      <c r="VUX42" s="236"/>
      <c r="VUY42" s="236"/>
      <c r="VUZ42" s="236"/>
      <c r="VVA42" s="236"/>
      <c r="VVB42" s="236"/>
      <c r="VVC42" s="236"/>
      <c r="VVD42" s="236"/>
      <c r="VVE42" s="236"/>
      <c r="VVF42" s="236"/>
      <c r="VVG42" s="236"/>
      <c r="VVH42" s="236"/>
      <c r="VVI42" s="236"/>
      <c r="VVJ42" s="236"/>
      <c r="VVK42" s="236"/>
      <c r="VVL42" s="236"/>
      <c r="VVM42" s="236"/>
      <c r="VVN42" s="236"/>
      <c r="VVO42" s="236"/>
      <c r="VVP42" s="236"/>
      <c r="VVQ42" s="236"/>
      <c r="VVR42" s="236"/>
      <c r="VVS42" s="236"/>
      <c r="VVT42" s="236"/>
      <c r="VVU42" s="236"/>
      <c r="VVV42" s="236"/>
      <c r="VVW42" s="236"/>
      <c r="VVX42" s="236"/>
      <c r="VVY42" s="236"/>
      <c r="VVZ42" s="236"/>
      <c r="VWA42" s="236"/>
      <c r="VWB42" s="236"/>
      <c r="VWC42" s="236"/>
      <c r="VWD42" s="236"/>
      <c r="VWE42" s="236"/>
      <c r="VWF42" s="236"/>
      <c r="VWG42" s="236"/>
      <c r="VWH42" s="236"/>
      <c r="VWI42" s="236"/>
      <c r="VWJ42" s="236"/>
      <c r="VWK42" s="236"/>
      <c r="VWL42" s="236"/>
      <c r="VWM42" s="236"/>
      <c r="VWN42" s="236"/>
      <c r="VWO42" s="236"/>
      <c r="VWP42" s="236"/>
      <c r="VWQ42" s="236"/>
      <c r="VWR42" s="236"/>
      <c r="VWS42" s="236"/>
      <c r="VWT42" s="236"/>
      <c r="VWU42" s="236"/>
      <c r="VWV42" s="236"/>
      <c r="VWW42" s="236"/>
      <c r="VWX42" s="236"/>
      <c r="VWY42" s="236"/>
      <c r="VWZ42" s="236"/>
      <c r="VXA42" s="236"/>
      <c r="VXB42" s="236"/>
      <c r="VXC42" s="236"/>
      <c r="VXD42" s="236"/>
      <c r="VXE42" s="236"/>
      <c r="VXF42" s="236"/>
      <c r="VXG42" s="236"/>
      <c r="VXH42" s="236"/>
      <c r="VXI42" s="236"/>
      <c r="VXJ42" s="236"/>
      <c r="VXK42" s="236"/>
      <c r="VXL42" s="236"/>
      <c r="VXM42" s="236"/>
      <c r="VXN42" s="236"/>
      <c r="VXO42" s="236"/>
      <c r="VXP42" s="236"/>
      <c r="VXQ42" s="236"/>
      <c r="VXR42" s="236"/>
      <c r="VXS42" s="236"/>
      <c r="VXT42" s="236"/>
      <c r="VXU42" s="236"/>
      <c r="VXV42" s="236"/>
      <c r="VXW42" s="236"/>
      <c r="VXX42" s="236"/>
      <c r="VXY42" s="236"/>
      <c r="VXZ42" s="236"/>
      <c r="VYA42" s="236"/>
      <c r="VYB42" s="236"/>
      <c r="VYC42" s="236"/>
      <c r="VYD42" s="236"/>
      <c r="VYE42" s="236"/>
      <c r="VYF42" s="236"/>
      <c r="VYG42" s="236"/>
      <c r="VYH42" s="236"/>
      <c r="VYI42" s="236"/>
      <c r="VYJ42" s="236"/>
      <c r="VYK42" s="236"/>
      <c r="VYL42" s="236"/>
      <c r="VYM42" s="236"/>
      <c r="VYN42" s="236"/>
      <c r="VYO42" s="236"/>
      <c r="VYP42" s="236"/>
      <c r="VYQ42" s="236"/>
      <c r="VYR42" s="236"/>
      <c r="VYS42" s="236"/>
      <c r="VYT42" s="236"/>
      <c r="VYU42" s="236"/>
      <c r="VYV42" s="236"/>
      <c r="VYW42" s="236"/>
      <c r="VYX42" s="236"/>
      <c r="VYY42" s="236"/>
      <c r="VYZ42" s="236"/>
      <c r="VZA42" s="236"/>
      <c r="VZB42" s="236"/>
      <c r="VZC42" s="236"/>
      <c r="VZD42" s="236"/>
      <c r="VZE42" s="236"/>
      <c r="VZF42" s="236"/>
      <c r="VZG42" s="236"/>
      <c r="VZH42" s="236"/>
      <c r="VZI42" s="236"/>
      <c r="VZJ42" s="236"/>
      <c r="VZK42" s="236"/>
      <c r="VZL42" s="236"/>
      <c r="VZM42" s="236"/>
      <c r="VZN42" s="236"/>
      <c r="VZO42" s="236"/>
      <c r="VZP42" s="236"/>
      <c r="VZQ42" s="236"/>
      <c r="VZR42" s="236"/>
      <c r="VZS42" s="236"/>
      <c r="VZT42" s="236"/>
      <c r="VZU42" s="236"/>
      <c r="VZV42" s="236"/>
      <c r="VZW42" s="236"/>
      <c r="VZX42" s="236"/>
      <c r="VZY42" s="236"/>
      <c r="VZZ42" s="236"/>
      <c r="WAA42" s="236"/>
      <c r="WAB42" s="236"/>
      <c r="WAC42" s="236"/>
      <c r="WAD42" s="236"/>
      <c r="WAE42" s="236"/>
      <c r="WAF42" s="236"/>
      <c r="WAG42" s="236"/>
      <c r="WAH42" s="236"/>
      <c r="WAI42" s="236"/>
      <c r="WAJ42" s="236"/>
      <c r="WAK42" s="236"/>
      <c r="WAL42" s="236"/>
      <c r="WAM42" s="236"/>
      <c r="WAN42" s="236"/>
      <c r="WAO42" s="236"/>
      <c r="WAP42" s="236"/>
      <c r="WAQ42" s="236"/>
      <c r="WAR42" s="236"/>
      <c r="WAS42" s="236"/>
      <c r="WAT42" s="236"/>
      <c r="WAU42" s="236"/>
      <c r="WAV42" s="236"/>
      <c r="WAW42" s="236"/>
      <c r="WAX42" s="236"/>
      <c r="WAY42" s="236"/>
      <c r="WAZ42" s="236"/>
      <c r="WBA42" s="236"/>
      <c r="WBB42" s="236"/>
      <c r="WBC42" s="236"/>
      <c r="WBD42" s="236"/>
      <c r="WBE42" s="236"/>
      <c r="WBF42" s="236"/>
      <c r="WBG42" s="236"/>
      <c r="WBH42" s="236"/>
      <c r="WBI42" s="236"/>
      <c r="WBJ42" s="236"/>
      <c r="WBK42" s="236"/>
      <c r="WBL42" s="236"/>
      <c r="WBM42" s="236"/>
      <c r="WBN42" s="236"/>
      <c r="WBO42" s="236"/>
      <c r="WBP42" s="236"/>
      <c r="WBQ42" s="236"/>
      <c r="WBR42" s="236"/>
      <c r="WBS42" s="236"/>
      <c r="WBT42" s="236"/>
      <c r="WBU42" s="236"/>
      <c r="WBV42" s="236"/>
      <c r="WBW42" s="236"/>
      <c r="WBX42" s="236"/>
      <c r="WBY42" s="236"/>
      <c r="WBZ42" s="236"/>
      <c r="WCA42" s="236"/>
      <c r="WCB42" s="236"/>
      <c r="WCC42" s="236"/>
      <c r="WCD42" s="236"/>
      <c r="WCE42" s="236"/>
      <c r="WCF42" s="236"/>
      <c r="WCG42" s="236"/>
      <c r="WCH42" s="236"/>
      <c r="WCI42" s="236"/>
      <c r="WCJ42" s="236"/>
      <c r="WCK42" s="236"/>
      <c r="WCL42" s="236"/>
      <c r="WCM42" s="236"/>
      <c r="WCN42" s="236"/>
      <c r="WCO42" s="236"/>
      <c r="WCP42" s="236"/>
      <c r="WCQ42" s="236"/>
      <c r="WCR42" s="236"/>
      <c r="WCS42" s="236"/>
      <c r="WCT42" s="236"/>
      <c r="WCU42" s="236"/>
      <c r="WCV42" s="236"/>
      <c r="WCW42" s="236"/>
      <c r="WCX42" s="236"/>
      <c r="WCY42" s="236"/>
      <c r="WCZ42" s="236"/>
      <c r="WDA42" s="236"/>
      <c r="WDB42" s="236"/>
      <c r="WDC42" s="236"/>
      <c r="WDD42" s="236"/>
      <c r="WDE42" s="236"/>
      <c r="WDF42" s="236"/>
      <c r="WDG42" s="236"/>
      <c r="WDH42" s="236"/>
      <c r="WDI42" s="236"/>
      <c r="WDJ42" s="236"/>
      <c r="WDK42" s="236"/>
      <c r="WDL42" s="236"/>
      <c r="WDM42" s="236"/>
      <c r="WDN42" s="236"/>
      <c r="WDO42" s="236"/>
      <c r="WDP42" s="236"/>
      <c r="WDQ42" s="236"/>
      <c r="WDR42" s="236"/>
      <c r="WDS42" s="236"/>
      <c r="WDT42" s="236"/>
      <c r="WDU42" s="236"/>
      <c r="WDV42" s="236"/>
      <c r="WDW42" s="236"/>
      <c r="WDX42" s="236"/>
      <c r="WDY42" s="236"/>
      <c r="WDZ42" s="236"/>
      <c r="WEA42" s="236"/>
      <c r="WEB42" s="236"/>
      <c r="WEC42" s="236"/>
      <c r="WED42" s="236"/>
      <c r="WEE42" s="236"/>
      <c r="WEF42" s="236"/>
      <c r="WEG42" s="236"/>
      <c r="WEH42" s="236"/>
      <c r="WEI42" s="236"/>
      <c r="WEJ42" s="236"/>
      <c r="WEK42" s="236"/>
      <c r="WEL42" s="236"/>
      <c r="WEM42" s="236"/>
      <c r="WEN42" s="236"/>
      <c r="WEO42" s="236"/>
      <c r="WEP42" s="236"/>
      <c r="WEQ42" s="236"/>
      <c r="WER42" s="236"/>
      <c r="WES42" s="236"/>
      <c r="WET42" s="236"/>
      <c r="WEU42" s="236"/>
      <c r="WEV42" s="236"/>
      <c r="WEW42" s="236"/>
      <c r="WEX42" s="236"/>
      <c r="WEY42" s="236"/>
      <c r="WEZ42" s="236"/>
      <c r="WFA42" s="236"/>
      <c r="WFB42" s="236"/>
      <c r="WFC42" s="236"/>
      <c r="WFD42" s="236"/>
      <c r="WFE42" s="236"/>
      <c r="WFF42" s="236"/>
      <c r="WFG42" s="236"/>
      <c r="WFH42" s="236"/>
      <c r="WFI42" s="236"/>
      <c r="WFJ42" s="236"/>
      <c r="WFK42" s="236"/>
      <c r="WFL42" s="236"/>
      <c r="WFM42" s="236"/>
      <c r="WFN42" s="236"/>
      <c r="WFO42" s="236"/>
      <c r="WFP42" s="236"/>
      <c r="WFQ42" s="236"/>
      <c r="WFR42" s="236"/>
      <c r="WFS42" s="236"/>
      <c r="WFT42" s="236"/>
      <c r="WFU42" s="236"/>
      <c r="WFV42" s="236"/>
      <c r="WFW42" s="236"/>
      <c r="WFX42" s="236"/>
      <c r="WFY42" s="236"/>
      <c r="WFZ42" s="236"/>
      <c r="WGA42" s="236"/>
      <c r="WGB42" s="236"/>
      <c r="WGC42" s="236"/>
      <c r="WGD42" s="236"/>
      <c r="WGE42" s="236"/>
      <c r="WGF42" s="236"/>
      <c r="WGG42" s="236"/>
      <c r="WGH42" s="236"/>
      <c r="WGI42" s="236"/>
      <c r="WGJ42" s="236"/>
      <c r="WGK42" s="236"/>
      <c r="WGL42" s="236"/>
      <c r="WGM42" s="236"/>
      <c r="WGN42" s="236"/>
      <c r="WGO42" s="236"/>
      <c r="WGP42" s="236"/>
      <c r="WGQ42" s="236"/>
      <c r="WGR42" s="236"/>
      <c r="WGS42" s="236"/>
      <c r="WGT42" s="236"/>
      <c r="WGU42" s="236"/>
      <c r="WGV42" s="236"/>
      <c r="WGW42" s="236"/>
      <c r="WGX42" s="236"/>
      <c r="WGY42" s="236"/>
      <c r="WGZ42" s="236"/>
      <c r="WHA42" s="236"/>
      <c r="WHB42" s="236"/>
      <c r="WHC42" s="236"/>
      <c r="WHD42" s="236"/>
      <c r="WHE42" s="236"/>
      <c r="WHF42" s="236"/>
      <c r="WHG42" s="236"/>
      <c r="WHH42" s="236"/>
      <c r="WHI42" s="236"/>
      <c r="WHJ42" s="236"/>
      <c r="WHK42" s="236"/>
      <c r="WHL42" s="236"/>
      <c r="WHM42" s="236"/>
      <c r="WHN42" s="236"/>
      <c r="WHO42" s="236"/>
      <c r="WHP42" s="236"/>
      <c r="WHQ42" s="236"/>
      <c r="WHR42" s="236"/>
      <c r="WHS42" s="236"/>
      <c r="WHT42" s="236"/>
      <c r="WHU42" s="236"/>
      <c r="WHV42" s="236"/>
      <c r="WHW42" s="236"/>
      <c r="WHX42" s="236"/>
      <c r="WHY42" s="236"/>
      <c r="WHZ42" s="236"/>
      <c r="WIA42" s="236"/>
      <c r="WIB42" s="236"/>
      <c r="WIC42" s="236"/>
      <c r="WID42" s="236"/>
      <c r="WIE42" s="236"/>
      <c r="WIF42" s="236"/>
      <c r="WIG42" s="236"/>
      <c r="WIH42" s="236"/>
      <c r="WII42" s="236"/>
      <c r="WIJ42" s="236"/>
      <c r="WIK42" s="236"/>
      <c r="WIL42" s="236"/>
      <c r="WIM42" s="236"/>
      <c r="WIN42" s="236"/>
      <c r="WIO42" s="236"/>
      <c r="WIP42" s="236"/>
      <c r="WIQ42" s="236"/>
      <c r="WIR42" s="236"/>
      <c r="WIS42" s="236"/>
      <c r="WIT42" s="236"/>
      <c r="WIU42" s="236"/>
      <c r="WIV42" s="236"/>
      <c r="WIW42" s="236"/>
      <c r="WIX42" s="236"/>
      <c r="WIY42" s="236"/>
      <c r="WIZ42" s="236"/>
      <c r="WJA42" s="236"/>
      <c r="WJB42" s="236"/>
      <c r="WJC42" s="236"/>
      <c r="WJD42" s="236"/>
      <c r="WJE42" s="236"/>
      <c r="WJF42" s="236"/>
      <c r="WJG42" s="236"/>
      <c r="WJH42" s="236"/>
      <c r="WJI42" s="236"/>
      <c r="WJJ42" s="236"/>
      <c r="WJK42" s="236"/>
      <c r="WJL42" s="236"/>
      <c r="WJM42" s="236"/>
      <c r="WJN42" s="236"/>
      <c r="WJO42" s="236"/>
      <c r="WJP42" s="236"/>
      <c r="WJQ42" s="236"/>
      <c r="WJR42" s="236"/>
      <c r="WJS42" s="236"/>
      <c r="WJT42" s="236"/>
      <c r="WJU42" s="236"/>
      <c r="WJV42" s="236"/>
      <c r="WJW42" s="236"/>
      <c r="WJX42" s="236"/>
      <c r="WJY42" s="236"/>
      <c r="WJZ42" s="236"/>
      <c r="WKA42" s="236"/>
      <c r="WKB42" s="236"/>
      <c r="WKC42" s="236"/>
      <c r="WKD42" s="236"/>
      <c r="WKE42" s="236"/>
      <c r="WKF42" s="236"/>
      <c r="WKG42" s="236"/>
      <c r="WKH42" s="236"/>
      <c r="WKI42" s="236"/>
      <c r="WKJ42" s="236"/>
      <c r="WKK42" s="236"/>
      <c r="WKL42" s="236"/>
      <c r="WKM42" s="236"/>
      <c r="WKN42" s="236"/>
      <c r="WKO42" s="236"/>
      <c r="WKP42" s="236"/>
      <c r="WKQ42" s="236"/>
      <c r="WKR42" s="236"/>
      <c r="WKS42" s="236"/>
      <c r="WKT42" s="236"/>
      <c r="WKU42" s="236"/>
      <c r="WKV42" s="236"/>
      <c r="WKW42" s="236"/>
      <c r="WKX42" s="236"/>
      <c r="WKY42" s="236"/>
      <c r="WKZ42" s="236"/>
      <c r="WLA42" s="236"/>
      <c r="WLB42" s="236"/>
      <c r="WLC42" s="236"/>
      <c r="WLD42" s="236"/>
      <c r="WLE42" s="236"/>
      <c r="WLF42" s="236"/>
      <c r="WLG42" s="236"/>
      <c r="WLH42" s="236"/>
      <c r="WLI42" s="236"/>
      <c r="WLJ42" s="236"/>
      <c r="WLK42" s="236"/>
      <c r="WLL42" s="236"/>
      <c r="WLM42" s="236"/>
      <c r="WLN42" s="236"/>
      <c r="WLO42" s="236"/>
      <c r="WLP42" s="236"/>
      <c r="WLQ42" s="236"/>
      <c r="WLR42" s="236"/>
      <c r="WLS42" s="236"/>
      <c r="WLT42" s="236"/>
      <c r="WLU42" s="236"/>
      <c r="WLV42" s="236"/>
      <c r="WLW42" s="236"/>
      <c r="WLX42" s="236"/>
      <c r="WLY42" s="236"/>
      <c r="WLZ42" s="236"/>
      <c r="WMA42" s="236"/>
      <c r="WMB42" s="236"/>
      <c r="WMC42" s="236"/>
      <c r="WMD42" s="236"/>
      <c r="WME42" s="236"/>
      <c r="WMF42" s="236"/>
      <c r="WMG42" s="236"/>
      <c r="WMH42" s="236"/>
      <c r="WMI42" s="236"/>
      <c r="WMJ42" s="236"/>
      <c r="WMK42" s="236"/>
      <c r="WML42" s="236"/>
      <c r="WMM42" s="236"/>
      <c r="WMN42" s="236"/>
      <c r="WMO42" s="236"/>
      <c r="WMP42" s="236"/>
      <c r="WMQ42" s="236"/>
      <c r="WMR42" s="236"/>
      <c r="WMS42" s="236"/>
      <c r="WMT42" s="236"/>
      <c r="WMU42" s="236"/>
      <c r="WMV42" s="236"/>
      <c r="WMW42" s="236"/>
      <c r="WMX42" s="236"/>
      <c r="WMY42" s="236"/>
      <c r="WMZ42" s="236"/>
      <c r="WNA42" s="236"/>
      <c r="WNB42" s="236"/>
      <c r="WNC42" s="236"/>
      <c r="WND42" s="236"/>
      <c r="WNE42" s="236"/>
      <c r="WNF42" s="236"/>
      <c r="WNG42" s="236"/>
      <c r="WNH42" s="236"/>
      <c r="WNI42" s="236"/>
      <c r="WNJ42" s="236"/>
      <c r="WNK42" s="236"/>
      <c r="WNL42" s="236"/>
      <c r="WNM42" s="236"/>
      <c r="WNN42" s="236"/>
      <c r="WNO42" s="236"/>
      <c r="WNP42" s="236"/>
      <c r="WNQ42" s="236"/>
      <c r="WNR42" s="236"/>
      <c r="WNS42" s="236"/>
      <c r="WNT42" s="236"/>
      <c r="WNU42" s="236"/>
      <c r="WNV42" s="236"/>
      <c r="WNW42" s="236"/>
      <c r="WNX42" s="236"/>
      <c r="WNY42" s="236"/>
      <c r="WNZ42" s="236"/>
      <c r="WOA42" s="236"/>
      <c r="WOB42" s="236"/>
      <c r="WOC42" s="236"/>
      <c r="WOD42" s="236"/>
      <c r="WOE42" s="236"/>
      <c r="WOF42" s="236"/>
      <c r="WOG42" s="236"/>
      <c r="WOH42" s="236"/>
      <c r="WOI42" s="236"/>
      <c r="WOJ42" s="236"/>
      <c r="WOK42" s="236"/>
      <c r="WOL42" s="236"/>
      <c r="WOM42" s="236"/>
      <c r="WON42" s="236"/>
      <c r="WOO42" s="236"/>
      <c r="WOP42" s="236"/>
      <c r="WOQ42" s="236"/>
      <c r="WOR42" s="236"/>
      <c r="WOS42" s="236"/>
      <c r="WOT42" s="236"/>
      <c r="WOU42" s="236"/>
      <c r="WOV42" s="236"/>
      <c r="WOW42" s="236"/>
      <c r="WOX42" s="236"/>
      <c r="WOY42" s="236"/>
      <c r="WOZ42" s="236"/>
      <c r="WPA42" s="236"/>
      <c r="WPB42" s="236"/>
      <c r="WPC42" s="236"/>
      <c r="WPD42" s="236"/>
      <c r="WPE42" s="236"/>
      <c r="WPF42" s="236"/>
      <c r="WPG42" s="236"/>
      <c r="WPH42" s="236"/>
      <c r="WPI42" s="236"/>
      <c r="WPJ42" s="236"/>
      <c r="WPK42" s="236"/>
      <c r="WPL42" s="236"/>
      <c r="WPM42" s="236"/>
      <c r="WPN42" s="236"/>
      <c r="WPO42" s="236"/>
      <c r="WPP42" s="236"/>
      <c r="WPQ42" s="236"/>
      <c r="WPR42" s="236"/>
      <c r="WPS42" s="236"/>
      <c r="WPT42" s="236"/>
      <c r="WPU42" s="236"/>
      <c r="WPV42" s="236"/>
      <c r="WPW42" s="236"/>
      <c r="WPX42" s="236"/>
      <c r="WPY42" s="236"/>
      <c r="WPZ42" s="236"/>
      <c r="WQA42" s="236"/>
      <c r="WQB42" s="236"/>
      <c r="WQC42" s="236"/>
      <c r="WQD42" s="236"/>
      <c r="WQE42" s="236"/>
      <c r="WQF42" s="236"/>
      <c r="WQG42" s="236"/>
      <c r="WQH42" s="236"/>
      <c r="WQI42" s="236"/>
      <c r="WQJ42" s="236"/>
      <c r="WQK42" s="236"/>
      <c r="WQL42" s="236"/>
      <c r="WQM42" s="236"/>
      <c r="WQN42" s="236"/>
      <c r="WQO42" s="236"/>
      <c r="WQP42" s="236"/>
      <c r="WQQ42" s="236"/>
      <c r="WQR42" s="236"/>
      <c r="WQS42" s="236"/>
      <c r="WQT42" s="236"/>
      <c r="WQU42" s="236"/>
      <c r="WQV42" s="236"/>
      <c r="WQW42" s="236"/>
      <c r="WQX42" s="236"/>
      <c r="WQY42" s="236"/>
      <c r="WQZ42" s="236"/>
      <c r="WRA42" s="236"/>
      <c r="WRB42" s="236"/>
      <c r="WRC42" s="236"/>
      <c r="WRD42" s="236"/>
      <c r="WRE42" s="236"/>
      <c r="WRF42" s="236"/>
      <c r="WRG42" s="236"/>
      <c r="WRH42" s="236"/>
      <c r="WRI42" s="236"/>
      <c r="WRJ42" s="236"/>
      <c r="WRK42" s="236"/>
      <c r="WRL42" s="236"/>
      <c r="WRM42" s="236"/>
      <c r="WRN42" s="236"/>
      <c r="WRO42" s="236"/>
      <c r="WRP42" s="236"/>
      <c r="WRQ42" s="236"/>
      <c r="WRR42" s="236"/>
      <c r="WRS42" s="236"/>
      <c r="WRT42" s="236"/>
      <c r="WRU42" s="236"/>
      <c r="WRV42" s="236"/>
      <c r="WRW42" s="236"/>
      <c r="WRX42" s="236"/>
      <c r="WRY42" s="236"/>
      <c r="WRZ42" s="236"/>
      <c r="WSA42" s="236"/>
      <c r="WSB42" s="236"/>
      <c r="WSC42" s="236"/>
      <c r="WSD42" s="236"/>
      <c r="WSE42" s="236"/>
      <c r="WSF42" s="236"/>
      <c r="WSG42" s="236"/>
      <c r="WSH42" s="236"/>
      <c r="WSI42" s="236"/>
      <c r="WSJ42" s="236"/>
      <c r="WSK42" s="236"/>
      <c r="WSL42" s="236"/>
      <c r="WSM42" s="236"/>
      <c r="WSN42" s="236"/>
      <c r="WSO42" s="236"/>
      <c r="WSP42" s="236"/>
      <c r="WSQ42" s="236"/>
      <c r="WSR42" s="236"/>
      <c r="WSS42" s="236"/>
      <c r="WST42" s="236"/>
      <c r="WSU42" s="236"/>
      <c r="WSV42" s="236"/>
      <c r="WSW42" s="236"/>
      <c r="WSX42" s="236"/>
      <c r="WSY42" s="236"/>
      <c r="WSZ42" s="236"/>
      <c r="WTA42" s="236"/>
      <c r="WTB42" s="236"/>
      <c r="WTC42" s="236"/>
      <c r="WTD42" s="236"/>
      <c r="WTE42" s="236"/>
      <c r="WTF42" s="236"/>
      <c r="WTG42" s="236"/>
      <c r="WTH42" s="236"/>
      <c r="WTI42" s="236"/>
      <c r="WTJ42" s="236"/>
      <c r="WTK42" s="236"/>
      <c r="WTL42" s="236"/>
      <c r="WTM42" s="236"/>
      <c r="WTN42" s="236"/>
      <c r="WTO42" s="236"/>
      <c r="WTP42" s="236"/>
      <c r="WTQ42" s="236"/>
      <c r="WTR42" s="236"/>
      <c r="WTS42" s="236"/>
      <c r="WTT42" s="236"/>
      <c r="WTU42" s="236"/>
      <c r="WTV42" s="236"/>
      <c r="WTW42" s="236"/>
      <c r="WTX42" s="236"/>
      <c r="WTY42" s="236"/>
      <c r="WTZ42" s="236"/>
      <c r="WUA42" s="236"/>
      <c r="WUB42" s="236"/>
      <c r="WUC42" s="236"/>
      <c r="WUD42" s="236"/>
      <c r="WUE42" s="236"/>
      <c r="WUF42" s="236"/>
      <c r="WUG42" s="236"/>
      <c r="WUH42" s="236"/>
      <c r="WUI42" s="236"/>
      <c r="WUJ42" s="236"/>
      <c r="WUK42" s="236"/>
      <c r="WUL42" s="236"/>
      <c r="WUM42" s="236"/>
      <c r="WUN42" s="236"/>
      <c r="WUO42" s="236"/>
      <c r="WUP42" s="236"/>
      <c r="WUQ42" s="236"/>
      <c r="WUR42" s="236"/>
      <c r="WUS42" s="236"/>
      <c r="WUT42" s="236"/>
      <c r="WUU42" s="236"/>
      <c r="WUV42" s="236"/>
      <c r="WUW42" s="236"/>
      <c r="WUX42" s="236"/>
      <c r="WUY42" s="236"/>
      <c r="WUZ42" s="236"/>
      <c r="WVA42" s="236"/>
      <c r="WVB42" s="236"/>
      <c r="WVC42" s="236"/>
      <c r="WVD42" s="236"/>
      <c r="WVE42" s="236"/>
      <c r="WVF42" s="236"/>
      <c r="WVG42" s="236"/>
      <c r="WVH42" s="236"/>
      <c r="WVI42" s="236"/>
      <c r="WVJ42" s="236"/>
      <c r="WVK42" s="236"/>
      <c r="WVL42" s="236"/>
      <c r="WVM42" s="236"/>
      <c r="WVN42" s="236"/>
      <c r="WVO42" s="236"/>
      <c r="WVP42" s="236"/>
      <c r="WVQ42" s="236"/>
      <c r="WVR42" s="236"/>
      <c r="WVS42" s="236"/>
      <c r="WVT42" s="236"/>
      <c r="WVU42" s="236"/>
      <c r="WVV42" s="236"/>
      <c r="WVW42" s="236"/>
      <c r="WVX42" s="236"/>
      <c r="WVY42" s="236"/>
      <c r="WVZ42" s="236"/>
      <c r="WWA42" s="236"/>
      <c r="WWB42" s="236"/>
      <c r="WWC42" s="236"/>
      <c r="WWD42" s="236"/>
      <c r="WWE42" s="236"/>
      <c r="WWF42" s="236"/>
      <c r="WWG42" s="236"/>
      <c r="WWH42" s="236"/>
      <c r="WWI42" s="236"/>
      <c r="WWJ42" s="236"/>
      <c r="WWK42" s="236"/>
      <c r="WWL42" s="236"/>
      <c r="WWM42" s="236"/>
      <c r="WWN42" s="236"/>
      <c r="WWO42" s="236"/>
      <c r="WWP42" s="236"/>
      <c r="WWQ42" s="236"/>
      <c r="WWR42" s="236"/>
      <c r="WWS42" s="236"/>
      <c r="WWT42" s="236"/>
      <c r="WWU42" s="236"/>
      <c r="WWV42" s="236"/>
      <c r="WWW42" s="236"/>
      <c r="WWX42" s="236"/>
      <c r="WWY42" s="236"/>
      <c r="WWZ42" s="236"/>
      <c r="WXA42" s="236"/>
      <c r="WXB42" s="236"/>
      <c r="WXC42" s="236"/>
      <c r="WXD42" s="236"/>
      <c r="WXE42" s="236"/>
      <c r="WXF42" s="236"/>
      <c r="WXG42" s="236"/>
      <c r="WXH42" s="236"/>
      <c r="WXI42" s="236"/>
      <c r="WXJ42" s="236"/>
      <c r="WXK42" s="236"/>
      <c r="WXL42" s="236"/>
      <c r="WXM42" s="236"/>
      <c r="WXN42" s="236"/>
      <c r="WXO42" s="236"/>
      <c r="WXP42" s="236"/>
      <c r="WXQ42" s="236"/>
      <c r="WXR42" s="236"/>
      <c r="WXS42" s="236"/>
      <c r="WXT42" s="236"/>
      <c r="WXU42" s="236"/>
      <c r="WXV42" s="236"/>
      <c r="WXW42" s="236"/>
      <c r="WXX42" s="236"/>
      <c r="WXY42" s="236"/>
      <c r="WXZ42" s="236"/>
      <c r="WYA42" s="236"/>
      <c r="WYB42" s="236"/>
      <c r="WYC42" s="236"/>
      <c r="WYD42" s="236"/>
      <c r="WYE42" s="236"/>
      <c r="WYF42" s="236"/>
      <c r="WYG42" s="236"/>
      <c r="WYH42" s="236"/>
      <c r="WYI42" s="236"/>
      <c r="WYJ42" s="236"/>
      <c r="WYK42" s="236"/>
      <c r="WYL42" s="236"/>
      <c r="WYM42" s="236"/>
      <c r="WYN42" s="236"/>
      <c r="WYO42" s="236"/>
      <c r="WYP42" s="236"/>
      <c r="WYQ42" s="236"/>
      <c r="WYR42" s="236"/>
      <c r="WYS42" s="236"/>
      <c r="WYT42" s="236"/>
      <c r="WYU42" s="236"/>
      <c r="WYV42" s="236"/>
      <c r="WYW42" s="236"/>
      <c r="WYX42" s="236"/>
      <c r="WYY42" s="236"/>
      <c r="WYZ42" s="236"/>
      <c r="WZA42" s="236"/>
      <c r="WZB42" s="236"/>
      <c r="WZC42" s="236"/>
      <c r="WZD42" s="236"/>
      <c r="WZE42" s="236"/>
      <c r="WZF42" s="236"/>
      <c r="WZG42" s="236"/>
      <c r="WZH42" s="236"/>
      <c r="WZI42" s="236"/>
      <c r="WZJ42" s="236"/>
      <c r="WZK42" s="236"/>
      <c r="WZL42" s="236"/>
      <c r="WZM42" s="236"/>
      <c r="WZN42" s="236"/>
      <c r="WZO42" s="236"/>
      <c r="WZP42" s="236"/>
      <c r="WZQ42" s="236"/>
      <c r="WZR42" s="236"/>
      <c r="WZS42" s="236"/>
      <c r="WZT42" s="236"/>
      <c r="WZU42" s="236"/>
      <c r="WZV42" s="236"/>
      <c r="WZW42" s="236"/>
      <c r="WZX42" s="236"/>
      <c r="WZY42" s="236"/>
      <c r="WZZ42" s="236"/>
      <c r="XAA42" s="236"/>
      <c r="XAB42" s="236"/>
      <c r="XAC42" s="236"/>
      <c r="XAD42" s="236"/>
      <c r="XAE42" s="236"/>
      <c r="XAF42" s="236"/>
      <c r="XAG42" s="236"/>
      <c r="XAH42" s="236"/>
      <c r="XAI42" s="236"/>
      <c r="XAJ42" s="236"/>
      <c r="XAK42" s="236"/>
      <c r="XAL42" s="236"/>
      <c r="XAM42" s="236"/>
      <c r="XAN42" s="236"/>
      <c r="XAO42" s="236"/>
      <c r="XAP42" s="236"/>
      <c r="XAQ42" s="236"/>
      <c r="XAR42" s="236"/>
      <c r="XAS42" s="236"/>
      <c r="XAT42" s="236"/>
      <c r="XAU42" s="236"/>
      <c r="XAV42" s="236"/>
      <c r="XAW42" s="236"/>
      <c r="XAX42" s="236"/>
      <c r="XAY42" s="236"/>
      <c r="XAZ42" s="236"/>
      <c r="XBA42" s="236"/>
      <c r="XBB42" s="236"/>
      <c r="XBC42" s="236"/>
      <c r="XBD42" s="236"/>
      <c r="XBE42" s="236"/>
      <c r="XBF42" s="236"/>
      <c r="XBG42" s="236"/>
      <c r="XBH42" s="236"/>
      <c r="XBI42" s="236"/>
      <c r="XBJ42" s="236"/>
      <c r="XBK42" s="236"/>
      <c r="XBL42" s="236"/>
      <c r="XBM42" s="236"/>
      <c r="XBN42" s="236"/>
      <c r="XBO42" s="236"/>
      <c r="XBP42" s="236"/>
      <c r="XBQ42" s="236"/>
      <c r="XBR42" s="236"/>
      <c r="XBS42" s="236"/>
      <c r="XBT42" s="236"/>
      <c r="XBU42" s="236"/>
      <c r="XBV42" s="236"/>
      <c r="XBW42" s="236"/>
      <c r="XBX42" s="236"/>
      <c r="XBY42" s="236"/>
      <c r="XBZ42" s="236"/>
      <c r="XCA42" s="236"/>
      <c r="XCB42" s="236"/>
      <c r="XCC42" s="236"/>
      <c r="XCD42" s="236"/>
      <c r="XCE42" s="236"/>
      <c r="XCF42" s="236"/>
      <c r="XCG42" s="236"/>
      <c r="XCH42" s="236"/>
      <c r="XCI42" s="236"/>
      <c r="XCJ42" s="236"/>
      <c r="XCK42" s="236"/>
      <c r="XCL42" s="236"/>
      <c r="XCM42" s="236"/>
      <c r="XCN42" s="236"/>
      <c r="XCO42" s="236"/>
      <c r="XCP42" s="236"/>
      <c r="XCQ42" s="236"/>
      <c r="XCR42" s="236"/>
      <c r="XCS42" s="236"/>
      <c r="XCT42" s="236"/>
      <c r="XCU42" s="236"/>
      <c r="XCV42" s="236"/>
      <c r="XCW42" s="236"/>
      <c r="XCX42" s="236"/>
      <c r="XCY42" s="236"/>
      <c r="XCZ42" s="236"/>
      <c r="XDA42" s="236"/>
      <c r="XDB42" s="236"/>
      <c r="XDC42" s="236"/>
      <c r="XDD42" s="236"/>
      <c r="XDE42" s="236"/>
      <c r="XDF42" s="236"/>
      <c r="XDG42" s="236"/>
      <c r="XDH42" s="236"/>
      <c r="XDI42" s="236"/>
      <c r="XDJ42" s="236"/>
      <c r="XDK42" s="236"/>
      <c r="XDL42" s="236"/>
      <c r="XDM42" s="236"/>
      <c r="XDN42" s="236"/>
      <c r="XDO42" s="236"/>
      <c r="XDP42" s="236"/>
      <c r="XDQ42" s="236"/>
      <c r="XDR42" s="236"/>
      <c r="XDS42" s="236"/>
      <c r="XDT42" s="236"/>
      <c r="XDU42" s="236"/>
      <c r="XDV42" s="236"/>
      <c r="XDW42" s="236"/>
    </row>
    <row r="43" spans="1:16351" s="233" customFormat="1" ht="15" thickBot="1" x14ac:dyDescent="0.35">
      <c r="A43" s="152" t="s">
        <v>39</v>
      </c>
      <c r="B43" s="152" t="s">
        <v>158</v>
      </c>
      <c r="C43" s="152" t="s">
        <v>179</v>
      </c>
      <c r="D43" s="139">
        <v>82400</v>
      </c>
      <c r="E43" s="148">
        <v>12360</v>
      </c>
      <c r="F43" s="232">
        <f t="shared" si="5"/>
        <v>94760</v>
      </c>
      <c r="G43" s="139">
        <f t="shared" si="4"/>
        <v>75213</v>
      </c>
      <c r="H43" s="139">
        <f t="shared" si="2"/>
        <v>19547</v>
      </c>
      <c r="N43" s="233">
        <v>25920</v>
      </c>
      <c r="P43" s="233">
        <f>3769+7095</f>
        <v>10864</v>
      </c>
      <c r="Q43" s="233">
        <v>5816</v>
      </c>
      <c r="R43" s="233">
        <v>5629</v>
      </c>
      <c r="S43" s="233">
        <v>7238</v>
      </c>
      <c r="T43" s="233">
        <v>9003</v>
      </c>
      <c r="U43" s="233">
        <v>10743</v>
      </c>
    </row>
    <row r="44" spans="1:16351" s="236" customFormat="1" ht="15" thickBot="1" x14ac:dyDescent="0.35">
      <c r="A44" s="152" t="s">
        <v>137</v>
      </c>
      <c r="B44" s="152" t="s">
        <v>159</v>
      </c>
      <c r="C44" s="152" t="s">
        <v>181</v>
      </c>
      <c r="D44" s="139">
        <v>150000</v>
      </c>
      <c r="E44" s="148">
        <v>5639</v>
      </c>
      <c r="F44" s="232">
        <f t="shared" si="5"/>
        <v>155639</v>
      </c>
      <c r="G44" s="139">
        <f t="shared" si="4"/>
        <v>135768</v>
      </c>
      <c r="H44" s="139">
        <f t="shared" si="2"/>
        <v>19871</v>
      </c>
      <c r="I44" s="233"/>
      <c r="J44" s="233"/>
      <c r="K44" s="233"/>
      <c r="L44" s="233">
        <v>10698</v>
      </c>
      <c r="M44" s="233">
        <f>7246+6872</f>
        <v>14118</v>
      </c>
      <c r="N44" s="233">
        <v>6752</v>
      </c>
      <c r="O44" s="233"/>
      <c r="P44" s="233">
        <f>11510+11656</f>
        <v>23166</v>
      </c>
      <c r="Q44" s="233">
        <v>12009</v>
      </c>
      <c r="R44" s="233">
        <v>11193</v>
      </c>
      <c r="S44" s="233">
        <v>20653</v>
      </c>
      <c r="T44" s="233">
        <v>15680</v>
      </c>
      <c r="U44" s="233">
        <v>21499</v>
      </c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235"/>
      <c r="DL44" s="235"/>
      <c r="DM44" s="235"/>
      <c r="DN44" s="235"/>
      <c r="DO44" s="235"/>
      <c r="DP44" s="235"/>
      <c r="DQ44" s="235"/>
      <c r="DR44" s="235"/>
      <c r="DS44" s="235"/>
      <c r="DT44" s="235"/>
      <c r="DU44" s="235"/>
      <c r="DV44" s="235"/>
      <c r="DW44" s="235"/>
      <c r="DX44" s="235"/>
      <c r="DY44" s="235"/>
      <c r="DZ44" s="235"/>
      <c r="EA44" s="235"/>
      <c r="EB44" s="235"/>
      <c r="EC44" s="235"/>
      <c r="ED44" s="235"/>
      <c r="EE44" s="235"/>
      <c r="EF44" s="235"/>
      <c r="EG44" s="235"/>
      <c r="EH44" s="235"/>
      <c r="EI44" s="235"/>
      <c r="EJ44" s="235"/>
      <c r="EK44" s="235"/>
      <c r="EL44" s="235"/>
      <c r="EM44" s="235"/>
      <c r="EN44" s="235"/>
      <c r="EO44" s="235"/>
      <c r="EP44" s="235"/>
      <c r="EQ44" s="235"/>
      <c r="ER44" s="235"/>
      <c r="ES44" s="235"/>
      <c r="ET44" s="235"/>
      <c r="EU44" s="235"/>
      <c r="EV44" s="235"/>
      <c r="EW44" s="235"/>
      <c r="EX44" s="235"/>
      <c r="EY44" s="235"/>
      <c r="EZ44" s="235"/>
      <c r="FA44" s="235"/>
      <c r="FB44" s="235"/>
      <c r="FC44" s="235"/>
      <c r="FD44" s="235"/>
      <c r="FE44" s="235"/>
      <c r="FF44" s="235"/>
      <c r="FG44" s="235"/>
      <c r="FH44" s="235"/>
      <c r="FI44" s="235"/>
      <c r="FJ44" s="235"/>
      <c r="FK44" s="235"/>
      <c r="FL44" s="235"/>
      <c r="FM44" s="235"/>
      <c r="FN44" s="235"/>
      <c r="FO44" s="235"/>
      <c r="FP44" s="235"/>
      <c r="FQ44" s="235"/>
      <c r="FR44" s="235"/>
      <c r="FS44" s="235"/>
      <c r="FT44" s="235"/>
      <c r="FU44" s="235"/>
      <c r="FV44" s="235"/>
      <c r="FW44" s="235"/>
      <c r="FX44" s="235"/>
      <c r="FY44" s="235"/>
      <c r="FZ44" s="235"/>
      <c r="GA44" s="235"/>
      <c r="GB44" s="235"/>
      <c r="GC44" s="235"/>
      <c r="GD44" s="235"/>
      <c r="GE44" s="235"/>
      <c r="GF44" s="235"/>
      <c r="GG44" s="235"/>
      <c r="GH44" s="235"/>
      <c r="GI44" s="235"/>
      <c r="GJ44" s="235"/>
      <c r="GK44" s="235"/>
      <c r="GL44" s="235"/>
      <c r="GM44" s="235"/>
      <c r="GN44" s="235"/>
      <c r="GO44" s="235"/>
      <c r="GP44" s="235"/>
      <c r="GQ44" s="235"/>
      <c r="GR44" s="235"/>
      <c r="GS44" s="235"/>
      <c r="GT44" s="235"/>
      <c r="GU44" s="235"/>
      <c r="GV44" s="235"/>
      <c r="GW44" s="235"/>
      <c r="GX44" s="235"/>
      <c r="GY44" s="235"/>
      <c r="GZ44" s="235"/>
      <c r="HA44" s="235"/>
      <c r="HB44" s="235"/>
      <c r="HC44" s="235"/>
      <c r="HD44" s="235"/>
      <c r="HE44" s="235"/>
      <c r="HF44" s="235"/>
      <c r="HG44" s="235"/>
      <c r="HH44" s="235"/>
      <c r="HI44" s="235"/>
      <c r="HJ44" s="235"/>
      <c r="HK44" s="235"/>
      <c r="HL44" s="235"/>
      <c r="HM44" s="235"/>
      <c r="HN44" s="235"/>
      <c r="HO44" s="235"/>
      <c r="HP44" s="235"/>
      <c r="HQ44" s="235"/>
      <c r="HR44" s="235"/>
      <c r="HS44" s="235"/>
      <c r="HT44" s="235"/>
      <c r="HU44" s="235"/>
      <c r="HV44" s="235"/>
      <c r="HW44" s="235"/>
      <c r="HX44" s="235"/>
      <c r="HY44" s="235"/>
      <c r="HZ44" s="235"/>
      <c r="IA44" s="235"/>
      <c r="IB44" s="235"/>
      <c r="IC44" s="235"/>
      <c r="ID44" s="235"/>
      <c r="IE44" s="235"/>
      <c r="IF44" s="235"/>
      <c r="IG44" s="235"/>
      <c r="IH44" s="235"/>
      <c r="II44" s="235"/>
      <c r="IJ44" s="235"/>
      <c r="IK44" s="235"/>
      <c r="IL44" s="235"/>
      <c r="IM44" s="235"/>
      <c r="IN44" s="235"/>
      <c r="IO44" s="235"/>
      <c r="IP44" s="235"/>
      <c r="IQ44" s="235"/>
      <c r="IR44" s="235"/>
      <c r="IS44" s="235"/>
      <c r="IT44" s="235"/>
      <c r="IU44" s="235"/>
      <c r="IV44" s="235"/>
      <c r="IW44" s="235"/>
      <c r="IX44" s="235"/>
      <c r="IY44" s="235"/>
      <c r="IZ44" s="235"/>
      <c r="JA44" s="235"/>
      <c r="JB44" s="235"/>
      <c r="JC44" s="235"/>
      <c r="JD44" s="235"/>
      <c r="JE44" s="235"/>
      <c r="JF44" s="235"/>
      <c r="JG44" s="235"/>
      <c r="JH44" s="235"/>
      <c r="JI44" s="235"/>
      <c r="JJ44" s="235"/>
      <c r="JK44" s="235"/>
      <c r="JL44" s="235"/>
      <c r="JM44" s="235"/>
      <c r="JN44" s="235"/>
      <c r="JO44" s="235"/>
      <c r="JP44" s="235"/>
      <c r="JQ44" s="235"/>
      <c r="JR44" s="235"/>
      <c r="JS44" s="235"/>
      <c r="JT44" s="235"/>
      <c r="JU44" s="235"/>
      <c r="JV44" s="235"/>
      <c r="JW44" s="235"/>
      <c r="JX44" s="235"/>
      <c r="JY44" s="235"/>
      <c r="JZ44" s="235"/>
      <c r="KA44" s="235"/>
      <c r="KB44" s="235"/>
      <c r="KC44" s="235"/>
      <c r="KD44" s="235"/>
      <c r="KE44" s="235"/>
      <c r="KF44" s="235"/>
      <c r="KG44" s="235"/>
      <c r="KH44" s="235"/>
      <c r="KI44" s="235"/>
      <c r="KJ44" s="235"/>
      <c r="KK44" s="235"/>
      <c r="KL44" s="235"/>
      <c r="KM44" s="235"/>
      <c r="KN44" s="235"/>
      <c r="KO44" s="235"/>
      <c r="KP44" s="235"/>
      <c r="KQ44" s="235"/>
      <c r="KR44" s="235"/>
      <c r="KS44" s="235"/>
      <c r="KT44" s="235"/>
      <c r="KU44" s="235"/>
      <c r="KV44" s="235"/>
      <c r="KW44" s="235"/>
      <c r="KX44" s="235"/>
      <c r="KY44" s="235"/>
      <c r="KZ44" s="235"/>
      <c r="LA44" s="235"/>
      <c r="LB44" s="235"/>
      <c r="LC44" s="235"/>
      <c r="LD44" s="235"/>
      <c r="LE44" s="235"/>
      <c r="LF44" s="235"/>
      <c r="LG44" s="235"/>
      <c r="LH44" s="235"/>
      <c r="LI44" s="235"/>
      <c r="LJ44" s="235"/>
      <c r="LK44" s="235"/>
      <c r="LL44" s="235"/>
      <c r="LM44" s="235"/>
      <c r="LN44" s="235"/>
      <c r="LO44" s="235"/>
      <c r="LP44" s="235"/>
      <c r="LQ44" s="235"/>
      <c r="LR44" s="235"/>
      <c r="LS44" s="235"/>
      <c r="LT44" s="235"/>
      <c r="LU44" s="235"/>
      <c r="LV44" s="235"/>
      <c r="LW44" s="235"/>
      <c r="LX44" s="235"/>
      <c r="LY44" s="235"/>
      <c r="LZ44" s="235"/>
      <c r="MA44" s="235"/>
      <c r="MB44" s="235"/>
      <c r="MC44" s="235"/>
      <c r="MD44" s="235"/>
      <c r="ME44" s="235"/>
      <c r="MF44" s="235"/>
      <c r="MG44" s="235"/>
      <c r="MH44" s="235"/>
      <c r="MI44" s="235"/>
      <c r="MJ44" s="235"/>
      <c r="MK44" s="235"/>
      <c r="ML44" s="235"/>
      <c r="MM44" s="235"/>
      <c r="MN44" s="235"/>
      <c r="MO44" s="235"/>
      <c r="MP44" s="235"/>
      <c r="MQ44" s="235"/>
      <c r="MR44" s="235"/>
      <c r="MS44" s="235"/>
      <c r="MT44" s="235"/>
      <c r="MU44" s="235"/>
      <c r="MV44" s="235"/>
      <c r="MW44" s="235"/>
      <c r="MX44" s="235"/>
      <c r="MY44" s="235"/>
      <c r="MZ44" s="235"/>
      <c r="NA44" s="235"/>
      <c r="NB44" s="235"/>
      <c r="NC44" s="235"/>
      <c r="ND44" s="235"/>
      <c r="NE44" s="235"/>
      <c r="NF44" s="235"/>
      <c r="NG44" s="235"/>
      <c r="NH44" s="235"/>
      <c r="NI44" s="235"/>
      <c r="NJ44" s="235"/>
      <c r="NK44" s="235"/>
      <c r="NL44" s="235"/>
      <c r="NM44" s="235"/>
      <c r="NN44" s="235"/>
      <c r="NO44" s="235"/>
      <c r="NP44" s="235"/>
      <c r="NQ44" s="235"/>
      <c r="NR44" s="235"/>
      <c r="NS44" s="235"/>
      <c r="NT44" s="235"/>
      <c r="NU44" s="235"/>
      <c r="NV44" s="235"/>
      <c r="NW44" s="235"/>
      <c r="NX44" s="235"/>
      <c r="NY44" s="235"/>
      <c r="NZ44" s="235"/>
      <c r="OA44" s="235"/>
      <c r="OB44" s="235"/>
      <c r="OC44" s="235"/>
      <c r="OD44" s="235"/>
      <c r="OE44" s="235"/>
      <c r="OF44" s="235"/>
      <c r="OG44" s="235"/>
      <c r="OH44" s="235"/>
      <c r="OI44" s="235"/>
      <c r="OJ44" s="235"/>
      <c r="OK44" s="235"/>
      <c r="OL44" s="235"/>
      <c r="OM44" s="235"/>
      <c r="ON44" s="235"/>
      <c r="OO44" s="235"/>
      <c r="OP44" s="235"/>
      <c r="OQ44" s="235"/>
      <c r="OR44" s="235"/>
      <c r="OS44" s="235"/>
      <c r="OT44" s="235"/>
      <c r="OU44" s="235"/>
      <c r="OV44" s="235"/>
      <c r="OW44" s="235"/>
      <c r="OX44" s="235"/>
      <c r="OY44" s="235"/>
      <c r="OZ44" s="235"/>
      <c r="PA44" s="235"/>
      <c r="PB44" s="235"/>
      <c r="PC44" s="235"/>
      <c r="PD44" s="235"/>
      <c r="PE44" s="235"/>
      <c r="PF44" s="235"/>
      <c r="PG44" s="235"/>
      <c r="PH44" s="235"/>
      <c r="PI44" s="235"/>
      <c r="PJ44" s="235"/>
      <c r="PK44" s="235"/>
      <c r="PL44" s="235"/>
      <c r="PM44" s="235"/>
      <c r="PN44" s="235"/>
      <c r="PO44" s="235"/>
      <c r="PP44" s="235"/>
      <c r="PQ44" s="235"/>
      <c r="PR44" s="235"/>
      <c r="PS44" s="235"/>
      <c r="PT44" s="235"/>
      <c r="PU44" s="235"/>
      <c r="PV44" s="235"/>
      <c r="PW44" s="235"/>
      <c r="PX44" s="235"/>
      <c r="PY44" s="235"/>
      <c r="PZ44" s="235"/>
      <c r="QA44" s="235"/>
      <c r="QB44" s="235"/>
      <c r="QC44" s="235"/>
      <c r="QD44" s="235"/>
      <c r="QE44" s="235"/>
      <c r="QF44" s="235"/>
      <c r="QG44" s="235"/>
      <c r="QH44" s="235"/>
      <c r="QI44" s="235"/>
      <c r="QJ44" s="235"/>
      <c r="QK44" s="235"/>
      <c r="QL44" s="235"/>
      <c r="QM44" s="235"/>
      <c r="QN44" s="235"/>
      <c r="QO44" s="235"/>
      <c r="QP44" s="235"/>
      <c r="QQ44" s="235"/>
      <c r="QR44" s="235"/>
      <c r="QS44" s="235"/>
      <c r="QT44" s="235"/>
      <c r="QU44" s="235"/>
      <c r="QV44" s="235"/>
      <c r="QW44" s="235"/>
      <c r="QX44" s="235"/>
      <c r="QY44" s="235"/>
      <c r="QZ44" s="235"/>
      <c r="RA44" s="235"/>
      <c r="RB44" s="235"/>
      <c r="RC44" s="235"/>
      <c r="RD44" s="235"/>
      <c r="RE44" s="235"/>
      <c r="RF44" s="235"/>
      <c r="RG44" s="235"/>
      <c r="RH44" s="235"/>
      <c r="RI44" s="235"/>
      <c r="RJ44" s="235"/>
      <c r="RK44" s="235"/>
      <c r="RL44" s="235"/>
      <c r="RM44" s="235"/>
      <c r="RN44" s="235"/>
      <c r="RO44" s="235"/>
      <c r="RP44" s="235"/>
      <c r="RQ44" s="235"/>
      <c r="RR44" s="235"/>
      <c r="RS44" s="235"/>
      <c r="RT44" s="235"/>
      <c r="RU44" s="235"/>
      <c r="RV44" s="235"/>
      <c r="RW44" s="235"/>
      <c r="RX44" s="235"/>
      <c r="RY44" s="235"/>
      <c r="RZ44" s="235"/>
      <c r="SA44" s="235"/>
      <c r="SB44" s="235"/>
      <c r="SC44" s="235"/>
      <c r="SD44" s="235"/>
      <c r="SE44" s="235"/>
      <c r="SF44" s="235"/>
      <c r="SG44" s="235"/>
      <c r="SH44" s="235"/>
      <c r="SI44" s="235"/>
      <c r="SJ44" s="235"/>
      <c r="SK44" s="235"/>
      <c r="SL44" s="235"/>
      <c r="SM44" s="235"/>
      <c r="SN44" s="235"/>
      <c r="SO44" s="235"/>
      <c r="SP44" s="235"/>
      <c r="SQ44" s="235"/>
      <c r="SR44" s="235"/>
      <c r="SS44" s="235"/>
      <c r="ST44" s="235"/>
      <c r="SU44" s="235"/>
      <c r="SV44" s="235"/>
      <c r="SW44" s="235"/>
      <c r="SX44" s="235"/>
      <c r="SY44" s="235"/>
      <c r="SZ44" s="235"/>
      <c r="TA44" s="235"/>
      <c r="TB44" s="235"/>
      <c r="TC44" s="235"/>
      <c r="TD44" s="235"/>
      <c r="TE44" s="235"/>
      <c r="TF44" s="235"/>
      <c r="TG44" s="235"/>
      <c r="TH44" s="235"/>
      <c r="TI44" s="235"/>
      <c r="TJ44" s="235"/>
      <c r="TK44" s="235"/>
      <c r="TL44" s="235"/>
      <c r="TM44" s="235"/>
      <c r="TN44" s="235"/>
      <c r="TO44" s="235"/>
      <c r="TP44" s="235"/>
      <c r="TQ44" s="235"/>
      <c r="TR44" s="235"/>
      <c r="TS44" s="235"/>
      <c r="TT44" s="235"/>
      <c r="TU44" s="235"/>
      <c r="TV44" s="235"/>
      <c r="TW44" s="235"/>
      <c r="TX44" s="235"/>
      <c r="TY44" s="235"/>
      <c r="TZ44" s="235"/>
      <c r="UA44" s="235"/>
      <c r="UB44" s="235"/>
      <c r="UC44" s="235"/>
      <c r="UD44" s="235"/>
      <c r="UE44" s="235"/>
      <c r="UF44" s="235"/>
      <c r="UG44" s="235"/>
      <c r="UH44" s="235"/>
      <c r="UI44" s="235"/>
      <c r="UJ44" s="235"/>
      <c r="UK44" s="235"/>
      <c r="UL44" s="235"/>
      <c r="UM44" s="235"/>
      <c r="UN44" s="235"/>
      <c r="UO44" s="235"/>
      <c r="UP44" s="235"/>
      <c r="UQ44" s="235"/>
      <c r="UR44" s="235"/>
      <c r="US44" s="235"/>
      <c r="UT44" s="235"/>
      <c r="UU44" s="235"/>
      <c r="UV44" s="235"/>
      <c r="UW44" s="235"/>
      <c r="UX44" s="235"/>
      <c r="UY44" s="235"/>
      <c r="UZ44" s="235"/>
      <c r="VA44" s="235"/>
      <c r="VB44" s="235"/>
      <c r="VC44" s="235"/>
      <c r="VD44" s="235"/>
      <c r="VE44" s="235"/>
      <c r="VF44" s="235"/>
      <c r="VG44" s="235"/>
      <c r="VH44" s="235"/>
      <c r="VI44" s="235"/>
      <c r="VJ44" s="235"/>
      <c r="VK44" s="235"/>
      <c r="VL44" s="235"/>
      <c r="VM44" s="235"/>
      <c r="VN44" s="235"/>
      <c r="VO44" s="235"/>
      <c r="VP44" s="235"/>
      <c r="VQ44" s="235"/>
      <c r="VR44" s="235"/>
      <c r="VS44" s="235"/>
      <c r="VT44" s="235"/>
      <c r="VU44" s="235"/>
      <c r="VV44" s="235"/>
      <c r="VW44" s="235"/>
      <c r="VX44" s="235"/>
      <c r="VY44" s="235"/>
      <c r="VZ44" s="235"/>
      <c r="WA44" s="235"/>
      <c r="WB44" s="235"/>
      <c r="WC44" s="235"/>
      <c r="WD44" s="235"/>
      <c r="WE44" s="235"/>
      <c r="WF44" s="235"/>
      <c r="WG44" s="235"/>
      <c r="WH44" s="235"/>
      <c r="WI44" s="235"/>
      <c r="WJ44" s="235"/>
      <c r="WK44" s="235"/>
      <c r="WL44" s="235"/>
      <c r="WM44" s="235"/>
      <c r="WN44" s="235"/>
      <c r="WO44" s="235"/>
      <c r="WP44" s="235"/>
      <c r="WQ44" s="235"/>
      <c r="WR44" s="235"/>
      <c r="WS44" s="235"/>
      <c r="WT44" s="235"/>
      <c r="WU44" s="235"/>
      <c r="WV44" s="235"/>
      <c r="WW44" s="235"/>
      <c r="WX44" s="235"/>
      <c r="WY44" s="235"/>
      <c r="WZ44" s="235"/>
      <c r="XA44" s="235"/>
      <c r="XB44" s="235"/>
      <c r="XC44" s="235"/>
      <c r="XD44" s="235"/>
      <c r="XE44" s="235"/>
      <c r="XF44" s="235"/>
      <c r="XG44" s="235"/>
      <c r="XH44" s="235"/>
      <c r="XI44" s="235"/>
      <c r="XJ44" s="235"/>
      <c r="XK44" s="235"/>
      <c r="XL44" s="235"/>
      <c r="XM44" s="235"/>
      <c r="XN44" s="235"/>
      <c r="XO44" s="235"/>
      <c r="XP44" s="235"/>
      <c r="XQ44" s="235"/>
      <c r="XR44" s="235"/>
      <c r="XS44" s="235"/>
      <c r="XT44" s="235"/>
      <c r="XU44" s="235"/>
      <c r="XV44" s="235"/>
      <c r="XW44" s="235"/>
      <c r="XX44" s="235"/>
      <c r="XY44" s="235"/>
      <c r="XZ44" s="235"/>
      <c r="YA44" s="235"/>
      <c r="YB44" s="235"/>
      <c r="YC44" s="235"/>
      <c r="YD44" s="235"/>
      <c r="YE44" s="235"/>
      <c r="YF44" s="235"/>
      <c r="YG44" s="235"/>
      <c r="YH44" s="235"/>
      <c r="YI44" s="235"/>
      <c r="YJ44" s="235"/>
      <c r="YK44" s="235"/>
      <c r="YL44" s="235"/>
      <c r="YM44" s="235"/>
      <c r="YN44" s="235"/>
      <c r="YO44" s="235"/>
      <c r="YP44" s="235"/>
      <c r="YQ44" s="235"/>
      <c r="YR44" s="235"/>
      <c r="YS44" s="235"/>
      <c r="YT44" s="235"/>
      <c r="YU44" s="235"/>
      <c r="YV44" s="235"/>
      <c r="YW44" s="235"/>
      <c r="YX44" s="235"/>
      <c r="YY44" s="235"/>
      <c r="YZ44" s="235"/>
      <c r="ZA44" s="235"/>
      <c r="ZB44" s="235"/>
      <c r="ZC44" s="235"/>
      <c r="ZD44" s="235"/>
      <c r="ZE44" s="235"/>
      <c r="ZF44" s="235"/>
      <c r="ZG44" s="235"/>
      <c r="ZH44" s="235"/>
      <c r="ZI44" s="235"/>
      <c r="ZJ44" s="235"/>
      <c r="ZK44" s="235"/>
      <c r="ZL44" s="235"/>
      <c r="ZM44" s="235"/>
      <c r="ZN44" s="235"/>
      <c r="ZO44" s="235"/>
      <c r="ZP44" s="235"/>
      <c r="ZQ44" s="235"/>
      <c r="ZR44" s="235"/>
      <c r="ZS44" s="235"/>
      <c r="ZT44" s="235"/>
      <c r="ZU44" s="235"/>
      <c r="ZV44" s="235"/>
      <c r="ZW44" s="235"/>
      <c r="ZX44" s="235"/>
      <c r="ZY44" s="235"/>
      <c r="ZZ44" s="235"/>
      <c r="AAA44" s="235"/>
      <c r="AAB44" s="235"/>
      <c r="AAC44" s="235"/>
      <c r="AAD44" s="235"/>
      <c r="AAE44" s="235"/>
      <c r="AAF44" s="235"/>
      <c r="AAG44" s="235"/>
      <c r="AAH44" s="235"/>
      <c r="AAI44" s="235"/>
      <c r="AAJ44" s="235"/>
      <c r="AAK44" s="235"/>
      <c r="AAL44" s="235"/>
      <c r="AAM44" s="235"/>
      <c r="AAN44" s="235"/>
      <c r="AAO44" s="235"/>
      <c r="AAP44" s="235"/>
      <c r="AAQ44" s="235"/>
      <c r="AAR44" s="235"/>
      <c r="AAS44" s="235"/>
      <c r="AAT44" s="235"/>
      <c r="AAU44" s="235"/>
      <c r="AAV44" s="235"/>
      <c r="AAW44" s="235"/>
      <c r="AAX44" s="235"/>
      <c r="AAY44" s="235"/>
      <c r="AAZ44" s="235"/>
      <c r="ABA44" s="235"/>
      <c r="ABB44" s="235"/>
      <c r="ABC44" s="235"/>
      <c r="ABD44" s="235"/>
      <c r="ABE44" s="235"/>
      <c r="ABF44" s="235"/>
      <c r="ABG44" s="235"/>
      <c r="ABH44" s="235"/>
      <c r="ABI44" s="235"/>
      <c r="ABJ44" s="235"/>
      <c r="ABK44" s="235"/>
      <c r="ABL44" s="235"/>
      <c r="ABM44" s="235"/>
      <c r="ABN44" s="235"/>
      <c r="ABO44" s="235"/>
      <c r="ABP44" s="235"/>
      <c r="ABQ44" s="235"/>
      <c r="ABR44" s="235"/>
      <c r="ABS44" s="235"/>
      <c r="ABT44" s="235"/>
      <c r="ABU44" s="235"/>
      <c r="ABV44" s="235"/>
      <c r="ABW44" s="235"/>
      <c r="ABX44" s="235"/>
      <c r="ABY44" s="235"/>
      <c r="ABZ44" s="235"/>
      <c r="ACA44" s="235"/>
      <c r="ACB44" s="235"/>
      <c r="ACC44" s="235"/>
      <c r="ACD44" s="235"/>
      <c r="ACE44" s="235"/>
      <c r="ACF44" s="235"/>
      <c r="ACG44" s="235"/>
      <c r="ACH44" s="235"/>
      <c r="ACI44" s="235"/>
      <c r="ACJ44" s="235"/>
      <c r="ACK44" s="235"/>
      <c r="ACL44" s="235"/>
      <c r="ACM44" s="235"/>
      <c r="ACN44" s="235"/>
      <c r="ACO44" s="235"/>
      <c r="ACP44" s="235"/>
      <c r="ACQ44" s="235"/>
      <c r="ACR44" s="235"/>
      <c r="ACS44" s="235"/>
      <c r="ACT44" s="235"/>
      <c r="ACU44" s="235"/>
      <c r="ACV44" s="235"/>
      <c r="ACW44" s="235"/>
      <c r="ACX44" s="235"/>
      <c r="ACY44" s="235"/>
      <c r="ACZ44" s="235"/>
      <c r="ADA44" s="235"/>
      <c r="ADB44" s="235"/>
      <c r="ADC44" s="235"/>
      <c r="ADD44" s="235"/>
      <c r="ADE44" s="235"/>
      <c r="ADF44" s="235"/>
      <c r="ADG44" s="235"/>
      <c r="ADH44" s="235"/>
      <c r="ADI44" s="235"/>
      <c r="ADJ44" s="235"/>
      <c r="ADK44" s="235"/>
      <c r="ADL44" s="235"/>
      <c r="ADM44" s="235"/>
      <c r="ADN44" s="235"/>
      <c r="ADO44" s="235"/>
      <c r="ADP44" s="235"/>
      <c r="ADQ44" s="235"/>
      <c r="ADR44" s="235"/>
      <c r="ADS44" s="235"/>
      <c r="ADT44" s="235"/>
      <c r="ADU44" s="235"/>
      <c r="ADV44" s="235"/>
      <c r="ADW44" s="235"/>
      <c r="ADX44" s="235"/>
      <c r="ADY44" s="235"/>
      <c r="ADZ44" s="235"/>
      <c r="AEA44" s="235"/>
      <c r="AEB44" s="235"/>
      <c r="AEC44" s="235"/>
      <c r="AED44" s="235"/>
      <c r="AEE44" s="235"/>
      <c r="AEF44" s="235"/>
      <c r="AEG44" s="235"/>
      <c r="AEH44" s="235"/>
      <c r="AEI44" s="235"/>
      <c r="AEJ44" s="235"/>
      <c r="AEK44" s="235"/>
      <c r="AEL44" s="235"/>
      <c r="AEM44" s="235"/>
      <c r="AEN44" s="235"/>
      <c r="AEO44" s="235"/>
      <c r="AEP44" s="235"/>
      <c r="AEQ44" s="235"/>
      <c r="AER44" s="235"/>
      <c r="AES44" s="235"/>
      <c r="AET44" s="235"/>
      <c r="AEU44" s="235"/>
      <c r="AEV44" s="235"/>
      <c r="AEW44" s="235"/>
      <c r="AEX44" s="235"/>
      <c r="AEY44" s="235"/>
      <c r="AEZ44" s="235"/>
      <c r="AFA44" s="235"/>
      <c r="AFB44" s="235"/>
      <c r="AFC44" s="235"/>
      <c r="AFD44" s="235"/>
      <c r="AFE44" s="235"/>
      <c r="AFF44" s="235"/>
      <c r="AFG44" s="235"/>
      <c r="AFH44" s="235"/>
      <c r="AFI44" s="235"/>
      <c r="AFJ44" s="235"/>
      <c r="AFK44" s="235"/>
      <c r="AFL44" s="235"/>
      <c r="AFM44" s="235"/>
      <c r="AFN44" s="235"/>
      <c r="AFO44" s="235"/>
      <c r="AFP44" s="235"/>
      <c r="AFQ44" s="235"/>
      <c r="AFR44" s="235"/>
      <c r="AFS44" s="235"/>
      <c r="AFT44" s="235"/>
      <c r="AFU44" s="235"/>
      <c r="AFV44" s="235"/>
      <c r="AFW44" s="235"/>
      <c r="AFX44" s="235"/>
      <c r="AFY44" s="235"/>
      <c r="AFZ44" s="235"/>
      <c r="AGA44" s="235"/>
      <c r="AGB44" s="235"/>
      <c r="AGC44" s="235"/>
      <c r="AGD44" s="235"/>
      <c r="AGE44" s="235"/>
      <c r="AGF44" s="235"/>
      <c r="AGG44" s="235"/>
      <c r="AGH44" s="235"/>
      <c r="AGI44" s="235"/>
      <c r="AGJ44" s="235"/>
      <c r="AGK44" s="235"/>
      <c r="AGL44" s="235"/>
      <c r="AGM44" s="235"/>
      <c r="AGN44" s="235"/>
      <c r="AGO44" s="235"/>
      <c r="AGP44" s="235"/>
      <c r="AGQ44" s="235"/>
      <c r="AGR44" s="235"/>
      <c r="AGS44" s="235"/>
      <c r="AGT44" s="235"/>
      <c r="AGU44" s="235"/>
      <c r="AGV44" s="235"/>
      <c r="AGW44" s="235"/>
      <c r="AGX44" s="235"/>
      <c r="AGY44" s="235"/>
      <c r="AGZ44" s="235"/>
      <c r="AHA44" s="235"/>
      <c r="AHB44" s="235"/>
      <c r="AHC44" s="235"/>
      <c r="AHD44" s="235"/>
      <c r="AHE44" s="235"/>
      <c r="AHF44" s="235"/>
      <c r="AHG44" s="235"/>
      <c r="AHH44" s="235"/>
      <c r="AHI44" s="235"/>
      <c r="AHJ44" s="235"/>
      <c r="AHK44" s="235"/>
      <c r="AHL44" s="235"/>
      <c r="AHM44" s="235"/>
      <c r="AHN44" s="235"/>
      <c r="AHO44" s="235"/>
      <c r="AHP44" s="235"/>
      <c r="AHQ44" s="235"/>
      <c r="AHR44" s="235"/>
      <c r="AHS44" s="235"/>
      <c r="AHT44" s="235"/>
      <c r="AHU44" s="235"/>
      <c r="AHV44" s="235"/>
      <c r="AHW44" s="235"/>
      <c r="AHX44" s="235"/>
      <c r="AHY44" s="235"/>
      <c r="AHZ44" s="235"/>
      <c r="AIA44" s="235"/>
      <c r="AIB44" s="235"/>
      <c r="AIC44" s="235"/>
      <c r="AID44" s="235"/>
      <c r="AIE44" s="235"/>
      <c r="AIF44" s="235"/>
      <c r="AIG44" s="235"/>
      <c r="AIH44" s="235"/>
      <c r="AII44" s="235"/>
      <c r="AIJ44" s="235"/>
      <c r="AIK44" s="235"/>
      <c r="AIL44" s="235"/>
      <c r="AIM44" s="235"/>
      <c r="AIN44" s="235"/>
      <c r="AIO44" s="235"/>
      <c r="AIP44" s="235"/>
      <c r="AIQ44" s="235"/>
      <c r="AIR44" s="235"/>
      <c r="AIS44" s="235"/>
      <c r="AIT44" s="235"/>
      <c r="AIU44" s="235"/>
      <c r="AIV44" s="235"/>
      <c r="AIW44" s="235"/>
      <c r="AIX44" s="235"/>
      <c r="AIY44" s="235"/>
      <c r="AIZ44" s="235"/>
      <c r="AJA44" s="235"/>
      <c r="AJB44" s="235"/>
      <c r="AJC44" s="235"/>
      <c r="AJD44" s="235"/>
      <c r="AJE44" s="235"/>
      <c r="AJF44" s="235"/>
      <c r="AJG44" s="235"/>
      <c r="AJH44" s="235"/>
      <c r="AJI44" s="235"/>
      <c r="AJJ44" s="235"/>
      <c r="AJK44" s="235"/>
      <c r="AJL44" s="235"/>
      <c r="AJM44" s="235"/>
      <c r="AJN44" s="235"/>
      <c r="AJO44" s="235"/>
      <c r="AJP44" s="235"/>
      <c r="AJQ44" s="235"/>
      <c r="AJR44" s="235"/>
      <c r="AJS44" s="235"/>
      <c r="AJT44" s="235"/>
      <c r="AJU44" s="235"/>
      <c r="AJV44" s="235"/>
      <c r="AJW44" s="235"/>
      <c r="AJX44" s="235"/>
      <c r="AJY44" s="235"/>
      <c r="AJZ44" s="235"/>
      <c r="AKA44" s="235"/>
      <c r="AKB44" s="235"/>
      <c r="AKC44" s="235"/>
      <c r="AKD44" s="235"/>
      <c r="AKE44" s="235"/>
      <c r="AKF44" s="235"/>
      <c r="AKG44" s="235"/>
      <c r="AKH44" s="235"/>
      <c r="AKI44" s="235"/>
      <c r="AKJ44" s="235"/>
      <c r="AKK44" s="235"/>
      <c r="AKL44" s="235"/>
      <c r="AKM44" s="235"/>
      <c r="AKN44" s="235"/>
      <c r="AKO44" s="235"/>
      <c r="AKP44" s="235"/>
      <c r="AKQ44" s="235"/>
      <c r="AKR44" s="235"/>
      <c r="AKS44" s="235"/>
      <c r="AKT44" s="235"/>
      <c r="AKU44" s="235"/>
      <c r="AKV44" s="235"/>
      <c r="AKW44" s="235"/>
      <c r="AKX44" s="235"/>
      <c r="AKY44" s="235"/>
      <c r="AKZ44" s="235"/>
      <c r="ALA44" s="235"/>
      <c r="ALB44" s="235"/>
      <c r="ALC44" s="235"/>
      <c r="ALD44" s="235"/>
      <c r="ALE44" s="235"/>
      <c r="ALF44" s="235"/>
      <c r="ALG44" s="235"/>
      <c r="ALH44" s="235"/>
      <c r="ALI44" s="235"/>
      <c r="ALJ44" s="235"/>
      <c r="ALK44" s="235"/>
      <c r="ALL44" s="235"/>
      <c r="ALM44" s="235"/>
      <c r="ALN44" s="235"/>
      <c r="ALO44" s="235"/>
      <c r="ALP44" s="235"/>
      <c r="ALQ44" s="235"/>
      <c r="ALR44" s="235"/>
      <c r="ALS44" s="235"/>
      <c r="ALT44" s="235"/>
      <c r="ALU44" s="235"/>
      <c r="ALV44" s="235"/>
      <c r="ALW44" s="235"/>
      <c r="ALX44" s="235"/>
      <c r="ALY44" s="235"/>
      <c r="ALZ44" s="235"/>
      <c r="AMA44" s="235"/>
      <c r="AMB44" s="235"/>
      <c r="AMC44" s="235"/>
      <c r="AMD44" s="235"/>
      <c r="AME44" s="235"/>
      <c r="AMF44" s="235"/>
      <c r="AMG44" s="235"/>
      <c r="AMH44" s="235"/>
      <c r="AMI44" s="235"/>
      <c r="AMJ44" s="235"/>
      <c r="AMK44" s="235"/>
      <c r="AML44" s="235"/>
      <c r="AMM44" s="235"/>
      <c r="AMN44" s="235"/>
      <c r="AMO44" s="235"/>
      <c r="AMP44" s="235"/>
      <c r="AMQ44" s="235"/>
      <c r="AMR44" s="235"/>
      <c r="AMS44" s="235"/>
      <c r="AMT44" s="235"/>
      <c r="AMU44" s="235"/>
      <c r="AMV44" s="235"/>
      <c r="AMW44" s="235"/>
      <c r="AMX44" s="235"/>
      <c r="AMY44" s="235"/>
      <c r="AMZ44" s="235"/>
      <c r="ANA44" s="235"/>
      <c r="ANB44" s="235"/>
      <c r="ANC44" s="235"/>
      <c r="AND44" s="235"/>
      <c r="ANE44" s="235"/>
      <c r="ANF44" s="235"/>
      <c r="ANG44" s="235"/>
      <c r="ANH44" s="235"/>
      <c r="ANI44" s="235"/>
      <c r="ANJ44" s="235"/>
      <c r="ANK44" s="235"/>
      <c r="ANL44" s="235"/>
      <c r="ANM44" s="235"/>
      <c r="ANN44" s="235"/>
      <c r="ANO44" s="235"/>
      <c r="ANP44" s="235"/>
      <c r="ANQ44" s="235"/>
      <c r="ANR44" s="235"/>
      <c r="ANS44" s="235"/>
      <c r="ANT44" s="235"/>
      <c r="ANU44" s="235"/>
      <c r="ANV44" s="235"/>
      <c r="ANW44" s="235"/>
      <c r="ANX44" s="235"/>
      <c r="ANY44" s="235"/>
      <c r="ANZ44" s="235"/>
      <c r="AOA44" s="235"/>
      <c r="AOB44" s="235"/>
      <c r="AOC44" s="235"/>
      <c r="AOD44" s="235"/>
      <c r="AOE44" s="235"/>
      <c r="AOF44" s="235"/>
      <c r="AOG44" s="235"/>
      <c r="AOH44" s="235"/>
      <c r="AOI44" s="235"/>
      <c r="AOJ44" s="235"/>
      <c r="AOK44" s="235"/>
      <c r="AOL44" s="235"/>
      <c r="AOM44" s="235"/>
      <c r="AON44" s="235"/>
      <c r="AOO44" s="235"/>
      <c r="AOP44" s="235"/>
      <c r="AOQ44" s="235"/>
      <c r="AOR44" s="235"/>
      <c r="AOS44" s="235"/>
      <c r="AOT44" s="235"/>
      <c r="AOU44" s="235"/>
      <c r="AOV44" s="235"/>
      <c r="AOW44" s="235"/>
      <c r="AOX44" s="235"/>
      <c r="AOY44" s="235"/>
      <c r="AOZ44" s="235"/>
      <c r="APA44" s="235"/>
      <c r="APB44" s="235"/>
      <c r="APC44" s="235"/>
      <c r="APD44" s="235"/>
      <c r="APE44" s="235"/>
      <c r="APF44" s="235"/>
      <c r="APG44" s="235"/>
      <c r="APH44" s="235"/>
      <c r="API44" s="235"/>
      <c r="APJ44" s="235"/>
      <c r="APK44" s="235"/>
      <c r="APL44" s="235"/>
      <c r="APM44" s="235"/>
      <c r="APN44" s="235"/>
      <c r="APO44" s="235"/>
      <c r="APP44" s="235"/>
      <c r="APQ44" s="235"/>
      <c r="APR44" s="235"/>
      <c r="APS44" s="235"/>
      <c r="APT44" s="235"/>
      <c r="APU44" s="235"/>
      <c r="APV44" s="235"/>
      <c r="APW44" s="235"/>
      <c r="APX44" s="235"/>
      <c r="APY44" s="235"/>
      <c r="APZ44" s="235"/>
      <c r="AQA44" s="235"/>
      <c r="AQB44" s="235"/>
      <c r="AQC44" s="235"/>
      <c r="AQD44" s="235"/>
      <c r="AQE44" s="235"/>
      <c r="AQF44" s="235"/>
      <c r="AQG44" s="235"/>
      <c r="AQH44" s="235"/>
      <c r="AQI44" s="235"/>
      <c r="AQJ44" s="235"/>
      <c r="AQK44" s="235"/>
      <c r="AQL44" s="235"/>
      <c r="AQM44" s="235"/>
      <c r="AQN44" s="235"/>
      <c r="AQO44" s="235"/>
      <c r="AQP44" s="235"/>
      <c r="AQQ44" s="235"/>
      <c r="AQR44" s="235"/>
      <c r="AQS44" s="235"/>
      <c r="AQT44" s="235"/>
      <c r="AQU44" s="235"/>
      <c r="AQV44" s="235"/>
      <c r="AQW44" s="235"/>
      <c r="AQX44" s="235"/>
      <c r="AQY44" s="235"/>
      <c r="AQZ44" s="235"/>
      <c r="ARA44" s="235"/>
      <c r="ARB44" s="235"/>
      <c r="ARC44" s="235"/>
      <c r="ARD44" s="235"/>
      <c r="ARE44" s="235"/>
      <c r="ARF44" s="235"/>
      <c r="ARG44" s="235"/>
      <c r="ARH44" s="235"/>
      <c r="ARI44" s="235"/>
      <c r="ARJ44" s="235"/>
      <c r="ARK44" s="235"/>
      <c r="ARL44" s="235"/>
      <c r="ARM44" s="235"/>
      <c r="ARN44" s="235"/>
      <c r="ARO44" s="235"/>
      <c r="ARP44" s="235"/>
      <c r="ARQ44" s="235"/>
      <c r="ARR44" s="235"/>
      <c r="ARS44" s="235"/>
      <c r="ART44" s="235"/>
      <c r="ARU44" s="235"/>
      <c r="ARV44" s="235"/>
      <c r="ARW44" s="235"/>
      <c r="ARX44" s="235"/>
      <c r="ARY44" s="235"/>
      <c r="ARZ44" s="235"/>
      <c r="ASA44" s="235"/>
      <c r="ASB44" s="235"/>
      <c r="ASC44" s="235"/>
      <c r="ASD44" s="235"/>
      <c r="ASE44" s="235"/>
      <c r="ASF44" s="235"/>
      <c r="ASG44" s="235"/>
      <c r="ASH44" s="235"/>
      <c r="ASI44" s="235"/>
      <c r="ASJ44" s="235"/>
      <c r="ASK44" s="235"/>
      <c r="ASL44" s="235"/>
      <c r="ASM44" s="235"/>
      <c r="ASN44" s="235"/>
      <c r="ASO44" s="235"/>
      <c r="ASP44" s="235"/>
      <c r="ASQ44" s="235"/>
      <c r="ASR44" s="235"/>
      <c r="ASS44" s="235"/>
      <c r="AST44" s="235"/>
      <c r="ASU44" s="235"/>
      <c r="ASV44" s="235"/>
      <c r="ASW44" s="235"/>
      <c r="ASX44" s="235"/>
      <c r="ASY44" s="235"/>
      <c r="ASZ44" s="235"/>
      <c r="ATA44" s="235"/>
      <c r="ATB44" s="235"/>
      <c r="ATC44" s="235"/>
      <c r="ATD44" s="235"/>
      <c r="ATE44" s="235"/>
      <c r="ATF44" s="235"/>
      <c r="ATG44" s="235"/>
      <c r="ATH44" s="235"/>
      <c r="ATI44" s="235"/>
      <c r="ATJ44" s="235"/>
      <c r="ATK44" s="235"/>
      <c r="ATL44" s="235"/>
      <c r="ATM44" s="235"/>
      <c r="ATN44" s="235"/>
      <c r="ATO44" s="235"/>
      <c r="ATP44" s="235"/>
      <c r="ATQ44" s="235"/>
      <c r="ATR44" s="235"/>
      <c r="ATS44" s="235"/>
      <c r="ATT44" s="235"/>
      <c r="ATU44" s="235"/>
      <c r="ATV44" s="235"/>
      <c r="ATW44" s="235"/>
      <c r="ATX44" s="235"/>
      <c r="ATY44" s="235"/>
      <c r="ATZ44" s="235"/>
      <c r="AUA44" s="235"/>
      <c r="AUB44" s="235"/>
      <c r="AUC44" s="235"/>
      <c r="AUD44" s="235"/>
      <c r="AUE44" s="235"/>
      <c r="AUF44" s="235"/>
      <c r="AUG44" s="235"/>
      <c r="AUH44" s="235"/>
      <c r="AUI44" s="235"/>
      <c r="AUJ44" s="235"/>
      <c r="AUK44" s="235"/>
      <c r="AUL44" s="235"/>
      <c r="AUM44" s="235"/>
      <c r="AUN44" s="235"/>
      <c r="AUO44" s="235"/>
      <c r="AUP44" s="235"/>
      <c r="AUQ44" s="235"/>
      <c r="AUR44" s="235"/>
      <c r="AUS44" s="235"/>
      <c r="AUT44" s="235"/>
      <c r="AUU44" s="235"/>
      <c r="AUV44" s="235"/>
      <c r="AUW44" s="235"/>
      <c r="AUX44" s="235"/>
      <c r="AUY44" s="235"/>
      <c r="AUZ44" s="235"/>
      <c r="AVA44" s="235"/>
      <c r="AVB44" s="235"/>
      <c r="AVC44" s="235"/>
      <c r="AVD44" s="235"/>
      <c r="AVE44" s="235"/>
      <c r="AVF44" s="235"/>
      <c r="AVG44" s="235"/>
      <c r="AVH44" s="235"/>
      <c r="AVI44" s="235"/>
      <c r="AVJ44" s="235"/>
      <c r="AVK44" s="235"/>
      <c r="AVL44" s="235"/>
      <c r="AVM44" s="235"/>
      <c r="AVN44" s="235"/>
      <c r="AVO44" s="235"/>
      <c r="AVP44" s="235"/>
      <c r="AVQ44" s="235"/>
      <c r="AVR44" s="235"/>
      <c r="AVS44" s="235"/>
      <c r="AVT44" s="235"/>
      <c r="AVU44" s="235"/>
      <c r="AVV44" s="235"/>
      <c r="AVW44" s="235"/>
      <c r="AVX44" s="235"/>
      <c r="AVY44" s="235"/>
      <c r="AVZ44" s="235"/>
      <c r="AWA44" s="235"/>
      <c r="AWB44" s="235"/>
      <c r="AWC44" s="235"/>
      <c r="AWD44" s="235"/>
      <c r="AWE44" s="235"/>
      <c r="AWF44" s="235"/>
      <c r="AWG44" s="235"/>
      <c r="AWH44" s="235"/>
      <c r="AWI44" s="235"/>
      <c r="AWJ44" s="235"/>
      <c r="AWK44" s="235"/>
      <c r="AWL44" s="235"/>
      <c r="AWM44" s="235"/>
      <c r="AWN44" s="235"/>
      <c r="AWO44" s="235"/>
      <c r="AWP44" s="235"/>
      <c r="AWQ44" s="235"/>
      <c r="AWR44" s="235"/>
      <c r="AWS44" s="235"/>
      <c r="AWT44" s="235"/>
      <c r="AWU44" s="235"/>
      <c r="AWV44" s="235"/>
      <c r="AWW44" s="235"/>
      <c r="AWX44" s="235"/>
      <c r="AWY44" s="235"/>
      <c r="AWZ44" s="235"/>
      <c r="AXA44" s="235"/>
      <c r="AXB44" s="235"/>
      <c r="AXC44" s="235"/>
      <c r="AXD44" s="235"/>
      <c r="AXE44" s="235"/>
      <c r="AXF44" s="235"/>
      <c r="AXG44" s="235"/>
      <c r="AXH44" s="235"/>
      <c r="AXI44" s="235"/>
      <c r="AXJ44" s="235"/>
      <c r="AXK44" s="235"/>
      <c r="AXL44" s="235"/>
      <c r="AXM44" s="235"/>
      <c r="AXN44" s="235"/>
      <c r="AXO44" s="235"/>
      <c r="AXP44" s="235"/>
      <c r="AXQ44" s="235"/>
      <c r="AXR44" s="235"/>
      <c r="AXS44" s="235"/>
      <c r="AXT44" s="235"/>
      <c r="AXU44" s="235"/>
      <c r="AXV44" s="235"/>
      <c r="AXW44" s="235"/>
      <c r="AXX44" s="235"/>
      <c r="AXY44" s="235"/>
      <c r="AXZ44" s="235"/>
      <c r="AYA44" s="235"/>
      <c r="AYB44" s="235"/>
      <c r="AYC44" s="235"/>
      <c r="AYD44" s="235"/>
      <c r="AYE44" s="235"/>
      <c r="AYF44" s="235"/>
      <c r="AYG44" s="235"/>
      <c r="AYH44" s="235"/>
      <c r="AYI44" s="235"/>
      <c r="AYJ44" s="235"/>
      <c r="AYK44" s="235"/>
      <c r="AYL44" s="235"/>
      <c r="AYM44" s="235"/>
      <c r="AYN44" s="235"/>
      <c r="AYO44" s="235"/>
      <c r="AYP44" s="235"/>
      <c r="AYQ44" s="235"/>
      <c r="AYR44" s="235"/>
      <c r="AYS44" s="235"/>
      <c r="AYT44" s="235"/>
      <c r="AYU44" s="235"/>
      <c r="AYV44" s="235"/>
      <c r="AYW44" s="235"/>
      <c r="AYX44" s="235"/>
      <c r="AYY44" s="235"/>
      <c r="AYZ44" s="235"/>
      <c r="AZA44" s="235"/>
      <c r="AZB44" s="235"/>
      <c r="AZC44" s="235"/>
      <c r="AZD44" s="235"/>
      <c r="AZE44" s="235"/>
      <c r="AZF44" s="235"/>
      <c r="AZG44" s="235"/>
      <c r="AZH44" s="235"/>
      <c r="AZI44" s="235"/>
      <c r="AZJ44" s="235"/>
      <c r="AZK44" s="235"/>
      <c r="AZL44" s="235"/>
      <c r="AZM44" s="235"/>
      <c r="AZN44" s="235"/>
      <c r="AZO44" s="235"/>
      <c r="AZP44" s="235"/>
      <c r="AZQ44" s="235"/>
      <c r="AZR44" s="235"/>
      <c r="AZS44" s="235"/>
      <c r="AZT44" s="235"/>
      <c r="AZU44" s="235"/>
      <c r="AZV44" s="235"/>
      <c r="AZW44" s="235"/>
      <c r="AZX44" s="235"/>
      <c r="AZY44" s="235"/>
      <c r="AZZ44" s="235"/>
      <c r="BAA44" s="235"/>
      <c r="BAB44" s="235"/>
      <c r="BAC44" s="235"/>
      <c r="BAD44" s="235"/>
      <c r="BAE44" s="235"/>
      <c r="BAF44" s="235"/>
      <c r="BAG44" s="235"/>
      <c r="BAH44" s="235"/>
      <c r="BAI44" s="235"/>
      <c r="BAJ44" s="235"/>
      <c r="BAK44" s="235"/>
      <c r="BAL44" s="235"/>
      <c r="BAM44" s="235"/>
      <c r="BAN44" s="235"/>
      <c r="BAO44" s="235"/>
      <c r="BAP44" s="235"/>
      <c r="BAQ44" s="235"/>
      <c r="BAR44" s="235"/>
      <c r="BAS44" s="235"/>
      <c r="BAT44" s="235"/>
      <c r="BAU44" s="235"/>
      <c r="BAV44" s="235"/>
      <c r="BAW44" s="235"/>
      <c r="BAX44" s="235"/>
      <c r="BAY44" s="235"/>
      <c r="BAZ44" s="235"/>
      <c r="BBA44" s="235"/>
      <c r="BBB44" s="235"/>
      <c r="BBC44" s="235"/>
      <c r="BBD44" s="235"/>
      <c r="BBE44" s="235"/>
      <c r="BBF44" s="235"/>
      <c r="BBG44" s="235"/>
      <c r="BBH44" s="235"/>
      <c r="BBI44" s="235"/>
      <c r="BBJ44" s="235"/>
      <c r="BBK44" s="235"/>
      <c r="BBL44" s="235"/>
      <c r="BBM44" s="235"/>
      <c r="BBN44" s="235"/>
      <c r="BBO44" s="235"/>
      <c r="BBP44" s="235"/>
      <c r="BBQ44" s="235"/>
      <c r="BBR44" s="235"/>
      <c r="BBS44" s="235"/>
      <c r="BBT44" s="235"/>
      <c r="BBU44" s="235"/>
      <c r="BBV44" s="235"/>
      <c r="BBW44" s="235"/>
      <c r="BBX44" s="235"/>
      <c r="BBY44" s="235"/>
      <c r="BBZ44" s="235"/>
      <c r="BCA44" s="235"/>
      <c r="BCB44" s="235"/>
      <c r="BCC44" s="235"/>
      <c r="BCD44" s="235"/>
      <c r="BCE44" s="235"/>
      <c r="BCF44" s="235"/>
      <c r="BCG44" s="235"/>
      <c r="BCH44" s="235"/>
      <c r="BCI44" s="235"/>
      <c r="BCJ44" s="235"/>
      <c r="BCK44" s="235"/>
      <c r="BCL44" s="235"/>
      <c r="BCM44" s="235"/>
      <c r="BCN44" s="235"/>
      <c r="BCO44" s="235"/>
      <c r="BCP44" s="235"/>
      <c r="BCQ44" s="235"/>
      <c r="BCR44" s="235"/>
      <c r="BCS44" s="235"/>
      <c r="BCT44" s="235"/>
      <c r="BCU44" s="235"/>
      <c r="BCV44" s="235"/>
      <c r="BCW44" s="235"/>
      <c r="BCX44" s="235"/>
      <c r="BCY44" s="235"/>
      <c r="BCZ44" s="235"/>
      <c r="BDA44" s="235"/>
      <c r="BDB44" s="235"/>
      <c r="BDC44" s="235"/>
      <c r="BDD44" s="235"/>
      <c r="BDE44" s="235"/>
      <c r="BDF44" s="235"/>
      <c r="BDG44" s="235"/>
      <c r="BDH44" s="235"/>
      <c r="BDI44" s="235"/>
      <c r="BDJ44" s="235"/>
      <c r="BDK44" s="235"/>
      <c r="BDL44" s="235"/>
      <c r="BDM44" s="235"/>
      <c r="BDN44" s="235"/>
      <c r="BDO44" s="235"/>
      <c r="BDP44" s="235"/>
      <c r="BDQ44" s="235"/>
      <c r="BDR44" s="235"/>
      <c r="BDS44" s="235"/>
      <c r="BDT44" s="235"/>
      <c r="BDU44" s="235"/>
      <c r="BDV44" s="235"/>
      <c r="BDW44" s="235"/>
      <c r="BDX44" s="235"/>
      <c r="BDY44" s="235"/>
      <c r="BDZ44" s="235"/>
      <c r="BEA44" s="235"/>
      <c r="BEB44" s="235"/>
      <c r="BEC44" s="235"/>
      <c r="BED44" s="235"/>
      <c r="BEE44" s="235"/>
      <c r="BEF44" s="235"/>
      <c r="BEG44" s="235"/>
      <c r="BEH44" s="235"/>
      <c r="BEI44" s="235"/>
      <c r="BEJ44" s="235"/>
      <c r="BEK44" s="235"/>
      <c r="BEL44" s="235"/>
      <c r="BEM44" s="235"/>
      <c r="BEN44" s="235"/>
      <c r="BEO44" s="235"/>
      <c r="BEP44" s="235"/>
      <c r="BEQ44" s="235"/>
      <c r="BER44" s="235"/>
      <c r="BES44" s="235"/>
      <c r="BET44" s="235"/>
      <c r="BEU44" s="235"/>
      <c r="BEV44" s="235"/>
      <c r="BEW44" s="235"/>
      <c r="BEX44" s="235"/>
      <c r="BEY44" s="235"/>
      <c r="BEZ44" s="235"/>
      <c r="BFA44" s="235"/>
      <c r="BFB44" s="235"/>
      <c r="BFC44" s="235"/>
      <c r="BFD44" s="235"/>
      <c r="BFE44" s="235"/>
      <c r="BFF44" s="235"/>
      <c r="BFG44" s="235"/>
      <c r="BFH44" s="235"/>
      <c r="BFI44" s="235"/>
      <c r="BFJ44" s="235"/>
      <c r="BFK44" s="235"/>
      <c r="BFL44" s="235"/>
      <c r="BFM44" s="235"/>
      <c r="BFN44" s="235"/>
      <c r="BFO44" s="235"/>
      <c r="BFP44" s="235"/>
      <c r="BFQ44" s="235"/>
      <c r="BFR44" s="235"/>
      <c r="BFS44" s="235"/>
      <c r="BFT44" s="235"/>
      <c r="BFU44" s="235"/>
      <c r="BFV44" s="235"/>
      <c r="BFW44" s="235"/>
      <c r="BFX44" s="235"/>
      <c r="BFY44" s="235"/>
      <c r="BFZ44" s="235"/>
      <c r="BGA44" s="235"/>
      <c r="BGB44" s="235"/>
      <c r="BGC44" s="235"/>
      <c r="BGD44" s="235"/>
      <c r="BGE44" s="235"/>
      <c r="BGF44" s="235"/>
      <c r="BGG44" s="235"/>
      <c r="BGH44" s="235"/>
      <c r="BGI44" s="235"/>
      <c r="BGJ44" s="235"/>
      <c r="BGK44" s="235"/>
      <c r="BGL44" s="235"/>
      <c r="BGM44" s="235"/>
      <c r="BGN44" s="235"/>
      <c r="BGO44" s="235"/>
      <c r="BGP44" s="235"/>
      <c r="BGQ44" s="235"/>
      <c r="BGR44" s="235"/>
      <c r="BGS44" s="235"/>
      <c r="BGT44" s="235"/>
      <c r="BGU44" s="235"/>
      <c r="BGV44" s="235"/>
      <c r="BGW44" s="235"/>
      <c r="BGX44" s="235"/>
      <c r="BGY44" s="235"/>
      <c r="BGZ44" s="235"/>
      <c r="BHA44" s="235"/>
      <c r="BHB44" s="235"/>
      <c r="BHC44" s="235"/>
      <c r="BHD44" s="235"/>
      <c r="BHE44" s="235"/>
      <c r="BHF44" s="235"/>
      <c r="BHG44" s="235"/>
      <c r="BHH44" s="235"/>
      <c r="BHI44" s="235"/>
      <c r="BHJ44" s="235"/>
      <c r="BHK44" s="235"/>
      <c r="BHL44" s="235"/>
      <c r="BHM44" s="235"/>
      <c r="BHN44" s="235"/>
      <c r="BHO44" s="235"/>
      <c r="BHP44" s="235"/>
      <c r="BHQ44" s="235"/>
      <c r="BHR44" s="235"/>
      <c r="BHS44" s="235"/>
      <c r="BHT44" s="235"/>
      <c r="BHU44" s="235"/>
      <c r="BHV44" s="235"/>
      <c r="BHW44" s="235"/>
      <c r="BHX44" s="235"/>
      <c r="BHY44" s="235"/>
      <c r="BHZ44" s="235"/>
      <c r="BIA44" s="235"/>
      <c r="BIB44" s="235"/>
      <c r="BIC44" s="235"/>
      <c r="BID44" s="235"/>
      <c r="BIE44" s="235"/>
      <c r="BIF44" s="235"/>
      <c r="BIG44" s="235"/>
      <c r="BIH44" s="235"/>
      <c r="BII44" s="235"/>
      <c r="BIJ44" s="235"/>
      <c r="BIK44" s="235"/>
      <c r="BIL44" s="235"/>
      <c r="BIM44" s="235"/>
      <c r="BIN44" s="235"/>
      <c r="BIO44" s="235"/>
      <c r="BIP44" s="235"/>
      <c r="BIQ44" s="235"/>
      <c r="BIR44" s="235"/>
      <c r="BIS44" s="235"/>
      <c r="BIT44" s="235"/>
      <c r="BIU44" s="235"/>
      <c r="BIV44" s="235"/>
      <c r="BIW44" s="235"/>
      <c r="BIX44" s="235"/>
      <c r="BIY44" s="235"/>
      <c r="BIZ44" s="235"/>
      <c r="BJA44" s="235"/>
      <c r="BJB44" s="235"/>
      <c r="BJC44" s="235"/>
      <c r="BJD44" s="235"/>
      <c r="BJE44" s="235"/>
      <c r="BJF44" s="235"/>
      <c r="BJG44" s="235"/>
      <c r="BJH44" s="235"/>
      <c r="BJI44" s="235"/>
      <c r="BJJ44" s="235"/>
      <c r="BJK44" s="235"/>
      <c r="BJL44" s="235"/>
      <c r="BJM44" s="235"/>
      <c r="BJN44" s="235"/>
      <c r="BJO44" s="235"/>
      <c r="BJP44" s="235"/>
      <c r="BJQ44" s="235"/>
      <c r="BJR44" s="235"/>
      <c r="BJS44" s="235"/>
      <c r="BJT44" s="235"/>
      <c r="BJU44" s="235"/>
      <c r="BJV44" s="235"/>
      <c r="BJW44" s="235"/>
      <c r="BJX44" s="235"/>
      <c r="BJY44" s="235"/>
      <c r="BJZ44" s="235"/>
      <c r="BKA44" s="235"/>
      <c r="BKB44" s="235"/>
      <c r="BKC44" s="235"/>
      <c r="BKD44" s="235"/>
      <c r="BKE44" s="235"/>
      <c r="BKF44" s="235"/>
      <c r="BKG44" s="235"/>
      <c r="BKH44" s="235"/>
      <c r="BKI44" s="235"/>
      <c r="BKJ44" s="235"/>
      <c r="BKK44" s="235"/>
      <c r="BKL44" s="235"/>
      <c r="BKM44" s="235"/>
      <c r="BKN44" s="235"/>
      <c r="BKO44" s="235"/>
      <c r="BKP44" s="235"/>
      <c r="BKQ44" s="235"/>
      <c r="BKR44" s="235"/>
      <c r="BKS44" s="235"/>
      <c r="BKT44" s="235"/>
      <c r="BKU44" s="235"/>
      <c r="BKV44" s="235"/>
      <c r="BKW44" s="235"/>
      <c r="BKX44" s="235"/>
      <c r="BKY44" s="235"/>
      <c r="BKZ44" s="235"/>
      <c r="BLA44" s="235"/>
      <c r="BLB44" s="235"/>
      <c r="BLC44" s="235"/>
      <c r="BLD44" s="235"/>
      <c r="BLE44" s="235"/>
      <c r="BLF44" s="235"/>
      <c r="BLG44" s="235"/>
      <c r="BLH44" s="235"/>
      <c r="BLI44" s="235"/>
      <c r="BLJ44" s="235"/>
      <c r="BLK44" s="235"/>
      <c r="BLL44" s="235"/>
      <c r="BLM44" s="235"/>
      <c r="BLN44" s="235"/>
      <c r="BLO44" s="235"/>
      <c r="BLP44" s="235"/>
      <c r="BLQ44" s="235"/>
      <c r="BLR44" s="235"/>
      <c r="BLS44" s="235"/>
      <c r="BLT44" s="235"/>
      <c r="BLU44" s="235"/>
      <c r="BLV44" s="235"/>
      <c r="BLW44" s="235"/>
      <c r="BLX44" s="235"/>
      <c r="BLY44" s="235"/>
      <c r="BLZ44" s="235"/>
      <c r="BMA44" s="235"/>
      <c r="BMB44" s="235"/>
      <c r="BMC44" s="235"/>
      <c r="BMD44" s="235"/>
      <c r="BME44" s="235"/>
      <c r="BMF44" s="235"/>
      <c r="BMG44" s="235"/>
      <c r="BMH44" s="235"/>
      <c r="BMI44" s="235"/>
      <c r="BMJ44" s="235"/>
      <c r="BMK44" s="235"/>
      <c r="BML44" s="235"/>
      <c r="BMM44" s="235"/>
      <c r="BMN44" s="235"/>
      <c r="BMO44" s="235"/>
      <c r="BMP44" s="235"/>
      <c r="BMQ44" s="235"/>
      <c r="BMR44" s="235"/>
      <c r="BMS44" s="235"/>
      <c r="BMT44" s="235"/>
      <c r="BMU44" s="235"/>
      <c r="BMV44" s="235"/>
      <c r="BMW44" s="235"/>
      <c r="BMX44" s="235"/>
      <c r="BMY44" s="235"/>
      <c r="BMZ44" s="235"/>
      <c r="BNA44" s="235"/>
      <c r="BNB44" s="235"/>
      <c r="BNC44" s="235"/>
      <c r="BND44" s="235"/>
      <c r="BNE44" s="235"/>
      <c r="BNF44" s="235"/>
      <c r="BNG44" s="235"/>
      <c r="BNH44" s="235"/>
      <c r="BNI44" s="235"/>
      <c r="BNJ44" s="235"/>
      <c r="BNK44" s="235"/>
      <c r="BNL44" s="235"/>
      <c r="BNM44" s="235"/>
      <c r="BNN44" s="235"/>
      <c r="BNO44" s="235"/>
      <c r="BNP44" s="235"/>
      <c r="BNQ44" s="235"/>
      <c r="BNR44" s="235"/>
      <c r="BNS44" s="235"/>
      <c r="BNT44" s="235"/>
      <c r="BNU44" s="235"/>
      <c r="BNV44" s="235"/>
      <c r="BNW44" s="235"/>
      <c r="BNX44" s="235"/>
      <c r="BNY44" s="235"/>
      <c r="BNZ44" s="235"/>
      <c r="BOA44" s="235"/>
      <c r="BOB44" s="235"/>
      <c r="BOC44" s="235"/>
      <c r="BOD44" s="235"/>
      <c r="BOE44" s="235"/>
      <c r="BOF44" s="235"/>
      <c r="BOG44" s="235"/>
      <c r="BOH44" s="235"/>
      <c r="BOI44" s="235"/>
      <c r="BOJ44" s="235"/>
      <c r="BOK44" s="235"/>
      <c r="BOL44" s="235"/>
      <c r="BOM44" s="235"/>
      <c r="BON44" s="235"/>
      <c r="BOO44" s="235"/>
      <c r="BOP44" s="235"/>
      <c r="BOQ44" s="235"/>
      <c r="BOR44" s="235"/>
      <c r="BOS44" s="235"/>
      <c r="BOT44" s="235"/>
      <c r="BOU44" s="235"/>
      <c r="BOV44" s="235"/>
      <c r="BOW44" s="235"/>
      <c r="BOX44" s="235"/>
      <c r="BOY44" s="235"/>
      <c r="BOZ44" s="235"/>
      <c r="BPA44" s="235"/>
      <c r="BPB44" s="235"/>
      <c r="BPC44" s="235"/>
      <c r="BPD44" s="235"/>
      <c r="BPE44" s="235"/>
      <c r="BPF44" s="235"/>
      <c r="BPG44" s="235"/>
      <c r="BPH44" s="235"/>
      <c r="BPI44" s="235"/>
      <c r="BPJ44" s="235"/>
      <c r="BPK44" s="235"/>
      <c r="BPL44" s="235"/>
      <c r="BPM44" s="235"/>
      <c r="BPN44" s="235"/>
      <c r="BPO44" s="235"/>
      <c r="BPP44" s="235"/>
      <c r="BPQ44" s="235"/>
      <c r="BPR44" s="235"/>
      <c r="BPS44" s="235"/>
      <c r="BPT44" s="235"/>
      <c r="BPU44" s="235"/>
      <c r="BPV44" s="235"/>
      <c r="BPW44" s="235"/>
      <c r="BPX44" s="235"/>
      <c r="BPY44" s="235"/>
      <c r="BPZ44" s="235"/>
      <c r="BQA44" s="235"/>
      <c r="BQB44" s="235"/>
      <c r="BQC44" s="235"/>
      <c r="BQD44" s="235"/>
      <c r="BQE44" s="235"/>
      <c r="BQF44" s="235"/>
      <c r="BQG44" s="235"/>
      <c r="BQH44" s="235"/>
      <c r="BQI44" s="235"/>
      <c r="BQJ44" s="235"/>
      <c r="BQK44" s="235"/>
      <c r="BQL44" s="235"/>
      <c r="BQM44" s="235"/>
      <c r="BQN44" s="235"/>
      <c r="BQO44" s="235"/>
      <c r="BQP44" s="235"/>
      <c r="BQQ44" s="235"/>
      <c r="BQR44" s="235"/>
      <c r="BQS44" s="235"/>
      <c r="BQT44" s="235"/>
      <c r="BQU44" s="235"/>
      <c r="BQV44" s="235"/>
      <c r="BQW44" s="235"/>
      <c r="BQX44" s="235"/>
      <c r="BQY44" s="235"/>
      <c r="BQZ44" s="235"/>
      <c r="BRA44" s="235"/>
      <c r="BRB44" s="235"/>
      <c r="BRC44" s="235"/>
      <c r="BRD44" s="235"/>
      <c r="BRE44" s="235"/>
      <c r="BRF44" s="235"/>
      <c r="BRG44" s="235"/>
      <c r="BRH44" s="235"/>
      <c r="BRI44" s="235"/>
      <c r="BRJ44" s="235"/>
      <c r="BRK44" s="235"/>
      <c r="BRL44" s="235"/>
      <c r="BRM44" s="235"/>
      <c r="BRN44" s="235"/>
      <c r="BRO44" s="235"/>
      <c r="BRP44" s="235"/>
      <c r="BRQ44" s="235"/>
      <c r="BRR44" s="235"/>
      <c r="BRS44" s="235"/>
      <c r="BRT44" s="235"/>
      <c r="BRU44" s="235"/>
      <c r="BRV44" s="235"/>
      <c r="BRW44" s="235"/>
      <c r="BRX44" s="235"/>
      <c r="BRY44" s="235"/>
      <c r="BRZ44" s="235"/>
      <c r="BSA44" s="235"/>
      <c r="BSB44" s="235"/>
      <c r="BSC44" s="235"/>
      <c r="BSD44" s="235"/>
      <c r="BSE44" s="235"/>
      <c r="BSF44" s="235"/>
      <c r="BSG44" s="235"/>
      <c r="BSH44" s="235"/>
      <c r="BSI44" s="235"/>
      <c r="BSJ44" s="235"/>
      <c r="BSK44" s="235"/>
      <c r="BSL44" s="235"/>
      <c r="BSM44" s="235"/>
      <c r="BSN44" s="235"/>
      <c r="BSO44" s="235"/>
      <c r="BSP44" s="235"/>
      <c r="BSQ44" s="235"/>
      <c r="BSR44" s="235"/>
      <c r="BSS44" s="235"/>
      <c r="BST44" s="235"/>
      <c r="BSU44" s="235"/>
      <c r="BSV44" s="235"/>
      <c r="BSW44" s="235"/>
      <c r="BSX44" s="235"/>
      <c r="BSY44" s="235"/>
      <c r="BSZ44" s="235"/>
      <c r="BTA44" s="235"/>
      <c r="BTB44" s="235"/>
      <c r="BTC44" s="235"/>
      <c r="BTD44" s="235"/>
      <c r="BTE44" s="235"/>
      <c r="BTF44" s="235"/>
      <c r="BTG44" s="235"/>
      <c r="BTH44" s="235"/>
      <c r="BTI44" s="235"/>
      <c r="BTJ44" s="235"/>
      <c r="BTK44" s="235"/>
      <c r="BTL44" s="235"/>
      <c r="BTM44" s="235"/>
      <c r="BTN44" s="235"/>
      <c r="BTO44" s="235"/>
      <c r="BTP44" s="235"/>
      <c r="BTQ44" s="235"/>
      <c r="BTR44" s="235"/>
      <c r="BTS44" s="235"/>
      <c r="BTT44" s="235"/>
      <c r="BTU44" s="235"/>
      <c r="BTV44" s="235"/>
      <c r="BTW44" s="235"/>
      <c r="BTX44" s="235"/>
      <c r="BTY44" s="235"/>
      <c r="BTZ44" s="235"/>
      <c r="BUA44" s="235"/>
      <c r="BUB44" s="235"/>
      <c r="BUC44" s="235"/>
      <c r="BUD44" s="235"/>
      <c r="BUE44" s="235"/>
      <c r="BUF44" s="235"/>
      <c r="BUG44" s="235"/>
      <c r="BUH44" s="235"/>
      <c r="BUI44" s="235"/>
      <c r="BUJ44" s="235"/>
      <c r="BUK44" s="235"/>
      <c r="BUL44" s="235"/>
      <c r="BUM44" s="235"/>
      <c r="BUN44" s="235"/>
      <c r="BUO44" s="235"/>
      <c r="BUP44" s="235"/>
      <c r="BUQ44" s="235"/>
      <c r="BUR44" s="235"/>
      <c r="BUS44" s="235"/>
      <c r="BUT44" s="235"/>
      <c r="BUU44" s="235"/>
      <c r="BUV44" s="235"/>
      <c r="BUW44" s="235"/>
      <c r="BUX44" s="235"/>
      <c r="BUY44" s="235"/>
      <c r="BUZ44" s="235"/>
      <c r="BVA44" s="235"/>
      <c r="BVB44" s="235"/>
      <c r="BVC44" s="235"/>
      <c r="BVD44" s="235"/>
      <c r="BVE44" s="235"/>
      <c r="BVF44" s="235"/>
      <c r="BVG44" s="235"/>
      <c r="BVH44" s="235"/>
      <c r="BVI44" s="235"/>
      <c r="BVJ44" s="235"/>
      <c r="BVK44" s="235"/>
      <c r="BVL44" s="235"/>
      <c r="BVM44" s="235"/>
      <c r="BVN44" s="235"/>
      <c r="BVO44" s="235"/>
      <c r="BVP44" s="235"/>
      <c r="BVQ44" s="235"/>
      <c r="BVR44" s="235"/>
      <c r="BVS44" s="235"/>
      <c r="BVT44" s="235"/>
      <c r="BVU44" s="235"/>
      <c r="BVV44" s="235"/>
      <c r="BVW44" s="235"/>
      <c r="BVX44" s="235"/>
      <c r="BVY44" s="235"/>
      <c r="BVZ44" s="235"/>
      <c r="BWA44" s="235"/>
      <c r="BWB44" s="235"/>
      <c r="BWC44" s="235"/>
      <c r="BWD44" s="235"/>
      <c r="BWE44" s="235"/>
      <c r="BWF44" s="235"/>
      <c r="BWG44" s="235"/>
      <c r="BWH44" s="235"/>
      <c r="BWI44" s="235"/>
      <c r="BWJ44" s="235"/>
      <c r="BWK44" s="235"/>
      <c r="BWL44" s="235"/>
      <c r="BWM44" s="235"/>
      <c r="BWN44" s="235"/>
      <c r="BWO44" s="235"/>
      <c r="BWP44" s="235"/>
      <c r="BWQ44" s="235"/>
      <c r="BWR44" s="235"/>
      <c r="BWS44" s="235"/>
      <c r="BWT44" s="235"/>
      <c r="BWU44" s="235"/>
      <c r="BWV44" s="235"/>
      <c r="BWW44" s="235"/>
      <c r="BWX44" s="235"/>
      <c r="BWY44" s="235"/>
      <c r="BWZ44" s="235"/>
      <c r="BXA44" s="235"/>
      <c r="BXB44" s="235"/>
      <c r="BXC44" s="235"/>
      <c r="BXD44" s="235"/>
      <c r="BXE44" s="235"/>
      <c r="BXF44" s="235"/>
      <c r="BXG44" s="235"/>
      <c r="BXH44" s="235"/>
      <c r="BXI44" s="235"/>
      <c r="BXJ44" s="235"/>
      <c r="BXK44" s="235"/>
      <c r="BXL44" s="235"/>
      <c r="BXM44" s="235"/>
      <c r="BXN44" s="235"/>
      <c r="BXO44" s="235"/>
      <c r="BXP44" s="235"/>
      <c r="BXQ44" s="235"/>
      <c r="BXR44" s="235"/>
      <c r="BXS44" s="235"/>
      <c r="BXT44" s="235"/>
      <c r="BXU44" s="235"/>
      <c r="BXV44" s="235"/>
      <c r="BXW44" s="235"/>
      <c r="BXX44" s="235"/>
      <c r="BXY44" s="235"/>
      <c r="BXZ44" s="235"/>
      <c r="BYA44" s="235"/>
      <c r="BYB44" s="235"/>
      <c r="BYC44" s="235"/>
      <c r="BYD44" s="235"/>
      <c r="BYE44" s="235"/>
      <c r="BYF44" s="235"/>
      <c r="BYG44" s="235"/>
      <c r="BYH44" s="235"/>
      <c r="BYI44" s="235"/>
      <c r="BYJ44" s="235"/>
      <c r="BYK44" s="235"/>
      <c r="BYL44" s="235"/>
      <c r="BYM44" s="235"/>
      <c r="BYN44" s="235"/>
      <c r="BYO44" s="235"/>
      <c r="BYP44" s="235"/>
      <c r="BYQ44" s="235"/>
      <c r="BYR44" s="235"/>
      <c r="BYS44" s="235"/>
      <c r="BYT44" s="235"/>
      <c r="BYU44" s="235"/>
      <c r="BYV44" s="235"/>
      <c r="BYW44" s="235"/>
      <c r="BYX44" s="235"/>
      <c r="BYY44" s="235"/>
      <c r="BYZ44" s="235"/>
      <c r="BZA44" s="235"/>
      <c r="BZB44" s="235"/>
      <c r="BZC44" s="235"/>
      <c r="BZD44" s="235"/>
      <c r="BZE44" s="235"/>
      <c r="BZF44" s="235"/>
      <c r="BZG44" s="235"/>
      <c r="BZH44" s="235"/>
      <c r="BZI44" s="235"/>
      <c r="BZJ44" s="235"/>
      <c r="BZK44" s="235"/>
      <c r="BZL44" s="235"/>
      <c r="BZM44" s="235"/>
      <c r="BZN44" s="235"/>
      <c r="BZO44" s="235"/>
      <c r="BZP44" s="235"/>
      <c r="BZQ44" s="235"/>
      <c r="BZR44" s="235"/>
      <c r="BZS44" s="235"/>
      <c r="BZT44" s="235"/>
      <c r="BZU44" s="235"/>
      <c r="BZV44" s="235"/>
      <c r="BZW44" s="235"/>
      <c r="BZX44" s="235"/>
      <c r="BZY44" s="235"/>
      <c r="BZZ44" s="235"/>
      <c r="CAA44" s="235"/>
      <c r="CAB44" s="235"/>
      <c r="CAC44" s="235"/>
      <c r="CAD44" s="235"/>
      <c r="CAE44" s="235"/>
      <c r="CAF44" s="235"/>
      <c r="CAG44" s="235"/>
      <c r="CAH44" s="235"/>
      <c r="CAI44" s="235"/>
      <c r="CAJ44" s="235"/>
      <c r="CAK44" s="235"/>
      <c r="CAL44" s="235"/>
      <c r="CAM44" s="235"/>
      <c r="CAN44" s="235"/>
      <c r="CAO44" s="235"/>
      <c r="CAP44" s="235"/>
      <c r="CAQ44" s="235"/>
      <c r="CAR44" s="235"/>
      <c r="CAS44" s="235"/>
      <c r="CAT44" s="235"/>
      <c r="CAU44" s="235"/>
      <c r="CAV44" s="235"/>
      <c r="CAW44" s="235"/>
      <c r="CAX44" s="235"/>
      <c r="CAY44" s="235"/>
      <c r="CAZ44" s="235"/>
      <c r="CBA44" s="235"/>
      <c r="CBB44" s="235"/>
      <c r="CBC44" s="235"/>
      <c r="CBD44" s="235"/>
      <c r="CBE44" s="235"/>
      <c r="CBF44" s="235"/>
      <c r="CBG44" s="235"/>
      <c r="CBH44" s="235"/>
      <c r="CBI44" s="235"/>
      <c r="CBJ44" s="235"/>
      <c r="CBK44" s="235"/>
      <c r="CBL44" s="235"/>
      <c r="CBM44" s="235"/>
      <c r="CBN44" s="235"/>
      <c r="CBO44" s="235"/>
      <c r="CBP44" s="235"/>
      <c r="CBQ44" s="235"/>
      <c r="CBR44" s="235"/>
      <c r="CBS44" s="235"/>
      <c r="CBT44" s="235"/>
      <c r="CBU44" s="235"/>
      <c r="CBV44" s="235"/>
      <c r="CBW44" s="235"/>
      <c r="CBX44" s="235"/>
      <c r="CBY44" s="235"/>
      <c r="CBZ44" s="235"/>
      <c r="CCA44" s="235"/>
      <c r="CCB44" s="235"/>
      <c r="CCC44" s="235"/>
      <c r="CCD44" s="235"/>
      <c r="CCE44" s="235"/>
      <c r="CCF44" s="235"/>
      <c r="CCG44" s="235"/>
      <c r="CCH44" s="235"/>
      <c r="CCI44" s="235"/>
      <c r="CCJ44" s="235"/>
      <c r="CCK44" s="235"/>
      <c r="CCL44" s="235"/>
      <c r="CCM44" s="235"/>
      <c r="CCN44" s="235"/>
      <c r="CCO44" s="235"/>
      <c r="CCP44" s="235"/>
      <c r="CCQ44" s="235"/>
      <c r="CCR44" s="235"/>
      <c r="CCS44" s="235"/>
      <c r="CCT44" s="235"/>
      <c r="CCU44" s="235"/>
      <c r="CCV44" s="235"/>
      <c r="CCW44" s="235"/>
      <c r="CCX44" s="235"/>
      <c r="CCY44" s="235"/>
      <c r="CCZ44" s="235"/>
      <c r="CDA44" s="235"/>
      <c r="CDB44" s="235"/>
      <c r="CDC44" s="235"/>
      <c r="CDD44" s="235"/>
      <c r="CDE44" s="235"/>
      <c r="CDF44" s="235"/>
      <c r="CDG44" s="235"/>
      <c r="CDH44" s="235"/>
      <c r="CDI44" s="235"/>
      <c r="CDJ44" s="235"/>
      <c r="CDK44" s="235"/>
      <c r="CDL44" s="235"/>
      <c r="CDM44" s="235"/>
      <c r="CDN44" s="235"/>
      <c r="CDO44" s="235"/>
      <c r="CDP44" s="235"/>
      <c r="CDQ44" s="235"/>
      <c r="CDR44" s="235"/>
      <c r="CDS44" s="235"/>
      <c r="CDT44" s="235"/>
      <c r="CDU44" s="235"/>
      <c r="CDV44" s="235"/>
      <c r="CDW44" s="235"/>
      <c r="CDX44" s="235"/>
      <c r="CDY44" s="235"/>
      <c r="CDZ44" s="235"/>
      <c r="CEA44" s="235"/>
      <c r="CEB44" s="235"/>
      <c r="CEC44" s="235"/>
      <c r="CED44" s="235"/>
      <c r="CEE44" s="235"/>
      <c r="CEF44" s="235"/>
      <c r="CEG44" s="235"/>
      <c r="CEH44" s="235"/>
      <c r="CEI44" s="235"/>
      <c r="CEJ44" s="235"/>
      <c r="CEK44" s="235"/>
      <c r="CEL44" s="235"/>
      <c r="CEM44" s="235"/>
      <c r="CEN44" s="235"/>
      <c r="CEO44" s="235"/>
      <c r="CEP44" s="235"/>
      <c r="CEQ44" s="235"/>
      <c r="CER44" s="235"/>
      <c r="CES44" s="235"/>
      <c r="CET44" s="235"/>
      <c r="CEU44" s="235"/>
      <c r="CEV44" s="235"/>
      <c r="CEW44" s="235"/>
      <c r="CEX44" s="235"/>
      <c r="CEY44" s="235"/>
      <c r="CEZ44" s="235"/>
      <c r="CFA44" s="235"/>
      <c r="CFB44" s="235"/>
      <c r="CFC44" s="235"/>
      <c r="CFD44" s="235"/>
      <c r="CFE44" s="235"/>
      <c r="CFF44" s="235"/>
      <c r="CFG44" s="235"/>
      <c r="CFH44" s="235"/>
      <c r="CFI44" s="235"/>
      <c r="CFJ44" s="235"/>
      <c r="CFK44" s="235"/>
      <c r="CFL44" s="235"/>
      <c r="CFM44" s="235"/>
      <c r="CFN44" s="235"/>
      <c r="CFO44" s="235"/>
      <c r="CFP44" s="235"/>
      <c r="CFQ44" s="235"/>
      <c r="CFR44" s="235"/>
      <c r="CFS44" s="235"/>
      <c r="CFT44" s="235"/>
      <c r="CFU44" s="235"/>
      <c r="CFV44" s="235"/>
      <c r="CFW44" s="235"/>
      <c r="CFX44" s="235"/>
      <c r="CFY44" s="235"/>
      <c r="CFZ44" s="235"/>
      <c r="CGA44" s="235"/>
      <c r="CGB44" s="235"/>
      <c r="CGC44" s="235"/>
      <c r="CGD44" s="235"/>
      <c r="CGE44" s="235"/>
      <c r="CGF44" s="235"/>
      <c r="CGG44" s="235"/>
      <c r="CGH44" s="235"/>
      <c r="CGI44" s="235"/>
      <c r="CGJ44" s="235"/>
      <c r="CGK44" s="235"/>
      <c r="CGL44" s="235"/>
      <c r="CGM44" s="235"/>
      <c r="CGN44" s="235"/>
      <c r="CGO44" s="235"/>
      <c r="CGP44" s="235"/>
      <c r="CGQ44" s="235"/>
      <c r="CGR44" s="235"/>
      <c r="CGS44" s="235"/>
      <c r="CGT44" s="235"/>
      <c r="CGU44" s="235"/>
      <c r="CGV44" s="235"/>
      <c r="CGW44" s="235"/>
      <c r="CGX44" s="235"/>
      <c r="CGY44" s="235"/>
      <c r="CGZ44" s="235"/>
      <c r="CHA44" s="235"/>
      <c r="CHB44" s="235"/>
      <c r="CHC44" s="235"/>
      <c r="CHD44" s="235"/>
      <c r="CHE44" s="235"/>
      <c r="CHF44" s="235"/>
      <c r="CHG44" s="235"/>
      <c r="CHH44" s="235"/>
      <c r="CHI44" s="235"/>
      <c r="CHJ44" s="235"/>
      <c r="CHK44" s="235"/>
      <c r="CHL44" s="235"/>
      <c r="CHM44" s="235"/>
      <c r="CHN44" s="235"/>
      <c r="CHO44" s="235"/>
      <c r="CHP44" s="235"/>
      <c r="CHQ44" s="235"/>
      <c r="CHR44" s="235"/>
      <c r="CHS44" s="235"/>
      <c r="CHT44" s="235"/>
      <c r="CHU44" s="235"/>
      <c r="CHV44" s="235"/>
      <c r="CHW44" s="235"/>
      <c r="CHX44" s="235"/>
      <c r="CHY44" s="235"/>
      <c r="CHZ44" s="235"/>
      <c r="CIA44" s="235"/>
      <c r="CIB44" s="235"/>
      <c r="CIC44" s="235"/>
      <c r="CID44" s="235"/>
      <c r="CIE44" s="235"/>
      <c r="CIF44" s="235"/>
      <c r="CIG44" s="235"/>
      <c r="CIH44" s="235"/>
      <c r="CII44" s="235"/>
      <c r="CIJ44" s="235"/>
      <c r="CIK44" s="235"/>
      <c r="CIL44" s="235"/>
      <c r="CIM44" s="235"/>
      <c r="CIN44" s="235"/>
      <c r="CIO44" s="235"/>
      <c r="CIP44" s="235"/>
      <c r="CIQ44" s="235"/>
      <c r="CIR44" s="235"/>
      <c r="CIS44" s="235"/>
      <c r="CIT44" s="235"/>
      <c r="CIU44" s="235"/>
      <c r="CIV44" s="235"/>
      <c r="CIW44" s="235"/>
      <c r="CIX44" s="235"/>
      <c r="CIY44" s="235"/>
      <c r="CIZ44" s="235"/>
      <c r="CJA44" s="235"/>
      <c r="CJB44" s="235"/>
      <c r="CJC44" s="235"/>
      <c r="CJD44" s="235"/>
      <c r="CJE44" s="235"/>
      <c r="CJF44" s="235"/>
      <c r="CJG44" s="235"/>
      <c r="CJH44" s="235"/>
      <c r="CJI44" s="235"/>
      <c r="CJJ44" s="235"/>
      <c r="CJK44" s="235"/>
      <c r="CJL44" s="235"/>
      <c r="CJM44" s="235"/>
      <c r="CJN44" s="235"/>
      <c r="CJO44" s="235"/>
      <c r="CJP44" s="235"/>
      <c r="CJQ44" s="235"/>
      <c r="CJR44" s="235"/>
      <c r="CJS44" s="235"/>
      <c r="CJT44" s="235"/>
      <c r="CJU44" s="235"/>
      <c r="CJV44" s="235"/>
      <c r="CJW44" s="235"/>
      <c r="CJX44" s="235"/>
      <c r="CJY44" s="235"/>
      <c r="CJZ44" s="235"/>
      <c r="CKA44" s="235"/>
      <c r="CKB44" s="235"/>
      <c r="CKC44" s="235"/>
      <c r="CKD44" s="235"/>
      <c r="CKE44" s="235"/>
      <c r="CKF44" s="235"/>
      <c r="CKG44" s="235"/>
      <c r="CKH44" s="235"/>
      <c r="CKI44" s="235"/>
      <c r="CKJ44" s="235"/>
      <c r="CKK44" s="235"/>
      <c r="CKL44" s="235"/>
      <c r="CKM44" s="235"/>
      <c r="CKN44" s="235"/>
      <c r="CKO44" s="235"/>
      <c r="CKP44" s="235"/>
      <c r="CKQ44" s="235"/>
      <c r="CKR44" s="235"/>
      <c r="CKS44" s="235"/>
      <c r="CKT44" s="235"/>
      <c r="CKU44" s="235"/>
      <c r="CKV44" s="235"/>
      <c r="CKW44" s="235"/>
      <c r="CKX44" s="235"/>
      <c r="CKY44" s="235"/>
      <c r="CKZ44" s="235"/>
      <c r="CLA44" s="235"/>
      <c r="CLB44" s="235"/>
      <c r="CLC44" s="235"/>
      <c r="CLD44" s="235"/>
      <c r="CLE44" s="235"/>
      <c r="CLF44" s="235"/>
      <c r="CLG44" s="235"/>
      <c r="CLH44" s="235"/>
      <c r="CLI44" s="235"/>
      <c r="CLJ44" s="235"/>
      <c r="CLK44" s="235"/>
      <c r="CLL44" s="235"/>
      <c r="CLM44" s="235"/>
      <c r="CLN44" s="235"/>
      <c r="CLO44" s="235"/>
      <c r="CLP44" s="235"/>
      <c r="CLQ44" s="235"/>
      <c r="CLR44" s="235"/>
      <c r="CLS44" s="235"/>
      <c r="CLT44" s="235"/>
      <c r="CLU44" s="235"/>
      <c r="CLV44" s="235"/>
      <c r="CLW44" s="235"/>
      <c r="CLX44" s="235"/>
      <c r="CLY44" s="235"/>
      <c r="CLZ44" s="235"/>
      <c r="CMA44" s="235"/>
      <c r="CMB44" s="235"/>
      <c r="CMC44" s="235"/>
      <c r="CMD44" s="235"/>
      <c r="CME44" s="235"/>
      <c r="CMF44" s="235"/>
      <c r="CMG44" s="235"/>
      <c r="CMH44" s="235"/>
      <c r="CMI44" s="235"/>
      <c r="CMJ44" s="235"/>
      <c r="CMK44" s="235"/>
      <c r="CML44" s="235"/>
      <c r="CMM44" s="235"/>
      <c r="CMN44" s="235"/>
      <c r="CMO44" s="235"/>
      <c r="CMP44" s="235"/>
      <c r="CMQ44" s="235"/>
      <c r="CMR44" s="235"/>
      <c r="CMS44" s="235"/>
      <c r="CMT44" s="235"/>
      <c r="CMU44" s="235"/>
      <c r="CMV44" s="235"/>
      <c r="CMW44" s="235"/>
      <c r="CMX44" s="235"/>
      <c r="CMY44" s="235"/>
      <c r="CMZ44" s="235"/>
      <c r="CNA44" s="235"/>
      <c r="CNB44" s="235"/>
      <c r="CNC44" s="235"/>
      <c r="CND44" s="235"/>
      <c r="CNE44" s="235"/>
      <c r="CNF44" s="235"/>
      <c r="CNG44" s="235"/>
      <c r="CNH44" s="235"/>
      <c r="CNI44" s="235"/>
      <c r="CNJ44" s="235"/>
      <c r="CNK44" s="235"/>
      <c r="CNL44" s="235"/>
      <c r="CNM44" s="235"/>
      <c r="CNN44" s="235"/>
      <c r="CNO44" s="235"/>
      <c r="CNP44" s="235"/>
      <c r="CNQ44" s="235"/>
      <c r="CNR44" s="235"/>
      <c r="CNS44" s="235"/>
      <c r="CNT44" s="235"/>
      <c r="CNU44" s="235"/>
      <c r="CNV44" s="235"/>
      <c r="CNW44" s="235"/>
      <c r="CNX44" s="235"/>
      <c r="CNY44" s="235"/>
      <c r="CNZ44" s="235"/>
      <c r="COA44" s="235"/>
      <c r="COB44" s="235"/>
      <c r="COC44" s="235"/>
      <c r="COD44" s="235"/>
      <c r="COE44" s="235"/>
      <c r="COF44" s="235"/>
      <c r="COG44" s="235"/>
      <c r="COH44" s="235"/>
      <c r="COI44" s="235"/>
      <c r="COJ44" s="235"/>
      <c r="COK44" s="235"/>
      <c r="COL44" s="235"/>
      <c r="COM44" s="235"/>
      <c r="CON44" s="235"/>
      <c r="COO44" s="235"/>
      <c r="COP44" s="235"/>
      <c r="COQ44" s="235"/>
      <c r="COR44" s="235"/>
      <c r="COS44" s="235"/>
      <c r="COT44" s="235"/>
      <c r="COU44" s="235"/>
      <c r="COV44" s="235"/>
      <c r="COW44" s="235"/>
      <c r="COX44" s="235"/>
      <c r="COY44" s="235"/>
      <c r="COZ44" s="235"/>
      <c r="CPA44" s="235"/>
      <c r="CPB44" s="235"/>
      <c r="CPC44" s="235"/>
      <c r="CPD44" s="235"/>
      <c r="CPE44" s="235"/>
      <c r="CPF44" s="235"/>
      <c r="CPG44" s="235"/>
      <c r="CPH44" s="235"/>
      <c r="CPI44" s="235"/>
      <c r="CPJ44" s="235"/>
      <c r="CPK44" s="235"/>
      <c r="CPL44" s="235"/>
      <c r="CPM44" s="235"/>
      <c r="CPN44" s="235"/>
      <c r="CPO44" s="235"/>
      <c r="CPP44" s="235"/>
      <c r="CPQ44" s="235"/>
      <c r="CPR44" s="235"/>
      <c r="CPS44" s="235"/>
      <c r="CPT44" s="235"/>
      <c r="CPU44" s="235"/>
      <c r="CPV44" s="235"/>
      <c r="CPW44" s="235"/>
      <c r="CPX44" s="235"/>
      <c r="CPY44" s="235"/>
      <c r="CPZ44" s="235"/>
      <c r="CQA44" s="235"/>
      <c r="CQB44" s="235"/>
      <c r="CQC44" s="235"/>
      <c r="CQD44" s="235"/>
      <c r="CQE44" s="235"/>
      <c r="CQF44" s="235"/>
      <c r="CQG44" s="235"/>
      <c r="CQH44" s="235"/>
      <c r="CQI44" s="235"/>
      <c r="CQJ44" s="235"/>
      <c r="CQK44" s="235"/>
      <c r="CQL44" s="235"/>
      <c r="CQM44" s="235"/>
      <c r="CQN44" s="235"/>
      <c r="CQO44" s="235"/>
      <c r="CQP44" s="235"/>
      <c r="CQQ44" s="235"/>
      <c r="CQR44" s="235"/>
      <c r="CQS44" s="235"/>
      <c r="CQT44" s="235"/>
      <c r="CQU44" s="235"/>
      <c r="CQV44" s="235"/>
      <c r="CQW44" s="235"/>
      <c r="CQX44" s="235"/>
      <c r="CQY44" s="235"/>
      <c r="CQZ44" s="235"/>
      <c r="CRA44" s="235"/>
      <c r="CRB44" s="235"/>
      <c r="CRC44" s="235"/>
      <c r="CRD44" s="235"/>
      <c r="CRE44" s="235"/>
      <c r="CRF44" s="235"/>
      <c r="CRG44" s="235"/>
      <c r="CRH44" s="235"/>
      <c r="CRI44" s="235"/>
      <c r="CRJ44" s="235"/>
      <c r="CRK44" s="235"/>
      <c r="CRL44" s="235"/>
      <c r="CRM44" s="235"/>
      <c r="CRN44" s="235"/>
      <c r="CRO44" s="235"/>
      <c r="CRP44" s="235"/>
      <c r="CRQ44" s="235"/>
      <c r="CRR44" s="235"/>
      <c r="CRS44" s="235"/>
      <c r="CRT44" s="235"/>
      <c r="CRU44" s="235"/>
      <c r="CRV44" s="235"/>
      <c r="CRW44" s="235"/>
      <c r="CRX44" s="235"/>
      <c r="CRY44" s="235"/>
      <c r="CRZ44" s="235"/>
      <c r="CSA44" s="235"/>
      <c r="CSB44" s="235"/>
      <c r="CSC44" s="235"/>
      <c r="CSD44" s="235"/>
      <c r="CSE44" s="235"/>
      <c r="CSF44" s="235"/>
      <c r="CSG44" s="235"/>
      <c r="CSH44" s="235"/>
      <c r="CSI44" s="235"/>
      <c r="CSJ44" s="235"/>
      <c r="CSK44" s="235"/>
      <c r="CSL44" s="235"/>
      <c r="CSM44" s="235"/>
      <c r="CSN44" s="235"/>
      <c r="CSO44" s="235"/>
      <c r="CSP44" s="235"/>
      <c r="CSQ44" s="235"/>
      <c r="CSR44" s="235"/>
      <c r="CSS44" s="235"/>
      <c r="CST44" s="235"/>
      <c r="CSU44" s="235"/>
      <c r="CSV44" s="235"/>
      <c r="CSW44" s="235"/>
      <c r="CSX44" s="235"/>
      <c r="CSY44" s="235"/>
      <c r="CSZ44" s="235"/>
      <c r="CTA44" s="235"/>
      <c r="CTB44" s="235"/>
      <c r="CTC44" s="235"/>
      <c r="CTD44" s="235"/>
      <c r="CTE44" s="235"/>
      <c r="CTF44" s="235"/>
      <c r="CTG44" s="235"/>
      <c r="CTH44" s="235"/>
      <c r="CTI44" s="235"/>
      <c r="CTJ44" s="235"/>
      <c r="CTK44" s="235"/>
      <c r="CTL44" s="235"/>
      <c r="CTM44" s="235"/>
      <c r="CTN44" s="235"/>
      <c r="CTO44" s="235"/>
      <c r="CTP44" s="235"/>
      <c r="CTQ44" s="235"/>
      <c r="CTR44" s="235"/>
      <c r="CTS44" s="235"/>
      <c r="CTT44" s="235"/>
      <c r="CTU44" s="235"/>
      <c r="CTV44" s="235"/>
      <c r="CTW44" s="235"/>
      <c r="CTX44" s="235"/>
      <c r="CTY44" s="235"/>
      <c r="CTZ44" s="235"/>
      <c r="CUA44" s="235"/>
      <c r="CUB44" s="235"/>
      <c r="CUC44" s="235"/>
      <c r="CUD44" s="235"/>
      <c r="CUE44" s="235"/>
      <c r="CUF44" s="235"/>
      <c r="CUG44" s="235"/>
      <c r="CUH44" s="235"/>
      <c r="CUI44" s="235"/>
      <c r="CUJ44" s="235"/>
      <c r="CUK44" s="235"/>
      <c r="CUL44" s="235"/>
      <c r="CUM44" s="235"/>
      <c r="CUN44" s="235"/>
      <c r="CUO44" s="235"/>
      <c r="CUP44" s="235"/>
      <c r="CUQ44" s="235"/>
      <c r="CUR44" s="235"/>
      <c r="CUS44" s="235"/>
      <c r="CUT44" s="235"/>
      <c r="CUU44" s="235"/>
      <c r="CUV44" s="235"/>
      <c r="CUW44" s="235"/>
      <c r="CUX44" s="235"/>
      <c r="CUY44" s="235"/>
      <c r="CUZ44" s="235"/>
      <c r="CVA44" s="235"/>
      <c r="CVB44" s="235"/>
      <c r="CVC44" s="235"/>
      <c r="CVD44" s="235"/>
      <c r="CVE44" s="235"/>
      <c r="CVF44" s="235"/>
      <c r="CVG44" s="235"/>
      <c r="CVH44" s="235"/>
      <c r="CVI44" s="235"/>
      <c r="CVJ44" s="235"/>
      <c r="CVK44" s="235"/>
      <c r="CVL44" s="235"/>
      <c r="CVM44" s="235"/>
      <c r="CVN44" s="235"/>
      <c r="CVO44" s="235"/>
      <c r="CVP44" s="235"/>
      <c r="CVQ44" s="235"/>
      <c r="CVR44" s="235"/>
      <c r="CVS44" s="235"/>
      <c r="CVT44" s="235"/>
      <c r="CVU44" s="235"/>
      <c r="CVV44" s="235"/>
      <c r="CVW44" s="235"/>
      <c r="CVX44" s="235"/>
      <c r="CVY44" s="235"/>
      <c r="CVZ44" s="235"/>
      <c r="CWA44" s="235"/>
      <c r="CWB44" s="235"/>
      <c r="CWC44" s="235"/>
      <c r="CWD44" s="235"/>
      <c r="CWE44" s="235"/>
      <c r="CWF44" s="235"/>
      <c r="CWG44" s="235"/>
      <c r="CWH44" s="235"/>
      <c r="CWI44" s="235"/>
      <c r="CWJ44" s="235"/>
      <c r="CWK44" s="235"/>
      <c r="CWL44" s="235"/>
      <c r="CWM44" s="235"/>
      <c r="CWN44" s="235"/>
      <c r="CWO44" s="235"/>
      <c r="CWP44" s="235"/>
      <c r="CWQ44" s="235"/>
      <c r="CWR44" s="235"/>
      <c r="CWS44" s="235"/>
      <c r="CWT44" s="235"/>
      <c r="CWU44" s="235"/>
      <c r="CWV44" s="235"/>
      <c r="CWW44" s="235"/>
      <c r="CWX44" s="235"/>
      <c r="CWY44" s="235"/>
      <c r="CWZ44" s="235"/>
      <c r="CXA44" s="235"/>
      <c r="CXB44" s="235"/>
      <c r="CXC44" s="235"/>
      <c r="CXD44" s="235"/>
      <c r="CXE44" s="235"/>
      <c r="CXF44" s="235"/>
      <c r="CXG44" s="235"/>
      <c r="CXH44" s="235"/>
      <c r="CXI44" s="235"/>
      <c r="CXJ44" s="235"/>
      <c r="CXK44" s="235"/>
      <c r="CXL44" s="235"/>
      <c r="CXM44" s="235"/>
      <c r="CXN44" s="235"/>
      <c r="CXO44" s="235"/>
      <c r="CXP44" s="235"/>
      <c r="CXQ44" s="235"/>
      <c r="CXR44" s="235"/>
      <c r="CXS44" s="235"/>
      <c r="CXT44" s="235"/>
      <c r="CXU44" s="235"/>
      <c r="CXV44" s="235"/>
      <c r="CXW44" s="235"/>
      <c r="CXX44" s="235"/>
      <c r="CXY44" s="235"/>
      <c r="CXZ44" s="235"/>
      <c r="CYA44" s="235"/>
      <c r="CYB44" s="235"/>
      <c r="CYC44" s="235"/>
      <c r="CYD44" s="235"/>
      <c r="CYE44" s="235"/>
      <c r="CYF44" s="235"/>
      <c r="CYG44" s="235"/>
      <c r="CYH44" s="235"/>
      <c r="CYI44" s="235"/>
      <c r="CYJ44" s="235"/>
      <c r="CYK44" s="235"/>
      <c r="CYL44" s="235"/>
      <c r="CYM44" s="235"/>
      <c r="CYN44" s="235"/>
      <c r="CYO44" s="235"/>
      <c r="CYP44" s="235"/>
      <c r="CYQ44" s="235"/>
      <c r="CYR44" s="235"/>
      <c r="CYS44" s="235"/>
      <c r="CYT44" s="235"/>
      <c r="CYU44" s="235"/>
      <c r="CYV44" s="235"/>
      <c r="CYW44" s="235"/>
      <c r="CYX44" s="235"/>
      <c r="CYY44" s="235"/>
      <c r="CYZ44" s="235"/>
      <c r="CZA44" s="235"/>
      <c r="CZB44" s="235"/>
      <c r="CZC44" s="235"/>
      <c r="CZD44" s="235"/>
      <c r="CZE44" s="235"/>
      <c r="CZF44" s="235"/>
      <c r="CZG44" s="235"/>
      <c r="CZH44" s="235"/>
      <c r="CZI44" s="235"/>
      <c r="CZJ44" s="235"/>
      <c r="CZK44" s="235"/>
      <c r="CZL44" s="235"/>
      <c r="CZM44" s="235"/>
      <c r="CZN44" s="235"/>
      <c r="CZO44" s="235"/>
      <c r="CZP44" s="235"/>
      <c r="CZQ44" s="235"/>
      <c r="CZR44" s="235"/>
      <c r="CZS44" s="235"/>
      <c r="CZT44" s="235"/>
      <c r="CZU44" s="235"/>
      <c r="CZV44" s="235"/>
      <c r="CZW44" s="235"/>
      <c r="CZX44" s="235"/>
      <c r="CZY44" s="235"/>
      <c r="CZZ44" s="235"/>
      <c r="DAA44" s="235"/>
      <c r="DAB44" s="235"/>
      <c r="DAC44" s="235"/>
      <c r="DAD44" s="235"/>
      <c r="DAE44" s="235"/>
      <c r="DAF44" s="235"/>
      <c r="DAG44" s="235"/>
      <c r="DAH44" s="235"/>
      <c r="DAI44" s="235"/>
      <c r="DAJ44" s="235"/>
      <c r="DAK44" s="235"/>
      <c r="DAL44" s="235"/>
      <c r="DAM44" s="235"/>
      <c r="DAN44" s="235"/>
      <c r="DAO44" s="235"/>
      <c r="DAP44" s="235"/>
      <c r="DAQ44" s="235"/>
      <c r="DAR44" s="235"/>
      <c r="DAS44" s="235"/>
      <c r="DAT44" s="235"/>
      <c r="DAU44" s="235"/>
      <c r="DAV44" s="235"/>
      <c r="DAW44" s="235"/>
      <c r="DAX44" s="235"/>
      <c r="DAY44" s="235"/>
      <c r="DAZ44" s="235"/>
      <c r="DBA44" s="235"/>
      <c r="DBB44" s="235"/>
      <c r="DBC44" s="235"/>
      <c r="DBD44" s="235"/>
      <c r="DBE44" s="235"/>
      <c r="DBF44" s="235"/>
      <c r="DBG44" s="235"/>
      <c r="DBH44" s="235"/>
      <c r="DBI44" s="235"/>
      <c r="DBJ44" s="235"/>
      <c r="DBK44" s="235"/>
      <c r="DBL44" s="235"/>
      <c r="DBM44" s="235"/>
      <c r="DBN44" s="235"/>
      <c r="DBO44" s="235"/>
      <c r="DBP44" s="235"/>
      <c r="DBQ44" s="235"/>
      <c r="DBR44" s="235"/>
      <c r="DBS44" s="235"/>
      <c r="DBT44" s="235"/>
      <c r="DBU44" s="235"/>
      <c r="DBV44" s="235"/>
      <c r="DBW44" s="235"/>
      <c r="DBX44" s="235"/>
      <c r="DBY44" s="235"/>
      <c r="DBZ44" s="235"/>
      <c r="DCA44" s="235"/>
      <c r="DCB44" s="235"/>
      <c r="DCC44" s="235"/>
      <c r="DCD44" s="235"/>
      <c r="DCE44" s="235"/>
      <c r="DCF44" s="235"/>
      <c r="DCG44" s="235"/>
      <c r="DCH44" s="235"/>
      <c r="DCI44" s="235"/>
      <c r="DCJ44" s="235"/>
      <c r="DCK44" s="235"/>
      <c r="DCL44" s="235"/>
      <c r="DCM44" s="235"/>
      <c r="DCN44" s="235"/>
      <c r="DCO44" s="235"/>
      <c r="DCP44" s="235"/>
      <c r="DCQ44" s="235"/>
      <c r="DCR44" s="235"/>
      <c r="DCS44" s="235"/>
      <c r="DCT44" s="235"/>
      <c r="DCU44" s="235"/>
      <c r="DCV44" s="235"/>
      <c r="DCW44" s="235"/>
      <c r="DCX44" s="235"/>
      <c r="DCY44" s="235"/>
      <c r="DCZ44" s="235"/>
      <c r="DDA44" s="235"/>
      <c r="DDB44" s="235"/>
      <c r="DDC44" s="235"/>
      <c r="DDD44" s="235"/>
      <c r="DDE44" s="235"/>
      <c r="DDF44" s="235"/>
      <c r="DDG44" s="235"/>
      <c r="DDH44" s="235"/>
      <c r="DDI44" s="235"/>
      <c r="DDJ44" s="235"/>
      <c r="DDK44" s="235"/>
      <c r="DDL44" s="235"/>
      <c r="DDM44" s="235"/>
      <c r="DDN44" s="235"/>
      <c r="DDO44" s="235"/>
      <c r="DDP44" s="235"/>
      <c r="DDQ44" s="235"/>
      <c r="DDR44" s="235"/>
      <c r="DDS44" s="235"/>
      <c r="DDT44" s="235"/>
      <c r="DDU44" s="235"/>
      <c r="DDV44" s="235"/>
      <c r="DDW44" s="235"/>
      <c r="DDX44" s="235"/>
      <c r="DDY44" s="235"/>
      <c r="DDZ44" s="235"/>
      <c r="DEA44" s="235"/>
      <c r="DEB44" s="235"/>
      <c r="DEC44" s="235"/>
      <c r="DED44" s="235"/>
      <c r="DEE44" s="235"/>
      <c r="DEF44" s="235"/>
      <c r="DEG44" s="235"/>
      <c r="DEH44" s="235"/>
      <c r="DEI44" s="235"/>
      <c r="DEJ44" s="235"/>
      <c r="DEK44" s="235"/>
      <c r="DEL44" s="235"/>
      <c r="DEM44" s="235"/>
      <c r="DEN44" s="235"/>
      <c r="DEO44" s="235"/>
      <c r="DEP44" s="235"/>
      <c r="DEQ44" s="235"/>
      <c r="DER44" s="235"/>
      <c r="DES44" s="235"/>
      <c r="DET44" s="235"/>
      <c r="DEU44" s="235"/>
      <c r="DEV44" s="235"/>
      <c r="DEW44" s="235"/>
      <c r="DEX44" s="235"/>
      <c r="DEY44" s="235"/>
      <c r="DEZ44" s="235"/>
      <c r="DFA44" s="235"/>
      <c r="DFB44" s="235"/>
      <c r="DFC44" s="235"/>
      <c r="DFD44" s="235"/>
      <c r="DFE44" s="235"/>
      <c r="DFF44" s="235"/>
      <c r="DFG44" s="235"/>
      <c r="DFH44" s="235"/>
      <c r="DFI44" s="235"/>
      <c r="DFJ44" s="235"/>
      <c r="DFK44" s="235"/>
      <c r="DFL44" s="235"/>
      <c r="DFM44" s="235"/>
      <c r="DFN44" s="235"/>
      <c r="DFO44" s="235"/>
      <c r="DFP44" s="235"/>
      <c r="DFQ44" s="235"/>
      <c r="DFR44" s="235"/>
      <c r="DFS44" s="235"/>
      <c r="DFT44" s="235"/>
      <c r="DFU44" s="235"/>
      <c r="DFV44" s="235"/>
      <c r="DFW44" s="235"/>
      <c r="DFX44" s="235"/>
      <c r="DFY44" s="235"/>
      <c r="DFZ44" s="235"/>
      <c r="DGA44" s="235"/>
      <c r="DGB44" s="235"/>
      <c r="DGC44" s="235"/>
      <c r="DGD44" s="235"/>
      <c r="DGE44" s="235"/>
      <c r="DGF44" s="235"/>
      <c r="DGG44" s="235"/>
      <c r="DGH44" s="235"/>
      <c r="DGI44" s="235"/>
      <c r="DGJ44" s="235"/>
      <c r="DGK44" s="235"/>
      <c r="DGL44" s="235"/>
      <c r="DGM44" s="235"/>
      <c r="DGN44" s="235"/>
      <c r="DGO44" s="235"/>
      <c r="DGP44" s="235"/>
      <c r="DGQ44" s="235"/>
      <c r="DGR44" s="235"/>
      <c r="DGS44" s="235"/>
      <c r="DGT44" s="235"/>
      <c r="DGU44" s="235"/>
      <c r="DGV44" s="235"/>
      <c r="DGW44" s="235"/>
      <c r="DGX44" s="235"/>
      <c r="DGY44" s="235"/>
      <c r="DGZ44" s="235"/>
      <c r="DHA44" s="235"/>
      <c r="DHB44" s="235"/>
      <c r="DHC44" s="235"/>
      <c r="DHD44" s="235"/>
      <c r="DHE44" s="235"/>
      <c r="DHF44" s="235"/>
      <c r="DHG44" s="235"/>
      <c r="DHH44" s="235"/>
      <c r="DHI44" s="235"/>
      <c r="DHJ44" s="235"/>
      <c r="DHK44" s="235"/>
      <c r="DHL44" s="235"/>
      <c r="DHM44" s="235"/>
      <c r="DHN44" s="235"/>
      <c r="DHO44" s="235"/>
      <c r="DHP44" s="235"/>
      <c r="DHQ44" s="235"/>
      <c r="DHR44" s="235"/>
      <c r="DHS44" s="235"/>
      <c r="DHT44" s="235"/>
      <c r="DHU44" s="235"/>
      <c r="DHV44" s="235"/>
      <c r="DHW44" s="235"/>
      <c r="DHX44" s="235"/>
      <c r="DHY44" s="235"/>
      <c r="DHZ44" s="235"/>
      <c r="DIA44" s="235"/>
      <c r="DIB44" s="235"/>
      <c r="DIC44" s="235"/>
      <c r="DID44" s="235"/>
      <c r="DIE44" s="235"/>
      <c r="DIF44" s="235"/>
      <c r="DIG44" s="235"/>
      <c r="DIH44" s="235"/>
      <c r="DII44" s="235"/>
      <c r="DIJ44" s="235"/>
      <c r="DIK44" s="235"/>
      <c r="DIL44" s="235"/>
      <c r="DIM44" s="235"/>
      <c r="DIN44" s="235"/>
      <c r="DIO44" s="235"/>
      <c r="DIP44" s="235"/>
      <c r="DIQ44" s="235"/>
      <c r="DIR44" s="235"/>
      <c r="DIS44" s="235"/>
      <c r="DIT44" s="235"/>
      <c r="DIU44" s="235"/>
      <c r="DIV44" s="235"/>
      <c r="DIW44" s="235"/>
      <c r="DIX44" s="235"/>
      <c r="DIY44" s="235"/>
      <c r="DIZ44" s="235"/>
      <c r="DJA44" s="235"/>
      <c r="DJB44" s="235"/>
      <c r="DJC44" s="235"/>
      <c r="DJD44" s="235"/>
      <c r="DJE44" s="235"/>
      <c r="DJF44" s="235"/>
      <c r="DJG44" s="235"/>
      <c r="DJH44" s="235"/>
      <c r="DJI44" s="235"/>
      <c r="DJJ44" s="235"/>
      <c r="DJK44" s="235"/>
      <c r="DJL44" s="235"/>
      <c r="DJM44" s="235"/>
      <c r="DJN44" s="235"/>
      <c r="DJO44" s="235"/>
      <c r="DJP44" s="235"/>
      <c r="DJQ44" s="235"/>
      <c r="DJR44" s="235"/>
      <c r="DJS44" s="235"/>
      <c r="DJT44" s="235"/>
      <c r="DJU44" s="235"/>
      <c r="DJV44" s="235"/>
      <c r="DJW44" s="235"/>
      <c r="DJX44" s="235"/>
      <c r="DJY44" s="235"/>
      <c r="DJZ44" s="235"/>
      <c r="DKA44" s="235"/>
      <c r="DKB44" s="235"/>
      <c r="DKC44" s="235"/>
      <c r="DKD44" s="235"/>
      <c r="DKE44" s="235"/>
      <c r="DKF44" s="235"/>
      <c r="DKG44" s="235"/>
      <c r="DKH44" s="235"/>
      <c r="DKI44" s="235"/>
      <c r="DKJ44" s="235"/>
      <c r="DKK44" s="235"/>
      <c r="DKL44" s="235"/>
      <c r="DKM44" s="235"/>
      <c r="DKN44" s="235"/>
      <c r="DKO44" s="235"/>
      <c r="DKP44" s="235"/>
      <c r="DKQ44" s="235"/>
      <c r="DKR44" s="235"/>
      <c r="DKS44" s="235"/>
      <c r="DKT44" s="235"/>
      <c r="DKU44" s="235"/>
      <c r="DKV44" s="235"/>
      <c r="DKW44" s="235"/>
      <c r="DKX44" s="235"/>
      <c r="DKY44" s="235"/>
      <c r="DKZ44" s="235"/>
      <c r="DLA44" s="235"/>
      <c r="DLB44" s="235"/>
      <c r="DLC44" s="235"/>
      <c r="DLD44" s="235"/>
      <c r="DLE44" s="235"/>
      <c r="DLF44" s="235"/>
      <c r="DLG44" s="235"/>
      <c r="DLH44" s="235"/>
      <c r="DLI44" s="235"/>
      <c r="DLJ44" s="235"/>
      <c r="DLK44" s="235"/>
      <c r="DLL44" s="235"/>
      <c r="DLM44" s="235"/>
      <c r="DLN44" s="235"/>
      <c r="DLO44" s="235"/>
      <c r="DLP44" s="235"/>
      <c r="DLQ44" s="235"/>
      <c r="DLR44" s="235"/>
      <c r="DLS44" s="235"/>
      <c r="DLT44" s="235"/>
      <c r="DLU44" s="235"/>
      <c r="DLV44" s="235"/>
      <c r="DLW44" s="235"/>
      <c r="DLX44" s="235"/>
      <c r="DLY44" s="235"/>
      <c r="DLZ44" s="235"/>
      <c r="DMA44" s="235"/>
      <c r="DMB44" s="235"/>
      <c r="DMC44" s="235"/>
      <c r="DMD44" s="235"/>
      <c r="DME44" s="235"/>
      <c r="DMF44" s="235"/>
      <c r="DMG44" s="235"/>
      <c r="DMH44" s="235"/>
      <c r="DMI44" s="235"/>
      <c r="DMJ44" s="235"/>
      <c r="DMK44" s="235"/>
      <c r="DML44" s="235"/>
      <c r="DMM44" s="235"/>
      <c r="DMN44" s="235"/>
      <c r="DMO44" s="235"/>
      <c r="DMP44" s="235"/>
      <c r="DMQ44" s="235"/>
      <c r="DMR44" s="235"/>
      <c r="DMS44" s="235"/>
      <c r="DMT44" s="235"/>
      <c r="DMU44" s="235"/>
      <c r="DMV44" s="235"/>
      <c r="DMW44" s="235"/>
      <c r="DMX44" s="235"/>
      <c r="DMY44" s="235"/>
      <c r="DMZ44" s="235"/>
      <c r="DNA44" s="235"/>
      <c r="DNB44" s="235"/>
      <c r="DNC44" s="235"/>
      <c r="DND44" s="235"/>
      <c r="DNE44" s="235"/>
      <c r="DNF44" s="235"/>
      <c r="DNG44" s="235"/>
      <c r="DNH44" s="235"/>
      <c r="DNI44" s="235"/>
      <c r="DNJ44" s="235"/>
      <c r="DNK44" s="235"/>
      <c r="DNL44" s="235"/>
      <c r="DNM44" s="235"/>
      <c r="DNN44" s="235"/>
      <c r="DNO44" s="235"/>
      <c r="DNP44" s="235"/>
      <c r="DNQ44" s="235"/>
      <c r="DNR44" s="235"/>
      <c r="DNS44" s="235"/>
      <c r="DNT44" s="235"/>
      <c r="DNU44" s="235"/>
      <c r="DNV44" s="235"/>
      <c r="DNW44" s="235"/>
      <c r="DNX44" s="235"/>
      <c r="DNY44" s="235"/>
      <c r="DNZ44" s="235"/>
      <c r="DOA44" s="235"/>
      <c r="DOB44" s="235"/>
      <c r="DOC44" s="235"/>
      <c r="DOD44" s="235"/>
      <c r="DOE44" s="235"/>
      <c r="DOF44" s="235"/>
      <c r="DOG44" s="235"/>
      <c r="DOH44" s="235"/>
      <c r="DOI44" s="235"/>
      <c r="DOJ44" s="235"/>
      <c r="DOK44" s="235"/>
      <c r="DOL44" s="235"/>
      <c r="DOM44" s="235"/>
      <c r="DON44" s="235"/>
      <c r="DOO44" s="235"/>
      <c r="DOP44" s="235"/>
      <c r="DOQ44" s="235"/>
      <c r="DOR44" s="235"/>
      <c r="DOS44" s="235"/>
      <c r="DOT44" s="235"/>
      <c r="DOU44" s="235"/>
      <c r="DOV44" s="235"/>
      <c r="DOW44" s="235"/>
      <c r="DOX44" s="235"/>
      <c r="DOY44" s="235"/>
      <c r="DOZ44" s="235"/>
      <c r="DPA44" s="235"/>
      <c r="DPB44" s="235"/>
      <c r="DPC44" s="235"/>
      <c r="DPD44" s="235"/>
      <c r="DPE44" s="235"/>
      <c r="DPF44" s="235"/>
      <c r="DPG44" s="235"/>
      <c r="DPH44" s="235"/>
      <c r="DPI44" s="235"/>
      <c r="DPJ44" s="235"/>
      <c r="DPK44" s="235"/>
      <c r="DPL44" s="235"/>
      <c r="DPM44" s="235"/>
      <c r="DPN44" s="235"/>
      <c r="DPO44" s="235"/>
      <c r="DPP44" s="235"/>
      <c r="DPQ44" s="235"/>
      <c r="DPR44" s="235"/>
      <c r="DPS44" s="235"/>
      <c r="DPT44" s="235"/>
      <c r="DPU44" s="235"/>
      <c r="DPV44" s="235"/>
      <c r="DPW44" s="235"/>
      <c r="DPX44" s="235"/>
      <c r="DPY44" s="235"/>
      <c r="DPZ44" s="235"/>
      <c r="DQA44" s="235"/>
      <c r="DQB44" s="235"/>
      <c r="DQC44" s="235"/>
      <c r="DQD44" s="235"/>
      <c r="DQE44" s="235"/>
      <c r="DQF44" s="235"/>
      <c r="DQG44" s="235"/>
      <c r="DQH44" s="235"/>
      <c r="DQI44" s="235"/>
      <c r="DQJ44" s="235"/>
      <c r="DQK44" s="235"/>
      <c r="DQL44" s="235"/>
      <c r="DQM44" s="235"/>
      <c r="DQN44" s="235"/>
      <c r="DQO44" s="235"/>
      <c r="DQP44" s="235"/>
      <c r="DQQ44" s="235"/>
      <c r="DQR44" s="235"/>
      <c r="DQS44" s="235"/>
      <c r="DQT44" s="235"/>
      <c r="DQU44" s="235"/>
      <c r="DQV44" s="235"/>
      <c r="DQW44" s="235"/>
      <c r="DQX44" s="235"/>
      <c r="DQY44" s="235"/>
      <c r="DQZ44" s="235"/>
      <c r="DRA44" s="235"/>
      <c r="DRB44" s="235"/>
      <c r="DRC44" s="235"/>
      <c r="DRD44" s="235"/>
      <c r="DRE44" s="235"/>
      <c r="DRF44" s="235"/>
      <c r="DRG44" s="235"/>
      <c r="DRH44" s="235"/>
      <c r="DRI44" s="235"/>
      <c r="DRJ44" s="235"/>
      <c r="DRK44" s="235"/>
      <c r="DRL44" s="235"/>
      <c r="DRM44" s="235"/>
      <c r="DRN44" s="235"/>
      <c r="DRO44" s="235"/>
      <c r="DRP44" s="235"/>
      <c r="DRQ44" s="235"/>
      <c r="DRR44" s="235"/>
      <c r="DRS44" s="235"/>
      <c r="DRT44" s="235"/>
      <c r="DRU44" s="235"/>
      <c r="DRV44" s="235"/>
      <c r="DRW44" s="235"/>
      <c r="DRX44" s="235"/>
      <c r="DRY44" s="235"/>
      <c r="DRZ44" s="235"/>
      <c r="DSA44" s="235"/>
      <c r="DSB44" s="235"/>
      <c r="DSC44" s="235"/>
      <c r="DSD44" s="235"/>
      <c r="DSE44" s="235"/>
      <c r="DSF44" s="235"/>
      <c r="DSG44" s="235"/>
      <c r="DSH44" s="235"/>
      <c r="DSI44" s="235"/>
      <c r="DSJ44" s="235"/>
      <c r="DSK44" s="235"/>
      <c r="DSL44" s="235"/>
      <c r="DSM44" s="235"/>
      <c r="DSN44" s="235"/>
      <c r="DSO44" s="235"/>
      <c r="DSP44" s="235"/>
      <c r="DSQ44" s="235"/>
      <c r="DSR44" s="235"/>
      <c r="DSS44" s="235"/>
      <c r="DST44" s="235"/>
      <c r="DSU44" s="235"/>
      <c r="DSV44" s="235"/>
      <c r="DSW44" s="235"/>
      <c r="DSX44" s="235"/>
      <c r="DSY44" s="235"/>
      <c r="DSZ44" s="235"/>
      <c r="DTA44" s="235"/>
      <c r="DTB44" s="235"/>
      <c r="DTC44" s="235"/>
      <c r="DTD44" s="235"/>
      <c r="DTE44" s="235"/>
      <c r="DTF44" s="235"/>
      <c r="DTG44" s="235"/>
      <c r="DTH44" s="235"/>
      <c r="DTI44" s="235"/>
      <c r="DTJ44" s="235"/>
      <c r="DTK44" s="235"/>
      <c r="DTL44" s="235"/>
      <c r="DTM44" s="235"/>
      <c r="DTN44" s="235"/>
      <c r="DTO44" s="235"/>
      <c r="DTP44" s="235"/>
      <c r="DTQ44" s="235"/>
      <c r="DTR44" s="235"/>
      <c r="DTS44" s="235"/>
      <c r="DTT44" s="235"/>
      <c r="DTU44" s="235"/>
      <c r="DTV44" s="235"/>
      <c r="DTW44" s="235"/>
      <c r="DTX44" s="235"/>
      <c r="DTY44" s="235"/>
      <c r="DTZ44" s="235"/>
      <c r="DUA44" s="235"/>
      <c r="DUB44" s="235"/>
      <c r="DUC44" s="235"/>
      <c r="DUD44" s="235"/>
      <c r="DUE44" s="235"/>
      <c r="DUF44" s="235"/>
      <c r="DUG44" s="235"/>
      <c r="DUH44" s="235"/>
      <c r="DUI44" s="235"/>
      <c r="DUJ44" s="235"/>
      <c r="DUK44" s="235"/>
      <c r="DUL44" s="235"/>
      <c r="DUM44" s="235"/>
      <c r="DUN44" s="235"/>
      <c r="DUO44" s="235"/>
      <c r="DUP44" s="235"/>
      <c r="DUQ44" s="235"/>
      <c r="DUR44" s="235"/>
      <c r="DUS44" s="235"/>
      <c r="DUT44" s="235"/>
      <c r="DUU44" s="235"/>
      <c r="DUV44" s="235"/>
      <c r="DUW44" s="235"/>
      <c r="DUX44" s="235"/>
      <c r="DUY44" s="235"/>
      <c r="DUZ44" s="235"/>
      <c r="DVA44" s="235"/>
      <c r="DVB44" s="235"/>
      <c r="DVC44" s="235"/>
      <c r="DVD44" s="235"/>
      <c r="DVE44" s="235"/>
      <c r="DVF44" s="235"/>
      <c r="DVG44" s="235"/>
      <c r="DVH44" s="235"/>
      <c r="DVI44" s="235"/>
      <c r="DVJ44" s="235"/>
      <c r="DVK44" s="235"/>
      <c r="DVL44" s="235"/>
      <c r="DVM44" s="235"/>
      <c r="DVN44" s="235"/>
      <c r="DVO44" s="235"/>
      <c r="DVP44" s="235"/>
      <c r="DVQ44" s="235"/>
      <c r="DVR44" s="235"/>
      <c r="DVS44" s="235"/>
      <c r="DVT44" s="235"/>
      <c r="DVU44" s="235"/>
      <c r="DVV44" s="235"/>
      <c r="DVW44" s="235"/>
      <c r="DVX44" s="235"/>
      <c r="DVY44" s="235"/>
      <c r="DVZ44" s="235"/>
      <c r="DWA44" s="235"/>
      <c r="DWB44" s="235"/>
      <c r="DWC44" s="235"/>
      <c r="DWD44" s="235"/>
      <c r="DWE44" s="235"/>
      <c r="DWF44" s="235"/>
      <c r="DWG44" s="235"/>
      <c r="DWH44" s="235"/>
      <c r="DWI44" s="235"/>
      <c r="DWJ44" s="235"/>
      <c r="DWK44" s="235"/>
      <c r="DWL44" s="235"/>
      <c r="DWM44" s="235"/>
      <c r="DWN44" s="235"/>
      <c r="DWO44" s="235"/>
      <c r="DWP44" s="235"/>
      <c r="DWQ44" s="235"/>
      <c r="DWR44" s="235"/>
      <c r="DWS44" s="235"/>
      <c r="DWT44" s="235"/>
      <c r="DWU44" s="235"/>
      <c r="DWV44" s="235"/>
      <c r="DWW44" s="235"/>
      <c r="DWX44" s="235"/>
      <c r="DWY44" s="235"/>
      <c r="DWZ44" s="235"/>
      <c r="DXA44" s="235"/>
      <c r="DXB44" s="235"/>
      <c r="DXC44" s="235"/>
      <c r="DXD44" s="235"/>
      <c r="DXE44" s="235"/>
      <c r="DXF44" s="235"/>
      <c r="DXG44" s="235"/>
      <c r="DXH44" s="235"/>
      <c r="DXI44" s="235"/>
      <c r="DXJ44" s="235"/>
      <c r="DXK44" s="235"/>
      <c r="DXL44" s="235"/>
      <c r="DXM44" s="235"/>
      <c r="DXN44" s="235"/>
      <c r="DXO44" s="235"/>
      <c r="DXP44" s="235"/>
      <c r="DXQ44" s="235"/>
      <c r="DXR44" s="235"/>
      <c r="DXS44" s="235"/>
      <c r="DXT44" s="235"/>
      <c r="DXU44" s="235"/>
      <c r="DXV44" s="235"/>
      <c r="DXW44" s="235"/>
      <c r="DXX44" s="235"/>
      <c r="DXY44" s="235"/>
      <c r="DXZ44" s="235"/>
      <c r="DYA44" s="235"/>
      <c r="DYB44" s="235"/>
      <c r="DYC44" s="235"/>
      <c r="DYD44" s="235"/>
      <c r="DYE44" s="235"/>
      <c r="DYF44" s="235"/>
      <c r="DYG44" s="235"/>
      <c r="DYH44" s="235"/>
      <c r="DYI44" s="235"/>
      <c r="DYJ44" s="235"/>
      <c r="DYK44" s="235"/>
      <c r="DYL44" s="235"/>
      <c r="DYM44" s="235"/>
      <c r="DYN44" s="235"/>
      <c r="DYO44" s="235"/>
      <c r="DYP44" s="235"/>
      <c r="DYQ44" s="235"/>
      <c r="DYR44" s="235"/>
      <c r="DYS44" s="235"/>
      <c r="DYT44" s="235"/>
      <c r="DYU44" s="235"/>
      <c r="DYV44" s="235"/>
      <c r="DYW44" s="235"/>
      <c r="DYX44" s="235"/>
      <c r="DYY44" s="235"/>
      <c r="DYZ44" s="235"/>
      <c r="DZA44" s="235"/>
      <c r="DZB44" s="235"/>
      <c r="DZC44" s="235"/>
      <c r="DZD44" s="235"/>
      <c r="DZE44" s="235"/>
      <c r="DZF44" s="235"/>
      <c r="DZG44" s="235"/>
      <c r="DZH44" s="235"/>
      <c r="DZI44" s="235"/>
      <c r="DZJ44" s="235"/>
      <c r="DZK44" s="235"/>
      <c r="DZL44" s="235"/>
      <c r="DZM44" s="235"/>
      <c r="DZN44" s="235"/>
      <c r="DZO44" s="235"/>
      <c r="DZP44" s="235"/>
      <c r="DZQ44" s="235"/>
      <c r="DZR44" s="235"/>
      <c r="DZS44" s="235"/>
      <c r="DZT44" s="235"/>
      <c r="DZU44" s="235"/>
      <c r="DZV44" s="235"/>
      <c r="DZW44" s="235"/>
      <c r="DZX44" s="235"/>
      <c r="DZY44" s="235"/>
      <c r="DZZ44" s="235"/>
      <c r="EAA44" s="235"/>
      <c r="EAB44" s="235"/>
      <c r="EAC44" s="235"/>
      <c r="EAD44" s="235"/>
      <c r="EAE44" s="235"/>
      <c r="EAF44" s="235"/>
      <c r="EAG44" s="235"/>
      <c r="EAH44" s="235"/>
      <c r="EAI44" s="235"/>
      <c r="EAJ44" s="235"/>
      <c r="EAK44" s="235"/>
      <c r="EAL44" s="235"/>
      <c r="EAM44" s="235"/>
      <c r="EAN44" s="235"/>
      <c r="EAO44" s="235"/>
      <c r="EAP44" s="235"/>
      <c r="EAQ44" s="235"/>
      <c r="EAR44" s="235"/>
      <c r="EAS44" s="235"/>
      <c r="EAT44" s="235"/>
      <c r="EAU44" s="235"/>
      <c r="EAV44" s="235"/>
      <c r="EAW44" s="235"/>
      <c r="EAX44" s="235"/>
      <c r="EAY44" s="235"/>
      <c r="EAZ44" s="235"/>
      <c r="EBA44" s="235"/>
      <c r="EBB44" s="235"/>
      <c r="EBC44" s="235"/>
      <c r="EBD44" s="235"/>
      <c r="EBE44" s="235"/>
      <c r="EBF44" s="235"/>
      <c r="EBG44" s="235"/>
      <c r="EBH44" s="235"/>
      <c r="EBI44" s="235"/>
      <c r="EBJ44" s="235"/>
      <c r="EBK44" s="235"/>
      <c r="EBL44" s="235"/>
      <c r="EBM44" s="235"/>
      <c r="EBN44" s="235"/>
      <c r="EBO44" s="235"/>
      <c r="EBP44" s="235"/>
      <c r="EBQ44" s="235"/>
      <c r="EBR44" s="235"/>
      <c r="EBS44" s="235"/>
      <c r="EBT44" s="235"/>
      <c r="EBU44" s="235"/>
      <c r="EBV44" s="235"/>
      <c r="EBW44" s="235"/>
      <c r="EBX44" s="235"/>
      <c r="EBY44" s="235"/>
      <c r="EBZ44" s="235"/>
      <c r="ECA44" s="235"/>
      <c r="ECB44" s="235"/>
      <c r="ECC44" s="235"/>
      <c r="ECD44" s="235"/>
      <c r="ECE44" s="235"/>
      <c r="ECF44" s="235"/>
      <c r="ECG44" s="235"/>
      <c r="ECH44" s="235"/>
      <c r="ECI44" s="235"/>
      <c r="ECJ44" s="235"/>
      <c r="ECK44" s="235"/>
      <c r="ECL44" s="235"/>
      <c r="ECM44" s="235"/>
      <c r="ECN44" s="235"/>
      <c r="ECO44" s="235"/>
      <c r="ECP44" s="235"/>
      <c r="ECQ44" s="235"/>
      <c r="ECR44" s="235"/>
      <c r="ECS44" s="235"/>
      <c r="ECT44" s="235"/>
      <c r="ECU44" s="235"/>
      <c r="ECV44" s="235"/>
      <c r="ECW44" s="235"/>
      <c r="ECX44" s="235"/>
      <c r="ECY44" s="235"/>
      <c r="ECZ44" s="235"/>
      <c r="EDA44" s="235"/>
      <c r="EDB44" s="235"/>
      <c r="EDC44" s="235"/>
      <c r="EDD44" s="235"/>
      <c r="EDE44" s="235"/>
      <c r="EDF44" s="235"/>
      <c r="EDG44" s="235"/>
      <c r="EDH44" s="235"/>
      <c r="EDI44" s="235"/>
      <c r="EDJ44" s="235"/>
      <c r="EDK44" s="235"/>
      <c r="EDL44" s="235"/>
      <c r="EDM44" s="235"/>
      <c r="EDN44" s="235"/>
      <c r="EDO44" s="235"/>
      <c r="EDP44" s="235"/>
      <c r="EDQ44" s="235"/>
      <c r="EDR44" s="235"/>
      <c r="EDS44" s="235"/>
      <c r="EDT44" s="235"/>
      <c r="EDU44" s="235"/>
      <c r="EDV44" s="235"/>
      <c r="EDW44" s="235"/>
      <c r="EDX44" s="235"/>
      <c r="EDY44" s="235"/>
      <c r="EDZ44" s="235"/>
      <c r="EEA44" s="235"/>
      <c r="EEB44" s="235"/>
      <c r="EEC44" s="235"/>
      <c r="EED44" s="235"/>
      <c r="EEE44" s="235"/>
      <c r="EEF44" s="235"/>
      <c r="EEG44" s="235"/>
      <c r="EEH44" s="235"/>
      <c r="EEI44" s="235"/>
      <c r="EEJ44" s="235"/>
      <c r="EEK44" s="235"/>
      <c r="EEL44" s="235"/>
      <c r="EEM44" s="235"/>
      <c r="EEN44" s="235"/>
      <c r="EEO44" s="235"/>
      <c r="EEP44" s="235"/>
      <c r="EEQ44" s="235"/>
      <c r="EER44" s="235"/>
      <c r="EES44" s="235"/>
      <c r="EET44" s="235"/>
      <c r="EEU44" s="235"/>
      <c r="EEV44" s="235"/>
      <c r="EEW44" s="235"/>
      <c r="EEX44" s="235"/>
      <c r="EEY44" s="235"/>
      <c r="EEZ44" s="235"/>
      <c r="EFA44" s="235"/>
      <c r="EFB44" s="235"/>
      <c r="EFC44" s="235"/>
      <c r="EFD44" s="235"/>
      <c r="EFE44" s="235"/>
      <c r="EFF44" s="235"/>
      <c r="EFG44" s="235"/>
      <c r="EFH44" s="235"/>
      <c r="EFI44" s="235"/>
      <c r="EFJ44" s="235"/>
      <c r="EFK44" s="235"/>
      <c r="EFL44" s="235"/>
      <c r="EFM44" s="235"/>
      <c r="EFN44" s="235"/>
      <c r="EFO44" s="235"/>
      <c r="EFP44" s="235"/>
      <c r="EFQ44" s="235"/>
      <c r="EFR44" s="235"/>
      <c r="EFS44" s="235"/>
      <c r="EFT44" s="235"/>
      <c r="EFU44" s="235"/>
      <c r="EFV44" s="235"/>
      <c r="EFW44" s="235"/>
      <c r="EFX44" s="235"/>
      <c r="EFY44" s="235"/>
      <c r="EFZ44" s="235"/>
      <c r="EGA44" s="235"/>
      <c r="EGB44" s="235"/>
      <c r="EGC44" s="235"/>
      <c r="EGD44" s="235"/>
      <c r="EGE44" s="235"/>
      <c r="EGF44" s="235"/>
      <c r="EGG44" s="235"/>
      <c r="EGH44" s="235"/>
      <c r="EGI44" s="235"/>
      <c r="EGJ44" s="235"/>
      <c r="EGK44" s="235"/>
      <c r="EGL44" s="235"/>
      <c r="EGM44" s="235"/>
      <c r="EGN44" s="235"/>
      <c r="EGO44" s="235"/>
      <c r="EGP44" s="235"/>
      <c r="EGQ44" s="235"/>
      <c r="EGR44" s="235"/>
      <c r="EGS44" s="235"/>
      <c r="EGT44" s="235"/>
      <c r="EGU44" s="235"/>
      <c r="EGV44" s="235"/>
      <c r="EGW44" s="235"/>
      <c r="EGX44" s="235"/>
      <c r="EGY44" s="235"/>
      <c r="EGZ44" s="235"/>
      <c r="EHA44" s="235"/>
      <c r="EHB44" s="235"/>
      <c r="EHC44" s="235"/>
      <c r="EHD44" s="235"/>
      <c r="EHE44" s="235"/>
      <c r="EHF44" s="235"/>
      <c r="EHG44" s="235"/>
      <c r="EHH44" s="235"/>
      <c r="EHI44" s="235"/>
      <c r="EHJ44" s="235"/>
      <c r="EHK44" s="235"/>
      <c r="EHL44" s="235"/>
      <c r="EHM44" s="235"/>
      <c r="EHN44" s="235"/>
      <c r="EHO44" s="235"/>
      <c r="EHP44" s="235"/>
      <c r="EHQ44" s="235"/>
      <c r="EHR44" s="235"/>
      <c r="EHS44" s="235"/>
      <c r="EHT44" s="235"/>
      <c r="EHU44" s="235"/>
      <c r="EHV44" s="235"/>
      <c r="EHW44" s="235"/>
      <c r="EHX44" s="235"/>
      <c r="EHY44" s="235"/>
      <c r="EHZ44" s="235"/>
      <c r="EIA44" s="235"/>
      <c r="EIB44" s="235"/>
      <c r="EIC44" s="235"/>
      <c r="EID44" s="235"/>
      <c r="EIE44" s="235"/>
      <c r="EIF44" s="235"/>
      <c r="EIG44" s="235"/>
      <c r="EIH44" s="235"/>
      <c r="EII44" s="235"/>
      <c r="EIJ44" s="235"/>
      <c r="EIK44" s="235"/>
      <c r="EIL44" s="235"/>
      <c r="EIM44" s="235"/>
      <c r="EIN44" s="235"/>
      <c r="EIO44" s="235"/>
      <c r="EIP44" s="235"/>
      <c r="EIQ44" s="235"/>
      <c r="EIR44" s="235"/>
      <c r="EIS44" s="235"/>
      <c r="EIT44" s="235"/>
      <c r="EIU44" s="235"/>
      <c r="EIV44" s="235"/>
      <c r="EIW44" s="235"/>
      <c r="EIX44" s="235"/>
      <c r="EIY44" s="235"/>
      <c r="EIZ44" s="235"/>
      <c r="EJA44" s="235"/>
      <c r="EJB44" s="235"/>
      <c r="EJC44" s="235"/>
      <c r="EJD44" s="235"/>
      <c r="EJE44" s="235"/>
      <c r="EJF44" s="235"/>
      <c r="EJG44" s="235"/>
      <c r="EJH44" s="235"/>
      <c r="EJI44" s="235"/>
      <c r="EJJ44" s="235"/>
      <c r="EJK44" s="235"/>
      <c r="EJL44" s="235"/>
      <c r="EJM44" s="235"/>
      <c r="EJN44" s="235"/>
      <c r="EJO44" s="235"/>
      <c r="EJP44" s="235"/>
      <c r="EJQ44" s="235"/>
      <c r="EJR44" s="235"/>
      <c r="EJS44" s="235"/>
      <c r="EJT44" s="235"/>
      <c r="EJU44" s="235"/>
      <c r="EJV44" s="235"/>
      <c r="EJW44" s="235"/>
      <c r="EJX44" s="235"/>
      <c r="EJY44" s="235"/>
      <c r="EJZ44" s="235"/>
      <c r="EKA44" s="235"/>
      <c r="EKB44" s="235"/>
      <c r="EKC44" s="235"/>
      <c r="EKD44" s="235"/>
      <c r="EKE44" s="235"/>
      <c r="EKF44" s="235"/>
      <c r="EKG44" s="235"/>
      <c r="EKH44" s="235"/>
      <c r="EKI44" s="235"/>
      <c r="EKJ44" s="235"/>
      <c r="EKK44" s="235"/>
      <c r="EKL44" s="235"/>
      <c r="EKM44" s="235"/>
      <c r="EKN44" s="235"/>
      <c r="EKO44" s="235"/>
      <c r="EKP44" s="235"/>
      <c r="EKQ44" s="235"/>
      <c r="EKR44" s="235"/>
      <c r="EKS44" s="235"/>
      <c r="EKT44" s="235"/>
      <c r="EKU44" s="235"/>
      <c r="EKV44" s="235"/>
      <c r="EKW44" s="235"/>
      <c r="EKX44" s="235"/>
      <c r="EKY44" s="235"/>
      <c r="EKZ44" s="235"/>
      <c r="ELA44" s="235"/>
      <c r="ELB44" s="235"/>
      <c r="ELC44" s="235"/>
      <c r="ELD44" s="235"/>
      <c r="ELE44" s="235"/>
      <c r="ELF44" s="235"/>
      <c r="ELG44" s="235"/>
      <c r="ELH44" s="235"/>
      <c r="ELI44" s="235"/>
      <c r="ELJ44" s="235"/>
      <c r="ELK44" s="235"/>
      <c r="ELL44" s="235"/>
      <c r="ELM44" s="235"/>
      <c r="ELN44" s="235"/>
      <c r="ELO44" s="235"/>
      <c r="ELP44" s="235"/>
      <c r="ELQ44" s="235"/>
      <c r="ELR44" s="235"/>
      <c r="ELS44" s="235"/>
      <c r="ELT44" s="235"/>
      <c r="ELU44" s="235"/>
      <c r="ELV44" s="235"/>
      <c r="ELW44" s="235"/>
      <c r="ELX44" s="235"/>
      <c r="ELY44" s="235"/>
      <c r="ELZ44" s="235"/>
      <c r="EMA44" s="235"/>
      <c r="EMB44" s="235"/>
      <c r="EMC44" s="235"/>
      <c r="EMD44" s="235"/>
      <c r="EME44" s="235"/>
      <c r="EMF44" s="235"/>
      <c r="EMG44" s="235"/>
      <c r="EMH44" s="235"/>
      <c r="EMI44" s="235"/>
      <c r="EMJ44" s="235"/>
      <c r="EMK44" s="235"/>
      <c r="EML44" s="235"/>
      <c r="EMM44" s="235"/>
      <c r="EMN44" s="235"/>
      <c r="EMO44" s="235"/>
      <c r="EMP44" s="235"/>
      <c r="EMQ44" s="235"/>
      <c r="EMR44" s="235"/>
      <c r="EMS44" s="235"/>
      <c r="EMT44" s="235"/>
      <c r="EMU44" s="235"/>
      <c r="EMV44" s="235"/>
      <c r="EMW44" s="235"/>
      <c r="EMX44" s="235"/>
      <c r="EMY44" s="235"/>
      <c r="EMZ44" s="235"/>
      <c r="ENA44" s="235"/>
      <c r="ENB44" s="235"/>
      <c r="ENC44" s="235"/>
      <c r="END44" s="235"/>
      <c r="ENE44" s="235"/>
      <c r="ENF44" s="235"/>
      <c r="ENG44" s="235"/>
      <c r="ENH44" s="235"/>
      <c r="ENI44" s="235"/>
      <c r="ENJ44" s="235"/>
      <c r="ENK44" s="235"/>
      <c r="ENL44" s="235"/>
      <c r="ENM44" s="235"/>
      <c r="ENN44" s="235"/>
      <c r="ENO44" s="235"/>
      <c r="ENP44" s="235"/>
      <c r="ENQ44" s="235"/>
      <c r="ENR44" s="235"/>
      <c r="ENS44" s="235"/>
      <c r="ENT44" s="235"/>
      <c r="ENU44" s="235"/>
      <c r="ENV44" s="235"/>
      <c r="ENW44" s="235"/>
      <c r="ENX44" s="235"/>
      <c r="ENY44" s="235"/>
      <c r="ENZ44" s="235"/>
      <c r="EOA44" s="235"/>
      <c r="EOB44" s="235"/>
      <c r="EOC44" s="235"/>
      <c r="EOD44" s="235"/>
      <c r="EOE44" s="235"/>
      <c r="EOF44" s="235"/>
      <c r="EOG44" s="235"/>
      <c r="EOH44" s="235"/>
      <c r="EOI44" s="235"/>
      <c r="EOJ44" s="235"/>
      <c r="EOK44" s="235"/>
      <c r="EOL44" s="235"/>
      <c r="EOM44" s="235"/>
      <c r="EON44" s="235"/>
      <c r="EOO44" s="235"/>
      <c r="EOP44" s="235"/>
      <c r="EOQ44" s="235"/>
      <c r="EOR44" s="235"/>
      <c r="EOS44" s="235"/>
      <c r="EOT44" s="235"/>
      <c r="EOU44" s="235"/>
      <c r="EOV44" s="235"/>
      <c r="EOW44" s="235"/>
      <c r="EOX44" s="235"/>
      <c r="EOY44" s="235"/>
      <c r="EOZ44" s="235"/>
      <c r="EPA44" s="235"/>
      <c r="EPB44" s="235"/>
      <c r="EPC44" s="235"/>
      <c r="EPD44" s="235"/>
      <c r="EPE44" s="235"/>
      <c r="EPF44" s="235"/>
      <c r="EPG44" s="235"/>
      <c r="EPH44" s="235"/>
      <c r="EPI44" s="235"/>
      <c r="EPJ44" s="235"/>
      <c r="EPK44" s="235"/>
      <c r="EPL44" s="235"/>
      <c r="EPM44" s="235"/>
      <c r="EPN44" s="235"/>
      <c r="EPO44" s="235"/>
      <c r="EPP44" s="235"/>
      <c r="EPQ44" s="235"/>
      <c r="EPR44" s="235"/>
      <c r="EPS44" s="235"/>
      <c r="EPT44" s="235"/>
      <c r="EPU44" s="235"/>
      <c r="EPV44" s="235"/>
      <c r="EPW44" s="235"/>
      <c r="EPX44" s="235"/>
      <c r="EPY44" s="235"/>
      <c r="EPZ44" s="235"/>
      <c r="EQA44" s="235"/>
      <c r="EQB44" s="235"/>
      <c r="EQC44" s="235"/>
      <c r="EQD44" s="235"/>
      <c r="EQE44" s="235"/>
      <c r="EQF44" s="235"/>
      <c r="EQG44" s="235"/>
      <c r="EQH44" s="235"/>
      <c r="EQI44" s="235"/>
      <c r="EQJ44" s="235"/>
      <c r="EQK44" s="235"/>
      <c r="EQL44" s="235"/>
      <c r="EQM44" s="235"/>
      <c r="EQN44" s="235"/>
      <c r="EQO44" s="235"/>
      <c r="EQP44" s="235"/>
      <c r="EQQ44" s="235"/>
      <c r="EQR44" s="235"/>
      <c r="EQS44" s="235"/>
      <c r="EQT44" s="235"/>
      <c r="EQU44" s="235"/>
      <c r="EQV44" s="235"/>
      <c r="EQW44" s="235"/>
      <c r="EQX44" s="235"/>
      <c r="EQY44" s="235"/>
      <c r="EQZ44" s="235"/>
      <c r="ERA44" s="235"/>
      <c r="ERB44" s="235"/>
      <c r="ERC44" s="235"/>
      <c r="ERD44" s="235"/>
      <c r="ERE44" s="235"/>
      <c r="ERF44" s="235"/>
      <c r="ERG44" s="235"/>
      <c r="ERH44" s="235"/>
      <c r="ERI44" s="235"/>
      <c r="ERJ44" s="235"/>
      <c r="ERK44" s="235"/>
      <c r="ERL44" s="235"/>
      <c r="ERM44" s="235"/>
      <c r="ERN44" s="235"/>
      <c r="ERO44" s="235"/>
      <c r="ERP44" s="235"/>
      <c r="ERQ44" s="235"/>
      <c r="ERR44" s="235"/>
      <c r="ERS44" s="235"/>
      <c r="ERT44" s="235"/>
      <c r="ERU44" s="235"/>
      <c r="ERV44" s="235"/>
      <c r="ERW44" s="235"/>
      <c r="ERX44" s="235"/>
      <c r="ERY44" s="235"/>
      <c r="ERZ44" s="235"/>
      <c r="ESA44" s="235"/>
      <c r="ESB44" s="235"/>
      <c r="ESC44" s="235"/>
      <c r="ESD44" s="235"/>
      <c r="ESE44" s="235"/>
      <c r="ESF44" s="235"/>
      <c r="ESG44" s="235"/>
      <c r="ESH44" s="235"/>
      <c r="ESI44" s="235"/>
      <c r="ESJ44" s="235"/>
      <c r="ESK44" s="235"/>
      <c r="ESL44" s="235"/>
      <c r="ESM44" s="235"/>
      <c r="ESN44" s="235"/>
      <c r="ESO44" s="235"/>
      <c r="ESP44" s="235"/>
      <c r="ESQ44" s="235"/>
      <c r="ESR44" s="235"/>
      <c r="ESS44" s="235"/>
      <c r="EST44" s="235"/>
      <c r="ESU44" s="235"/>
      <c r="ESV44" s="235"/>
      <c r="ESW44" s="235"/>
      <c r="ESX44" s="235"/>
      <c r="ESY44" s="235"/>
      <c r="ESZ44" s="235"/>
      <c r="ETA44" s="235"/>
      <c r="ETB44" s="235"/>
      <c r="ETC44" s="235"/>
      <c r="ETD44" s="235"/>
      <c r="ETE44" s="235"/>
      <c r="ETF44" s="235"/>
      <c r="ETG44" s="235"/>
      <c r="ETH44" s="235"/>
      <c r="ETI44" s="235"/>
      <c r="ETJ44" s="235"/>
      <c r="ETK44" s="235"/>
      <c r="ETL44" s="235"/>
      <c r="ETM44" s="235"/>
      <c r="ETN44" s="235"/>
      <c r="ETO44" s="235"/>
      <c r="ETP44" s="235"/>
      <c r="ETQ44" s="235"/>
      <c r="ETR44" s="235"/>
      <c r="ETS44" s="235"/>
      <c r="ETT44" s="235"/>
      <c r="ETU44" s="235"/>
      <c r="ETV44" s="235"/>
      <c r="ETW44" s="235"/>
      <c r="ETX44" s="235"/>
      <c r="ETY44" s="235"/>
      <c r="ETZ44" s="235"/>
      <c r="EUA44" s="235"/>
      <c r="EUB44" s="235"/>
      <c r="EUC44" s="235"/>
      <c r="EUD44" s="235"/>
      <c r="EUE44" s="235"/>
      <c r="EUF44" s="235"/>
      <c r="EUG44" s="235"/>
      <c r="EUH44" s="235"/>
      <c r="EUI44" s="235"/>
      <c r="EUJ44" s="235"/>
      <c r="EUK44" s="235"/>
      <c r="EUL44" s="235"/>
      <c r="EUM44" s="235"/>
      <c r="EUN44" s="235"/>
      <c r="EUO44" s="235"/>
      <c r="EUP44" s="235"/>
      <c r="EUQ44" s="235"/>
      <c r="EUR44" s="235"/>
      <c r="EUS44" s="235"/>
      <c r="EUT44" s="235"/>
      <c r="EUU44" s="235"/>
      <c r="EUV44" s="235"/>
      <c r="EUW44" s="235"/>
      <c r="EUX44" s="235"/>
      <c r="EUY44" s="235"/>
      <c r="EUZ44" s="235"/>
      <c r="EVA44" s="235"/>
      <c r="EVB44" s="235"/>
      <c r="EVC44" s="235"/>
      <c r="EVD44" s="235"/>
      <c r="EVE44" s="235"/>
      <c r="EVF44" s="235"/>
      <c r="EVG44" s="235"/>
      <c r="EVH44" s="235"/>
      <c r="EVI44" s="235"/>
      <c r="EVJ44" s="235"/>
      <c r="EVK44" s="235"/>
      <c r="EVL44" s="235"/>
      <c r="EVM44" s="235"/>
      <c r="EVN44" s="235"/>
      <c r="EVO44" s="235"/>
      <c r="EVP44" s="235"/>
      <c r="EVQ44" s="235"/>
      <c r="EVR44" s="235"/>
      <c r="EVS44" s="235"/>
      <c r="EVT44" s="235"/>
      <c r="EVU44" s="235"/>
      <c r="EVV44" s="235"/>
      <c r="EVW44" s="235"/>
      <c r="EVX44" s="235"/>
      <c r="EVY44" s="235"/>
      <c r="EVZ44" s="235"/>
      <c r="EWA44" s="235"/>
      <c r="EWB44" s="235"/>
      <c r="EWC44" s="235"/>
      <c r="EWD44" s="235"/>
      <c r="EWE44" s="235"/>
      <c r="EWF44" s="235"/>
      <c r="EWG44" s="235"/>
      <c r="EWH44" s="235"/>
      <c r="EWI44" s="235"/>
      <c r="EWJ44" s="235"/>
      <c r="EWK44" s="235"/>
      <c r="EWL44" s="235"/>
      <c r="EWM44" s="235"/>
      <c r="EWN44" s="235"/>
      <c r="EWO44" s="235"/>
      <c r="EWP44" s="235"/>
      <c r="EWQ44" s="235"/>
      <c r="EWR44" s="235"/>
      <c r="EWS44" s="235"/>
      <c r="EWT44" s="235"/>
      <c r="EWU44" s="235"/>
      <c r="EWV44" s="235"/>
      <c r="EWW44" s="235"/>
      <c r="EWX44" s="235"/>
      <c r="EWY44" s="235"/>
      <c r="EWZ44" s="235"/>
      <c r="EXA44" s="235"/>
      <c r="EXB44" s="235"/>
      <c r="EXC44" s="235"/>
      <c r="EXD44" s="235"/>
      <c r="EXE44" s="235"/>
      <c r="EXF44" s="235"/>
      <c r="EXG44" s="235"/>
      <c r="EXH44" s="235"/>
      <c r="EXI44" s="235"/>
      <c r="EXJ44" s="235"/>
      <c r="EXK44" s="235"/>
      <c r="EXL44" s="235"/>
      <c r="EXM44" s="235"/>
      <c r="EXN44" s="235"/>
      <c r="EXO44" s="235"/>
      <c r="EXP44" s="235"/>
      <c r="EXQ44" s="235"/>
      <c r="EXR44" s="235"/>
      <c r="EXS44" s="235"/>
      <c r="EXT44" s="235"/>
      <c r="EXU44" s="235"/>
      <c r="EXV44" s="235"/>
      <c r="EXW44" s="235"/>
      <c r="EXX44" s="235"/>
      <c r="EXY44" s="235"/>
      <c r="EXZ44" s="235"/>
      <c r="EYA44" s="235"/>
      <c r="EYB44" s="235"/>
      <c r="EYC44" s="235"/>
      <c r="EYD44" s="235"/>
      <c r="EYE44" s="235"/>
      <c r="EYF44" s="235"/>
      <c r="EYG44" s="235"/>
      <c r="EYH44" s="235"/>
      <c r="EYI44" s="235"/>
      <c r="EYJ44" s="235"/>
      <c r="EYK44" s="235"/>
      <c r="EYL44" s="235"/>
      <c r="EYM44" s="235"/>
      <c r="EYN44" s="235"/>
      <c r="EYO44" s="235"/>
      <c r="EYP44" s="235"/>
      <c r="EYQ44" s="235"/>
      <c r="EYR44" s="235"/>
      <c r="EYS44" s="235"/>
      <c r="EYT44" s="235"/>
      <c r="EYU44" s="235"/>
      <c r="EYV44" s="235"/>
      <c r="EYW44" s="235"/>
      <c r="EYX44" s="235"/>
      <c r="EYY44" s="235"/>
      <c r="EYZ44" s="235"/>
      <c r="EZA44" s="235"/>
      <c r="EZB44" s="235"/>
      <c r="EZC44" s="235"/>
      <c r="EZD44" s="235"/>
      <c r="EZE44" s="235"/>
      <c r="EZF44" s="235"/>
      <c r="EZG44" s="235"/>
      <c r="EZH44" s="235"/>
      <c r="EZI44" s="235"/>
      <c r="EZJ44" s="235"/>
      <c r="EZK44" s="235"/>
      <c r="EZL44" s="235"/>
      <c r="EZM44" s="235"/>
      <c r="EZN44" s="235"/>
      <c r="EZO44" s="235"/>
      <c r="EZP44" s="235"/>
      <c r="EZQ44" s="235"/>
      <c r="EZR44" s="235"/>
      <c r="EZS44" s="235"/>
      <c r="EZT44" s="235"/>
      <c r="EZU44" s="235"/>
      <c r="EZV44" s="235"/>
      <c r="EZW44" s="235"/>
      <c r="EZX44" s="235"/>
      <c r="EZY44" s="235"/>
      <c r="EZZ44" s="235"/>
      <c r="FAA44" s="235"/>
      <c r="FAB44" s="235"/>
      <c r="FAC44" s="235"/>
      <c r="FAD44" s="235"/>
      <c r="FAE44" s="235"/>
      <c r="FAF44" s="235"/>
      <c r="FAG44" s="235"/>
      <c r="FAH44" s="235"/>
      <c r="FAI44" s="235"/>
      <c r="FAJ44" s="235"/>
      <c r="FAK44" s="235"/>
      <c r="FAL44" s="235"/>
      <c r="FAM44" s="235"/>
      <c r="FAN44" s="235"/>
      <c r="FAO44" s="235"/>
      <c r="FAP44" s="235"/>
      <c r="FAQ44" s="235"/>
      <c r="FAR44" s="235"/>
      <c r="FAS44" s="235"/>
      <c r="FAT44" s="235"/>
      <c r="FAU44" s="235"/>
      <c r="FAV44" s="235"/>
      <c r="FAW44" s="235"/>
      <c r="FAX44" s="235"/>
      <c r="FAY44" s="235"/>
      <c r="FAZ44" s="235"/>
      <c r="FBA44" s="235"/>
      <c r="FBB44" s="235"/>
      <c r="FBC44" s="235"/>
      <c r="FBD44" s="235"/>
      <c r="FBE44" s="235"/>
      <c r="FBF44" s="235"/>
      <c r="FBG44" s="235"/>
      <c r="FBH44" s="235"/>
      <c r="FBI44" s="235"/>
      <c r="FBJ44" s="235"/>
      <c r="FBK44" s="235"/>
      <c r="FBL44" s="235"/>
      <c r="FBM44" s="235"/>
      <c r="FBN44" s="235"/>
      <c r="FBO44" s="235"/>
      <c r="FBP44" s="235"/>
      <c r="FBQ44" s="235"/>
      <c r="FBR44" s="235"/>
      <c r="FBS44" s="235"/>
      <c r="FBT44" s="235"/>
      <c r="FBU44" s="235"/>
      <c r="FBV44" s="235"/>
      <c r="FBW44" s="235"/>
      <c r="FBX44" s="235"/>
      <c r="FBY44" s="235"/>
      <c r="FBZ44" s="235"/>
      <c r="FCA44" s="235"/>
      <c r="FCB44" s="235"/>
      <c r="FCC44" s="235"/>
      <c r="FCD44" s="235"/>
      <c r="FCE44" s="235"/>
      <c r="FCF44" s="235"/>
      <c r="FCG44" s="235"/>
      <c r="FCH44" s="235"/>
      <c r="FCI44" s="235"/>
      <c r="FCJ44" s="235"/>
      <c r="FCK44" s="235"/>
      <c r="FCL44" s="235"/>
      <c r="FCM44" s="235"/>
      <c r="FCN44" s="235"/>
      <c r="FCO44" s="235"/>
      <c r="FCP44" s="235"/>
      <c r="FCQ44" s="235"/>
      <c r="FCR44" s="235"/>
      <c r="FCS44" s="235"/>
      <c r="FCT44" s="235"/>
      <c r="FCU44" s="235"/>
      <c r="FCV44" s="235"/>
      <c r="FCW44" s="235"/>
      <c r="FCX44" s="235"/>
      <c r="FCY44" s="235"/>
      <c r="FCZ44" s="235"/>
      <c r="FDA44" s="235"/>
      <c r="FDB44" s="235"/>
      <c r="FDC44" s="235"/>
      <c r="FDD44" s="235"/>
      <c r="FDE44" s="235"/>
      <c r="FDF44" s="235"/>
      <c r="FDG44" s="235"/>
      <c r="FDH44" s="235"/>
      <c r="FDI44" s="235"/>
      <c r="FDJ44" s="235"/>
      <c r="FDK44" s="235"/>
      <c r="FDL44" s="235"/>
      <c r="FDM44" s="235"/>
      <c r="FDN44" s="235"/>
      <c r="FDO44" s="235"/>
      <c r="FDP44" s="235"/>
      <c r="FDQ44" s="235"/>
      <c r="FDR44" s="235"/>
      <c r="FDS44" s="235"/>
      <c r="FDT44" s="235"/>
      <c r="FDU44" s="235"/>
      <c r="FDV44" s="235"/>
      <c r="FDW44" s="235"/>
      <c r="FDX44" s="235"/>
      <c r="FDY44" s="235"/>
      <c r="FDZ44" s="235"/>
      <c r="FEA44" s="235"/>
      <c r="FEB44" s="235"/>
      <c r="FEC44" s="235"/>
      <c r="FED44" s="235"/>
      <c r="FEE44" s="235"/>
      <c r="FEF44" s="235"/>
      <c r="FEG44" s="235"/>
      <c r="FEH44" s="235"/>
      <c r="FEI44" s="235"/>
      <c r="FEJ44" s="235"/>
      <c r="FEK44" s="235"/>
      <c r="FEL44" s="235"/>
      <c r="FEM44" s="235"/>
      <c r="FEN44" s="235"/>
      <c r="FEO44" s="235"/>
      <c r="FEP44" s="235"/>
      <c r="FEQ44" s="235"/>
      <c r="FER44" s="235"/>
      <c r="FES44" s="235"/>
      <c r="FET44" s="235"/>
      <c r="FEU44" s="235"/>
      <c r="FEV44" s="235"/>
      <c r="FEW44" s="235"/>
      <c r="FEX44" s="235"/>
      <c r="FEY44" s="235"/>
      <c r="FEZ44" s="235"/>
      <c r="FFA44" s="235"/>
      <c r="FFB44" s="235"/>
      <c r="FFC44" s="235"/>
      <c r="FFD44" s="235"/>
      <c r="FFE44" s="235"/>
      <c r="FFF44" s="235"/>
      <c r="FFG44" s="235"/>
      <c r="FFH44" s="235"/>
      <c r="FFI44" s="235"/>
      <c r="FFJ44" s="235"/>
      <c r="FFK44" s="235"/>
      <c r="FFL44" s="235"/>
      <c r="FFM44" s="235"/>
      <c r="FFN44" s="235"/>
      <c r="FFO44" s="235"/>
      <c r="FFP44" s="235"/>
      <c r="FFQ44" s="235"/>
      <c r="FFR44" s="235"/>
      <c r="FFS44" s="235"/>
      <c r="FFT44" s="235"/>
      <c r="FFU44" s="235"/>
      <c r="FFV44" s="235"/>
      <c r="FFW44" s="235"/>
      <c r="FFX44" s="235"/>
      <c r="FFY44" s="235"/>
      <c r="FFZ44" s="235"/>
      <c r="FGA44" s="235"/>
      <c r="FGB44" s="235"/>
      <c r="FGC44" s="235"/>
      <c r="FGD44" s="235"/>
      <c r="FGE44" s="235"/>
      <c r="FGF44" s="235"/>
      <c r="FGG44" s="235"/>
      <c r="FGH44" s="235"/>
      <c r="FGI44" s="235"/>
      <c r="FGJ44" s="235"/>
      <c r="FGK44" s="235"/>
      <c r="FGL44" s="235"/>
      <c r="FGM44" s="235"/>
      <c r="FGN44" s="235"/>
      <c r="FGO44" s="235"/>
      <c r="FGP44" s="235"/>
      <c r="FGQ44" s="235"/>
      <c r="FGR44" s="235"/>
      <c r="FGS44" s="235"/>
      <c r="FGT44" s="235"/>
      <c r="FGU44" s="235"/>
      <c r="FGV44" s="235"/>
      <c r="FGW44" s="235"/>
      <c r="FGX44" s="235"/>
      <c r="FGY44" s="235"/>
      <c r="FGZ44" s="235"/>
      <c r="FHA44" s="235"/>
      <c r="FHB44" s="235"/>
      <c r="FHC44" s="235"/>
      <c r="FHD44" s="235"/>
      <c r="FHE44" s="235"/>
      <c r="FHF44" s="235"/>
      <c r="FHG44" s="235"/>
      <c r="FHH44" s="235"/>
      <c r="FHI44" s="235"/>
      <c r="FHJ44" s="235"/>
      <c r="FHK44" s="235"/>
      <c r="FHL44" s="235"/>
      <c r="FHM44" s="235"/>
      <c r="FHN44" s="235"/>
      <c r="FHO44" s="235"/>
      <c r="FHP44" s="235"/>
      <c r="FHQ44" s="235"/>
      <c r="FHR44" s="235"/>
      <c r="FHS44" s="235"/>
      <c r="FHT44" s="235"/>
      <c r="FHU44" s="235"/>
      <c r="FHV44" s="235"/>
      <c r="FHW44" s="235"/>
      <c r="FHX44" s="235"/>
      <c r="FHY44" s="235"/>
      <c r="FHZ44" s="235"/>
      <c r="FIA44" s="235"/>
      <c r="FIB44" s="235"/>
      <c r="FIC44" s="235"/>
      <c r="FID44" s="235"/>
      <c r="FIE44" s="235"/>
      <c r="FIF44" s="235"/>
      <c r="FIG44" s="235"/>
      <c r="FIH44" s="235"/>
      <c r="FII44" s="235"/>
      <c r="FIJ44" s="235"/>
      <c r="FIK44" s="235"/>
      <c r="FIL44" s="235"/>
      <c r="FIM44" s="235"/>
      <c r="FIN44" s="235"/>
      <c r="FIO44" s="235"/>
      <c r="FIP44" s="235"/>
      <c r="FIQ44" s="235"/>
      <c r="FIR44" s="235"/>
      <c r="FIS44" s="235"/>
      <c r="FIT44" s="235"/>
      <c r="FIU44" s="235"/>
      <c r="FIV44" s="235"/>
      <c r="FIW44" s="235"/>
      <c r="FIX44" s="235"/>
      <c r="FIY44" s="235"/>
      <c r="FIZ44" s="235"/>
      <c r="FJA44" s="235"/>
      <c r="FJB44" s="235"/>
      <c r="FJC44" s="235"/>
      <c r="FJD44" s="235"/>
      <c r="FJE44" s="235"/>
      <c r="FJF44" s="235"/>
      <c r="FJG44" s="235"/>
      <c r="FJH44" s="235"/>
      <c r="FJI44" s="235"/>
      <c r="FJJ44" s="235"/>
      <c r="FJK44" s="235"/>
      <c r="FJL44" s="235"/>
      <c r="FJM44" s="235"/>
      <c r="FJN44" s="235"/>
      <c r="FJO44" s="235"/>
      <c r="FJP44" s="235"/>
      <c r="FJQ44" s="235"/>
      <c r="FJR44" s="235"/>
      <c r="FJS44" s="235"/>
      <c r="FJT44" s="235"/>
      <c r="FJU44" s="235"/>
      <c r="FJV44" s="235"/>
      <c r="FJW44" s="235"/>
      <c r="FJX44" s="235"/>
      <c r="FJY44" s="235"/>
      <c r="FJZ44" s="235"/>
      <c r="FKA44" s="235"/>
      <c r="FKB44" s="235"/>
      <c r="FKC44" s="235"/>
      <c r="FKD44" s="235"/>
      <c r="FKE44" s="235"/>
      <c r="FKF44" s="235"/>
      <c r="FKG44" s="235"/>
      <c r="FKH44" s="235"/>
      <c r="FKI44" s="235"/>
      <c r="FKJ44" s="235"/>
      <c r="FKK44" s="235"/>
      <c r="FKL44" s="235"/>
      <c r="FKM44" s="235"/>
      <c r="FKN44" s="235"/>
      <c r="FKO44" s="235"/>
      <c r="FKP44" s="235"/>
      <c r="FKQ44" s="235"/>
      <c r="FKR44" s="235"/>
      <c r="FKS44" s="235"/>
      <c r="FKT44" s="235"/>
      <c r="FKU44" s="235"/>
      <c r="FKV44" s="235"/>
      <c r="FKW44" s="235"/>
      <c r="FKX44" s="235"/>
      <c r="FKY44" s="235"/>
      <c r="FKZ44" s="235"/>
      <c r="FLA44" s="235"/>
      <c r="FLB44" s="235"/>
      <c r="FLC44" s="235"/>
      <c r="FLD44" s="235"/>
      <c r="FLE44" s="235"/>
      <c r="FLF44" s="235"/>
      <c r="FLG44" s="235"/>
      <c r="FLH44" s="235"/>
      <c r="FLI44" s="235"/>
      <c r="FLJ44" s="235"/>
      <c r="FLK44" s="235"/>
      <c r="FLL44" s="235"/>
      <c r="FLM44" s="235"/>
      <c r="FLN44" s="235"/>
      <c r="FLO44" s="235"/>
      <c r="FLP44" s="235"/>
      <c r="FLQ44" s="235"/>
      <c r="FLR44" s="235"/>
      <c r="FLS44" s="235"/>
      <c r="FLT44" s="235"/>
      <c r="FLU44" s="235"/>
      <c r="FLV44" s="235"/>
      <c r="FLW44" s="235"/>
      <c r="FLX44" s="235"/>
      <c r="FLY44" s="235"/>
      <c r="FLZ44" s="235"/>
      <c r="FMA44" s="235"/>
      <c r="FMB44" s="235"/>
      <c r="FMC44" s="235"/>
      <c r="FMD44" s="235"/>
      <c r="FME44" s="235"/>
      <c r="FMF44" s="235"/>
      <c r="FMG44" s="235"/>
      <c r="FMH44" s="235"/>
      <c r="FMI44" s="235"/>
      <c r="FMJ44" s="235"/>
      <c r="FMK44" s="235"/>
      <c r="FML44" s="235"/>
      <c r="FMM44" s="235"/>
      <c r="FMN44" s="235"/>
      <c r="FMO44" s="235"/>
      <c r="FMP44" s="235"/>
      <c r="FMQ44" s="235"/>
      <c r="FMR44" s="235"/>
      <c r="FMS44" s="235"/>
      <c r="FMT44" s="235"/>
      <c r="FMU44" s="235"/>
      <c r="FMV44" s="235"/>
      <c r="FMW44" s="235"/>
      <c r="FMX44" s="235"/>
      <c r="FMY44" s="235"/>
      <c r="FMZ44" s="235"/>
      <c r="FNA44" s="235"/>
      <c r="FNB44" s="235"/>
      <c r="FNC44" s="235"/>
      <c r="FND44" s="235"/>
      <c r="FNE44" s="235"/>
      <c r="FNF44" s="235"/>
      <c r="FNG44" s="235"/>
      <c r="FNH44" s="235"/>
      <c r="FNI44" s="235"/>
      <c r="FNJ44" s="235"/>
      <c r="FNK44" s="235"/>
      <c r="FNL44" s="235"/>
      <c r="FNM44" s="235"/>
      <c r="FNN44" s="235"/>
      <c r="FNO44" s="235"/>
      <c r="FNP44" s="235"/>
      <c r="FNQ44" s="235"/>
      <c r="FNR44" s="235"/>
      <c r="FNS44" s="235"/>
      <c r="FNT44" s="235"/>
      <c r="FNU44" s="235"/>
      <c r="FNV44" s="235"/>
      <c r="FNW44" s="235"/>
      <c r="FNX44" s="235"/>
      <c r="FNY44" s="235"/>
      <c r="FNZ44" s="235"/>
      <c r="FOA44" s="235"/>
      <c r="FOB44" s="235"/>
      <c r="FOC44" s="235"/>
      <c r="FOD44" s="235"/>
      <c r="FOE44" s="235"/>
      <c r="FOF44" s="235"/>
      <c r="FOG44" s="235"/>
      <c r="FOH44" s="235"/>
      <c r="FOI44" s="235"/>
      <c r="FOJ44" s="235"/>
      <c r="FOK44" s="235"/>
      <c r="FOL44" s="235"/>
      <c r="FOM44" s="235"/>
      <c r="FON44" s="235"/>
      <c r="FOO44" s="235"/>
      <c r="FOP44" s="235"/>
      <c r="FOQ44" s="235"/>
      <c r="FOR44" s="235"/>
      <c r="FOS44" s="235"/>
      <c r="FOT44" s="235"/>
      <c r="FOU44" s="235"/>
      <c r="FOV44" s="235"/>
      <c r="FOW44" s="235"/>
      <c r="FOX44" s="235"/>
      <c r="FOY44" s="235"/>
      <c r="FOZ44" s="235"/>
      <c r="FPA44" s="235"/>
      <c r="FPB44" s="235"/>
      <c r="FPC44" s="235"/>
      <c r="FPD44" s="235"/>
      <c r="FPE44" s="235"/>
      <c r="FPF44" s="235"/>
      <c r="FPG44" s="235"/>
      <c r="FPH44" s="235"/>
      <c r="FPI44" s="235"/>
      <c r="FPJ44" s="235"/>
      <c r="FPK44" s="235"/>
      <c r="FPL44" s="235"/>
      <c r="FPM44" s="235"/>
      <c r="FPN44" s="235"/>
      <c r="FPO44" s="235"/>
      <c r="FPP44" s="235"/>
      <c r="FPQ44" s="235"/>
      <c r="FPR44" s="235"/>
      <c r="FPS44" s="235"/>
      <c r="FPT44" s="235"/>
      <c r="FPU44" s="235"/>
      <c r="FPV44" s="235"/>
      <c r="FPW44" s="235"/>
      <c r="FPX44" s="235"/>
      <c r="FPY44" s="235"/>
      <c r="FPZ44" s="235"/>
      <c r="FQA44" s="235"/>
      <c r="FQB44" s="235"/>
      <c r="FQC44" s="235"/>
      <c r="FQD44" s="235"/>
      <c r="FQE44" s="235"/>
      <c r="FQF44" s="235"/>
      <c r="FQG44" s="235"/>
      <c r="FQH44" s="235"/>
      <c r="FQI44" s="235"/>
      <c r="FQJ44" s="235"/>
      <c r="FQK44" s="235"/>
      <c r="FQL44" s="235"/>
      <c r="FQM44" s="235"/>
      <c r="FQN44" s="235"/>
      <c r="FQO44" s="235"/>
      <c r="FQP44" s="235"/>
      <c r="FQQ44" s="235"/>
      <c r="FQR44" s="235"/>
      <c r="FQS44" s="235"/>
      <c r="FQT44" s="235"/>
      <c r="FQU44" s="235"/>
      <c r="FQV44" s="235"/>
      <c r="FQW44" s="235"/>
      <c r="FQX44" s="235"/>
      <c r="FQY44" s="235"/>
      <c r="FQZ44" s="235"/>
      <c r="FRA44" s="235"/>
      <c r="FRB44" s="235"/>
      <c r="FRC44" s="235"/>
      <c r="FRD44" s="235"/>
      <c r="FRE44" s="235"/>
      <c r="FRF44" s="235"/>
      <c r="FRG44" s="235"/>
      <c r="FRH44" s="235"/>
      <c r="FRI44" s="235"/>
      <c r="FRJ44" s="235"/>
      <c r="FRK44" s="235"/>
      <c r="FRL44" s="235"/>
      <c r="FRM44" s="235"/>
      <c r="FRN44" s="235"/>
      <c r="FRO44" s="235"/>
      <c r="FRP44" s="235"/>
      <c r="FRQ44" s="235"/>
      <c r="FRR44" s="235"/>
      <c r="FRS44" s="235"/>
      <c r="FRT44" s="235"/>
      <c r="FRU44" s="235"/>
      <c r="FRV44" s="235"/>
      <c r="FRW44" s="235"/>
      <c r="FRX44" s="235"/>
      <c r="FRY44" s="235"/>
      <c r="FRZ44" s="235"/>
      <c r="FSA44" s="235"/>
      <c r="FSB44" s="235"/>
      <c r="FSC44" s="235"/>
      <c r="FSD44" s="235"/>
      <c r="FSE44" s="235"/>
      <c r="FSF44" s="235"/>
      <c r="FSG44" s="235"/>
      <c r="FSH44" s="235"/>
      <c r="FSI44" s="235"/>
      <c r="FSJ44" s="235"/>
      <c r="FSK44" s="235"/>
      <c r="FSL44" s="235"/>
      <c r="FSM44" s="235"/>
      <c r="FSN44" s="235"/>
      <c r="FSO44" s="235"/>
      <c r="FSP44" s="235"/>
      <c r="FSQ44" s="235"/>
      <c r="FSR44" s="235"/>
      <c r="FSS44" s="235"/>
      <c r="FST44" s="235"/>
      <c r="FSU44" s="235"/>
      <c r="FSV44" s="235"/>
      <c r="FSW44" s="235"/>
      <c r="FSX44" s="235"/>
      <c r="FSY44" s="235"/>
      <c r="FSZ44" s="235"/>
      <c r="FTA44" s="235"/>
      <c r="FTB44" s="235"/>
      <c r="FTC44" s="235"/>
      <c r="FTD44" s="235"/>
      <c r="FTE44" s="235"/>
      <c r="FTF44" s="235"/>
      <c r="FTG44" s="235"/>
      <c r="FTH44" s="235"/>
      <c r="FTI44" s="235"/>
      <c r="FTJ44" s="235"/>
      <c r="FTK44" s="235"/>
      <c r="FTL44" s="235"/>
      <c r="FTM44" s="235"/>
      <c r="FTN44" s="235"/>
      <c r="FTO44" s="235"/>
      <c r="FTP44" s="235"/>
      <c r="FTQ44" s="235"/>
      <c r="FTR44" s="235"/>
      <c r="FTS44" s="235"/>
      <c r="FTT44" s="235"/>
      <c r="FTU44" s="235"/>
      <c r="FTV44" s="235"/>
      <c r="FTW44" s="235"/>
      <c r="FTX44" s="235"/>
      <c r="FTY44" s="235"/>
      <c r="FTZ44" s="235"/>
      <c r="FUA44" s="235"/>
      <c r="FUB44" s="235"/>
      <c r="FUC44" s="235"/>
      <c r="FUD44" s="235"/>
      <c r="FUE44" s="235"/>
      <c r="FUF44" s="235"/>
      <c r="FUG44" s="235"/>
      <c r="FUH44" s="235"/>
      <c r="FUI44" s="235"/>
      <c r="FUJ44" s="235"/>
      <c r="FUK44" s="235"/>
      <c r="FUL44" s="235"/>
      <c r="FUM44" s="235"/>
      <c r="FUN44" s="235"/>
      <c r="FUO44" s="235"/>
      <c r="FUP44" s="235"/>
      <c r="FUQ44" s="235"/>
      <c r="FUR44" s="235"/>
      <c r="FUS44" s="235"/>
      <c r="FUT44" s="235"/>
      <c r="FUU44" s="235"/>
      <c r="FUV44" s="235"/>
      <c r="FUW44" s="235"/>
      <c r="FUX44" s="235"/>
      <c r="FUY44" s="235"/>
      <c r="FUZ44" s="235"/>
      <c r="FVA44" s="235"/>
      <c r="FVB44" s="235"/>
      <c r="FVC44" s="235"/>
      <c r="FVD44" s="235"/>
      <c r="FVE44" s="235"/>
      <c r="FVF44" s="235"/>
      <c r="FVG44" s="235"/>
      <c r="FVH44" s="235"/>
      <c r="FVI44" s="235"/>
      <c r="FVJ44" s="235"/>
      <c r="FVK44" s="235"/>
      <c r="FVL44" s="235"/>
      <c r="FVM44" s="235"/>
      <c r="FVN44" s="235"/>
      <c r="FVO44" s="235"/>
      <c r="FVP44" s="235"/>
      <c r="FVQ44" s="235"/>
      <c r="FVR44" s="235"/>
      <c r="FVS44" s="235"/>
      <c r="FVT44" s="235"/>
      <c r="FVU44" s="235"/>
      <c r="FVV44" s="235"/>
      <c r="FVW44" s="235"/>
      <c r="FVX44" s="235"/>
      <c r="FVY44" s="235"/>
      <c r="FVZ44" s="235"/>
      <c r="FWA44" s="235"/>
      <c r="FWB44" s="235"/>
      <c r="FWC44" s="235"/>
      <c r="FWD44" s="235"/>
      <c r="FWE44" s="235"/>
      <c r="FWF44" s="235"/>
      <c r="FWG44" s="235"/>
      <c r="FWH44" s="235"/>
      <c r="FWI44" s="235"/>
      <c r="FWJ44" s="235"/>
      <c r="FWK44" s="235"/>
      <c r="FWL44" s="235"/>
      <c r="FWM44" s="235"/>
      <c r="FWN44" s="235"/>
      <c r="FWO44" s="235"/>
      <c r="FWP44" s="235"/>
      <c r="FWQ44" s="235"/>
      <c r="FWR44" s="235"/>
      <c r="FWS44" s="235"/>
      <c r="FWT44" s="235"/>
      <c r="FWU44" s="235"/>
      <c r="FWV44" s="235"/>
      <c r="FWW44" s="235"/>
      <c r="FWX44" s="235"/>
      <c r="FWY44" s="235"/>
      <c r="FWZ44" s="235"/>
      <c r="FXA44" s="235"/>
      <c r="FXB44" s="235"/>
      <c r="FXC44" s="235"/>
      <c r="FXD44" s="235"/>
      <c r="FXE44" s="235"/>
      <c r="FXF44" s="235"/>
      <c r="FXG44" s="235"/>
      <c r="FXH44" s="235"/>
      <c r="FXI44" s="235"/>
      <c r="FXJ44" s="235"/>
      <c r="FXK44" s="235"/>
      <c r="FXL44" s="235"/>
      <c r="FXM44" s="235"/>
      <c r="FXN44" s="235"/>
      <c r="FXO44" s="235"/>
      <c r="FXP44" s="235"/>
      <c r="FXQ44" s="235"/>
      <c r="FXR44" s="235"/>
      <c r="FXS44" s="235"/>
      <c r="FXT44" s="235"/>
      <c r="FXU44" s="235"/>
      <c r="FXV44" s="235"/>
      <c r="FXW44" s="235"/>
      <c r="FXX44" s="235"/>
      <c r="FXY44" s="235"/>
      <c r="FXZ44" s="235"/>
      <c r="FYA44" s="235"/>
      <c r="FYB44" s="235"/>
      <c r="FYC44" s="235"/>
      <c r="FYD44" s="235"/>
      <c r="FYE44" s="235"/>
      <c r="FYF44" s="235"/>
      <c r="FYG44" s="235"/>
      <c r="FYH44" s="235"/>
      <c r="FYI44" s="235"/>
      <c r="FYJ44" s="235"/>
      <c r="FYK44" s="235"/>
      <c r="FYL44" s="235"/>
      <c r="FYM44" s="235"/>
      <c r="FYN44" s="235"/>
      <c r="FYO44" s="235"/>
      <c r="FYP44" s="235"/>
      <c r="FYQ44" s="235"/>
      <c r="FYR44" s="235"/>
      <c r="FYS44" s="235"/>
      <c r="FYT44" s="235"/>
      <c r="FYU44" s="235"/>
      <c r="FYV44" s="235"/>
      <c r="FYW44" s="235"/>
      <c r="FYX44" s="235"/>
      <c r="FYY44" s="235"/>
      <c r="FYZ44" s="235"/>
      <c r="FZA44" s="235"/>
      <c r="FZB44" s="235"/>
      <c r="FZC44" s="235"/>
      <c r="FZD44" s="235"/>
      <c r="FZE44" s="235"/>
      <c r="FZF44" s="235"/>
      <c r="FZG44" s="235"/>
      <c r="FZH44" s="235"/>
      <c r="FZI44" s="235"/>
      <c r="FZJ44" s="235"/>
      <c r="FZK44" s="235"/>
      <c r="FZL44" s="235"/>
      <c r="FZM44" s="235"/>
      <c r="FZN44" s="235"/>
      <c r="FZO44" s="235"/>
      <c r="FZP44" s="235"/>
      <c r="FZQ44" s="235"/>
      <c r="FZR44" s="235"/>
      <c r="FZS44" s="235"/>
      <c r="FZT44" s="235"/>
      <c r="FZU44" s="235"/>
      <c r="FZV44" s="235"/>
      <c r="FZW44" s="235"/>
      <c r="FZX44" s="235"/>
      <c r="FZY44" s="235"/>
      <c r="FZZ44" s="235"/>
      <c r="GAA44" s="235"/>
      <c r="GAB44" s="235"/>
      <c r="GAC44" s="235"/>
      <c r="GAD44" s="235"/>
      <c r="GAE44" s="235"/>
      <c r="GAF44" s="235"/>
      <c r="GAG44" s="235"/>
      <c r="GAH44" s="235"/>
      <c r="GAI44" s="235"/>
      <c r="GAJ44" s="235"/>
      <c r="GAK44" s="235"/>
      <c r="GAL44" s="235"/>
      <c r="GAM44" s="235"/>
      <c r="GAN44" s="235"/>
      <c r="GAO44" s="235"/>
      <c r="GAP44" s="235"/>
      <c r="GAQ44" s="235"/>
      <c r="GAR44" s="235"/>
      <c r="GAS44" s="235"/>
      <c r="GAT44" s="235"/>
      <c r="GAU44" s="235"/>
      <c r="GAV44" s="235"/>
      <c r="GAW44" s="235"/>
      <c r="GAX44" s="235"/>
      <c r="GAY44" s="235"/>
      <c r="GAZ44" s="235"/>
      <c r="GBA44" s="235"/>
      <c r="GBB44" s="235"/>
      <c r="GBC44" s="235"/>
      <c r="GBD44" s="235"/>
      <c r="GBE44" s="235"/>
      <c r="GBF44" s="235"/>
      <c r="GBG44" s="235"/>
      <c r="GBH44" s="235"/>
      <c r="GBI44" s="235"/>
      <c r="GBJ44" s="235"/>
      <c r="GBK44" s="235"/>
      <c r="GBL44" s="235"/>
      <c r="GBM44" s="235"/>
      <c r="GBN44" s="235"/>
      <c r="GBO44" s="235"/>
      <c r="GBP44" s="235"/>
      <c r="GBQ44" s="235"/>
      <c r="GBR44" s="235"/>
      <c r="GBS44" s="235"/>
      <c r="GBT44" s="235"/>
      <c r="GBU44" s="235"/>
      <c r="GBV44" s="235"/>
      <c r="GBW44" s="235"/>
      <c r="GBX44" s="235"/>
      <c r="GBY44" s="235"/>
      <c r="GBZ44" s="235"/>
      <c r="GCA44" s="235"/>
      <c r="GCB44" s="235"/>
      <c r="GCC44" s="235"/>
      <c r="GCD44" s="235"/>
      <c r="GCE44" s="235"/>
      <c r="GCF44" s="235"/>
      <c r="GCG44" s="235"/>
      <c r="GCH44" s="235"/>
      <c r="GCI44" s="235"/>
      <c r="GCJ44" s="235"/>
      <c r="GCK44" s="235"/>
      <c r="GCL44" s="235"/>
      <c r="GCM44" s="235"/>
      <c r="GCN44" s="235"/>
      <c r="GCO44" s="235"/>
      <c r="GCP44" s="235"/>
      <c r="GCQ44" s="235"/>
      <c r="GCR44" s="235"/>
      <c r="GCS44" s="235"/>
      <c r="GCT44" s="235"/>
      <c r="GCU44" s="235"/>
      <c r="GCV44" s="235"/>
      <c r="GCW44" s="235"/>
      <c r="GCX44" s="235"/>
      <c r="GCY44" s="235"/>
      <c r="GCZ44" s="235"/>
      <c r="GDA44" s="235"/>
      <c r="GDB44" s="235"/>
      <c r="GDC44" s="235"/>
      <c r="GDD44" s="235"/>
      <c r="GDE44" s="235"/>
      <c r="GDF44" s="235"/>
      <c r="GDG44" s="235"/>
      <c r="GDH44" s="235"/>
      <c r="GDI44" s="235"/>
      <c r="GDJ44" s="235"/>
      <c r="GDK44" s="235"/>
      <c r="GDL44" s="235"/>
      <c r="GDM44" s="235"/>
      <c r="GDN44" s="235"/>
      <c r="GDO44" s="235"/>
      <c r="GDP44" s="235"/>
      <c r="GDQ44" s="235"/>
      <c r="GDR44" s="235"/>
      <c r="GDS44" s="235"/>
      <c r="GDT44" s="235"/>
      <c r="GDU44" s="235"/>
      <c r="GDV44" s="235"/>
      <c r="GDW44" s="235"/>
      <c r="GDX44" s="235"/>
      <c r="GDY44" s="235"/>
      <c r="GDZ44" s="235"/>
      <c r="GEA44" s="235"/>
      <c r="GEB44" s="235"/>
      <c r="GEC44" s="235"/>
      <c r="GED44" s="235"/>
      <c r="GEE44" s="235"/>
      <c r="GEF44" s="235"/>
      <c r="GEG44" s="235"/>
      <c r="GEH44" s="235"/>
      <c r="GEI44" s="235"/>
      <c r="GEJ44" s="235"/>
      <c r="GEK44" s="235"/>
      <c r="GEL44" s="235"/>
      <c r="GEM44" s="235"/>
      <c r="GEN44" s="235"/>
      <c r="GEO44" s="235"/>
      <c r="GEP44" s="235"/>
      <c r="GEQ44" s="235"/>
      <c r="GER44" s="235"/>
      <c r="GES44" s="235"/>
      <c r="GET44" s="235"/>
      <c r="GEU44" s="235"/>
      <c r="GEV44" s="235"/>
      <c r="GEW44" s="235"/>
      <c r="GEX44" s="235"/>
      <c r="GEY44" s="235"/>
      <c r="GEZ44" s="235"/>
      <c r="GFA44" s="235"/>
      <c r="GFB44" s="235"/>
      <c r="GFC44" s="235"/>
      <c r="GFD44" s="235"/>
      <c r="GFE44" s="235"/>
      <c r="GFF44" s="235"/>
      <c r="GFG44" s="235"/>
      <c r="GFH44" s="235"/>
      <c r="GFI44" s="235"/>
      <c r="GFJ44" s="235"/>
      <c r="GFK44" s="235"/>
      <c r="GFL44" s="235"/>
      <c r="GFM44" s="235"/>
      <c r="GFN44" s="235"/>
      <c r="GFO44" s="235"/>
      <c r="GFP44" s="235"/>
      <c r="GFQ44" s="235"/>
      <c r="GFR44" s="235"/>
      <c r="GFS44" s="235"/>
      <c r="GFT44" s="235"/>
      <c r="GFU44" s="235"/>
      <c r="GFV44" s="235"/>
      <c r="GFW44" s="235"/>
      <c r="GFX44" s="235"/>
      <c r="GFY44" s="235"/>
      <c r="GFZ44" s="235"/>
      <c r="GGA44" s="235"/>
      <c r="GGB44" s="235"/>
      <c r="GGC44" s="235"/>
      <c r="GGD44" s="235"/>
      <c r="GGE44" s="235"/>
      <c r="GGF44" s="235"/>
      <c r="GGG44" s="235"/>
      <c r="GGH44" s="235"/>
      <c r="GGI44" s="235"/>
      <c r="GGJ44" s="235"/>
      <c r="GGK44" s="235"/>
      <c r="GGL44" s="235"/>
      <c r="GGM44" s="235"/>
      <c r="GGN44" s="235"/>
      <c r="GGO44" s="235"/>
      <c r="GGP44" s="235"/>
      <c r="GGQ44" s="235"/>
      <c r="GGR44" s="235"/>
      <c r="GGS44" s="235"/>
      <c r="GGT44" s="235"/>
      <c r="GGU44" s="235"/>
      <c r="GGV44" s="235"/>
      <c r="GGW44" s="235"/>
      <c r="GGX44" s="235"/>
      <c r="GGY44" s="235"/>
      <c r="GGZ44" s="235"/>
      <c r="GHA44" s="235"/>
      <c r="GHB44" s="235"/>
      <c r="GHC44" s="235"/>
      <c r="GHD44" s="235"/>
      <c r="GHE44" s="235"/>
      <c r="GHF44" s="235"/>
      <c r="GHG44" s="235"/>
      <c r="GHH44" s="235"/>
      <c r="GHI44" s="235"/>
      <c r="GHJ44" s="235"/>
      <c r="GHK44" s="235"/>
      <c r="GHL44" s="235"/>
      <c r="GHM44" s="235"/>
      <c r="GHN44" s="235"/>
      <c r="GHO44" s="235"/>
      <c r="GHP44" s="235"/>
      <c r="GHQ44" s="235"/>
      <c r="GHR44" s="235"/>
      <c r="GHS44" s="235"/>
      <c r="GHT44" s="235"/>
      <c r="GHU44" s="235"/>
      <c r="GHV44" s="235"/>
      <c r="GHW44" s="235"/>
      <c r="GHX44" s="235"/>
      <c r="GHY44" s="235"/>
      <c r="GHZ44" s="235"/>
      <c r="GIA44" s="235"/>
      <c r="GIB44" s="235"/>
      <c r="GIC44" s="235"/>
      <c r="GID44" s="235"/>
      <c r="GIE44" s="235"/>
      <c r="GIF44" s="235"/>
      <c r="GIG44" s="235"/>
      <c r="GIH44" s="235"/>
      <c r="GII44" s="235"/>
      <c r="GIJ44" s="235"/>
      <c r="GIK44" s="235"/>
      <c r="GIL44" s="235"/>
      <c r="GIM44" s="235"/>
      <c r="GIN44" s="235"/>
      <c r="GIO44" s="235"/>
      <c r="GIP44" s="235"/>
      <c r="GIQ44" s="235"/>
      <c r="GIR44" s="235"/>
      <c r="GIS44" s="235"/>
      <c r="GIT44" s="235"/>
      <c r="GIU44" s="235"/>
      <c r="GIV44" s="235"/>
      <c r="GIW44" s="235"/>
      <c r="GIX44" s="235"/>
      <c r="GIY44" s="235"/>
      <c r="GIZ44" s="235"/>
      <c r="GJA44" s="235"/>
      <c r="GJB44" s="235"/>
      <c r="GJC44" s="235"/>
      <c r="GJD44" s="235"/>
      <c r="GJE44" s="235"/>
      <c r="GJF44" s="235"/>
      <c r="GJG44" s="235"/>
      <c r="GJH44" s="235"/>
      <c r="GJI44" s="235"/>
      <c r="GJJ44" s="235"/>
      <c r="GJK44" s="235"/>
      <c r="GJL44" s="235"/>
      <c r="GJM44" s="235"/>
      <c r="GJN44" s="235"/>
      <c r="GJO44" s="235"/>
      <c r="GJP44" s="235"/>
      <c r="GJQ44" s="235"/>
      <c r="GJR44" s="235"/>
      <c r="GJS44" s="235"/>
      <c r="GJT44" s="235"/>
      <c r="GJU44" s="235"/>
      <c r="GJV44" s="235"/>
      <c r="GJW44" s="235"/>
      <c r="GJX44" s="235"/>
      <c r="GJY44" s="235"/>
      <c r="GJZ44" s="235"/>
      <c r="GKA44" s="235"/>
      <c r="GKB44" s="235"/>
      <c r="GKC44" s="235"/>
      <c r="GKD44" s="235"/>
      <c r="GKE44" s="235"/>
      <c r="GKF44" s="235"/>
      <c r="GKG44" s="235"/>
      <c r="GKH44" s="235"/>
      <c r="GKI44" s="235"/>
      <c r="GKJ44" s="235"/>
      <c r="GKK44" s="235"/>
      <c r="GKL44" s="235"/>
      <c r="GKM44" s="235"/>
      <c r="GKN44" s="235"/>
      <c r="GKO44" s="235"/>
      <c r="GKP44" s="235"/>
      <c r="GKQ44" s="235"/>
      <c r="GKR44" s="235"/>
      <c r="GKS44" s="235"/>
      <c r="GKT44" s="235"/>
      <c r="GKU44" s="235"/>
      <c r="GKV44" s="235"/>
      <c r="GKW44" s="235"/>
      <c r="GKX44" s="235"/>
      <c r="GKY44" s="235"/>
      <c r="GKZ44" s="235"/>
      <c r="GLA44" s="235"/>
      <c r="GLB44" s="235"/>
      <c r="GLC44" s="235"/>
      <c r="GLD44" s="235"/>
      <c r="GLE44" s="235"/>
      <c r="GLF44" s="235"/>
      <c r="GLG44" s="235"/>
      <c r="GLH44" s="235"/>
      <c r="GLI44" s="235"/>
      <c r="GLJ44" s="235"/>
      <c r="GLK44" s="235"/>
      <c r="GLL44" s="235"/>
      <c r="GLM44" s="235"/>
      <c r="GLN44" s="235"/>
      <c r="GLO44" s="235"/>
      <c r="GLP44" s="235"/>
      <c r="GLQ44" s="235"/>
      <c r="GLR44" s="235"/>
      <c r="GLS44" s="235"/>
      <c r="GLT44" s="235"/>
      <c r="GLU44" s="235"/>
      <c r="GLV44" s="235"/>
      <c r="GLW44" s="235"/>
      <c r="GLX44" s="235"/>
      <c r="GLY44" s="235"/>
      <c r="GLZ44" s="235"/>
      <c r="GMA44" s="235"/>
      <c r="GMB44" s="235"/>
      <c r="GMC44" s="235"/>
      <c r="GMD44" s="235"/>
      <c r="GME44" s="235"/>
      <c r="GMF44" s="235"/>
      <c r="GMG44" s="235"/>
      <c r="GMH44" s="235"/>
      <c r="GMI44" s="235"/>
      <c r="GMJ44" s="235"/>
      <c r="GMK44" s="235"/>
      <c r="GML44" s="235"/>
      <c r="GMM44" s="235"/>
      <c r="GMN44" s="235"/>
      <c r="GMO44" s="235"/>
      <c r="GMP44" s="235"/>
      <c r="GMQ44" s="235"/>
      <c r="GMR44" s="235"/>
      <c r="GMS44" s="235"/>
      <c r="GMT44" s="235"/>
      <c r="GMU44" s="235"/>
      <c r="GMV44" s="235"/>
      <c r="GMW44" s="235"/>
      <c r="GMX44" s="235"/>
      <c r="GMY44" s="235"/>
      <c r="GMZ44" s="235"/>
      <c r="GNA44" s="235"/>
      <c r="GNB44" s="235"/>
      <c r="GNC44" s="235"/>
      <c r="GND44" s="235"/>
      <c r="GNE44" s="235"/>
      <c r="GNF44" s="235"/>
      <c r="GNG44" s="235"/>
      <c r="GNH44" s="235"/>
      <c r="GNI44" s="235"/>
      <c r="GNJ44" s="235"/>
      <c r="GNK44" s="235"/>
      <c r="GNL44" s="235"/>
      <c r="GNM44" s="235"/>
      <c r="GNN44" s="235"/>
      <c r="GNO44" s="235"/>
      <c r="GNP44" s="235"/>
      <c r="GNQ44" s="235"/>
      <c r="GNR44" s="235"/>
      <c r="GNS44" s="235"/>
      <c r="GNT44" s="235"/>
      <c r="GNU44" s="235"/>
      <c r="GNV44" s="235"/>
      <c r="GNW44" s="235"/>
      <c r="GNX44" s="235"/>
      <c r="GNY44" s="235"/>
      <c r="GNZ44" s="235"/>
      <c r="GOA44" s="235"/>
      <c r="GOB44" s="235"/>
      <c r="GOC44" s="235"/>
      <c r="GOD44" s="235"/>
      <c r="GOE44" s="235"/>
      <c r="GOF44" s="235"/>
      <c r="GOG44" s="235"/>
      <c r="GOH44" s="235"/>
      <c r="GOI44" s="235"/>
      <c r="GOJ44" s="235"/>
      <c r="GOK44" s="235"/>
      <c r="GOL44" s="235"/>
      <c r="GOM44" s="235"/>
      <c r="GON44" s="235"/>
      <c r="GOO44" s="235"/>
      <c r="GOP44" s="235"/>
      <c r="GOQ44" s="235"/>
      <c r="GOR44" s="235"/>
      <c r="GOS44" s="235"/>
      <c r="GOT44" s="235"/>
      <c r="GOU44" s="235"/>
      <c r="GOV44" s="235"/>
      <c r="GOW44" s="235"/>
      <c r="GOX44" s="235"/>
      <c r="GOY44" s="235"/>
      <c r="GOZ44" s="235"/>
      <c r="GPA44" s="235"/>
      <c r="GPB44" s="235"/>
      <c r="GPC44" s="235"/>
      <c r="GPD44" s="235"/>
      <c r="GPE44" s="235"/>
      <c r="GPF44" s="235"/>
      <c r="GPG44" s="235"/>
      <c r="GPH44" s="235"/>
      <c r="GPI44" s="235"/>
      <c r="GPJ44" s="235"/>
      <c r="GPK44" s="235"/>
      <c r="GPL44" s="235"/>
      <c r="GPM44" s="235"/>
      <c r="GPN44" s="235"/>
      <c r="GPO44" s="235"/>
      <c r="GPP44" s="235"/>
      <c r="GPQ44" s="235"/>
      <c r="GPR44" s="235"/>
      <c r="GPS44" s="235"/>
      <c r="GPT44" s="235"/>
      <c r="GPU44" s="235"/>
      <c r="GPV44" s="235"/>
      <c r="GPW44" s="235"/>
      <c r="GPX44" s="235"/>
      <c r="GPY44" s="235"/>
      <c r="GPZ44" s="235"/>
      <c r="GQA44" s="235"/>
      <c r="GQB44" s="235"/>
      <c r="GQC44" s="235"/>
      <c r="GQD44" s="235"/>
      <c r="GQE44" s="235"/>
      <c r="GQF44" s="235"/>
      <c r="GQG44" s="235"/>
      <c r="GQH44" s="235"/>
      <c r="GQI44" s="235"/>
      <c r="GQJ44" s="235"/>
      <c r="GQK44" s="235"/>
      <c r="GQL44" s="235"/>
      <c r="GQM44" s="235"/>
      <c r="GQN44" s="235"/>
      <c r="GQO44" s="235"/>
      <c r="GQP44" s="235"/>
      <c r="GQQ44" s="235"/>
      <c r="GQR44" s="235"/>
      <c r="GQS44" s="235"/>
      <c r="GQT44" s="235"/>
      <c r="GQU44" s="235"/>
      <c r="GQV44" s="235"/>
      <c r="GQW44" s="235"/>
      <c r="GQX44" s="235"/>
      <c r="GQY44" s="235"/>
      <c r="GQZ44" s="235"/>
      <c r="GRA44" s="235"/>
      <c r="GRB44" s="235"/>
      <c r="GRC44" s="235"/>
      <c r="GRD44" s="235"/>
      <c r="GRE44" s="235"/>
      <c r="GRF44" s="235"/>
      <c r="GRG44" s="235"/>
      <c r="GRH44" s="235"/>
      <c r="GRI44" s="235"/>
      <c r="GRJ44" s="235"/>
      <c r="GRK44" s="235"/>
      <c r="GRL44" s="235"/>
      <c r="GRM44" s="235"/>
      <c r="GRN44" s="235"/>
      <c r="GRO44" s="235"/>
      <c r="GRP44" s="235"/>
      <c r="GRQ44" s="235"/>
      <c r="GRR44" s="235"/>
      <c r="GRS44" s="235"/>
      <c r="GRT44" s="235"/>
      <c r="GRU44" s="235"/>
      <c r="GRV44" s="235"/>
      <c r="GRW44" s="235"/>
      <c r="GRX44" s="235"/>
      <c r="GRY44" s="235"/>
      <c r="GRZ44" s="235"/>
      <c r="GSA44" s="235"/>
      <c r="GSB44" s="235"/>
      <c r="GSC44" s="235"/>
      <c r="GSD44" s="235"/>
      <c r="GSE44" s="235"/>
      <c r="GSF44" s="235"/>
      <c r="GSG44" s="235"/>
      <c r="GSH44" s="235"/>
      <c r="GSI44" s="235"/>
      <c r="GSJ44" s="235"/>
      <c r="GSK44" s="235"/>
      <c r="GSL44" s="235"/>
      <c r="GSM44" s="235"/>
      <c r="GSN44" s="235"/>
      <c r="GSO44" s="235"/>
      <c r="GSP44" s="235"/>
      <c r="GSQ44" s="235"/>
      <c r="GSR44" s="235"/>
      <c r="GSS44" s="235"/>
      <c r="GST44" s="235"/>
      <c r="GSU44" s="235"/>
      <c r="GSV44" s="235"/>
      <c r="GSW44" s="235"/>
      <c r="GSX44" s="235"/>
      <c r="GSY44" s="235"/>
      <c r="GSZ44" s="235"/>
      <c r="GTA44" s="235"/>
      <c r="GTB44" s="235"/>
      <c r="GTC44" s="235"/>
      <c r="GTD44" s="235"/>
      <c r="GTE44" s="235"/>
      <c r="GTF44" s="235"/>
      <c r="GTG44" s="235"/>
      <c r="GTH44" s="235"/>
      <c r="GTI44" s="235"/>
      <c r="GTJ44" s="235"/>
      <c r="GTK44" s="235"/>
      <c r="GTL44" s="235"/>
      <c r="GTM44" s="235"/>
      <c r="GTN44" s="235"/>
      <c r="GTO44" s="235"/>
      <c r="GTP44" s="235"/>
      <c r="GTQ44" s="235"/>
      <c r="GTR44" s="235"/>
      <c r="GTS44" s="235"/>
      <c r="GTT44" s="235"/>
      <c r="GTU44" s="235"/>
      <c r="GTV44" s="235"/>
      <c r="GTW44" s="235"/>
      <c r="GTX44" s="235"/>
      <c r="GTY44" s="235"/>
      <c r="GTZ44" s="235"/>
      <c r="GUA44" s="235"/>
      <c r="GUB44" s="235"/>
      <c r="GUC44" s="235"/>
      <c r="GUD44" s="235"/>
      <c r="GUE44" s="235"/>
      <c r="GUF44" s="235"/>
      <c r="GUG44" s="235"/>
      <c r="GUH44" s="235"/>
      <c r="GUI44" s="235"/>
      <c r="GUJ44" s="235"/>
      <c r="GUK44" s="235"/>
      <c r="GUL44" s="235"/>
      <c r="GUM44" s="235"/>
      <c r="GUN44" s="235"/>
      <c r="GUO44" s="235"/>
      <c r="GUP44" s="235"/>
      <c r="GUQ44" s="235"/>
      <c r="GUR44" s="235"/>
      <c r="GUS44" s="235"/>
      <c r="GUT44" s="235"/>
      <c r="GUU44" s="235"/>
      <c r="GUV44" s="235"/>
      <c r="GUW44" s="235"/>
      <c r="GUX44" s="235"/>
      <c r="GUY44" s="235"/>
      <c r="GUZ44" s="235"/>
      <c r="GVA44" s="235"/>
      <c r="GVB44" s="235"/>
      <c r="GVC44" s="235"/>
      <c r="GVD44" s="235"/>
      <c r="GVE44" s="235"/>
      <c r="GVF44" s="235"/>
      <c r="GVG44" s="235"/>
      <c r="GVH44" s="235"/>
      <c r="GVI44" s="235"/>
      <c r="GVJ44" s="235"/>
      <c r="GVK44" s="235"/>
      <c r="GVL44" s="235"/>
      <c r="GVM44" s="235"/>
      <c r="GVN44" s="235"/>
      <c r="GVO44" s="235"/>
      <c r="GVP44" s="235"/>
      <c r="GVQ44" s="235"/>
      <c r="GVR44" s="235"/>
      <c r="GVS44" s="235"/>
      <c r="GVT44" s="235"/>
      <c r="GVU44" s="235"/>
      <c r="GVV44" s="235"/>
      <c r="GVW44" s="235"/>
      <c r="GVX44" s="235"/>
      <c r="GVY44" s="235"/>
      <c r="GVZ44" s="235"/>
      <c r="GWA44" s="235"/>
      <c r="GWB44" s="235"/>
      <c r="GWC44" s="235"/>
      <c r="GWD44" s="235"/>
      <c r="GWE44" s="235"/>
      <c r="GWF44" s="235"/>
      <c r="GWG44" s="235"/>
      <c r="GWH44" s="235"/>
      <c r="GWI44" s="235"/>
      <c r="GWJ44" s="235"/>
      <c r="GWK44" s="235"/>
      <c r="GWL44" s="235"/>
      <c r="GWM44" s="235"/>
      <c r="GWN44" s="235"/>
      <c r="GWO44" s="235"/>
      <c r="GWP44" s="235"/>
      <c r="GWQ44" s="235"/>
      <c r="GWR44" s="235"/>
      <c r="GWS44" s="235"/>
      <c r="GWT44" s="235"/>
      <c r="GWU44" s="235"/>
      <c r="GWV44" s="235"/>
      <c r="GWW44" s="235"/>
      <c r="GWX44" s="235"/>
      <c r="GWY44" s="235"/>
      <c r="GWZ44" s="235"/>
      <c r="GXA44" s="235"/>
      <c r="GXB44" s="235"/>
      <c r="GXC44" s="235"/>
      <c r="GXD44" s="235"/>
      <c r="GXE44" s="235"/>
      <c r="GXF44" s="235"/>
      <c r="GXG44" s="235"/>
      <c r="GXH44" s="235"/>
      <c r="GXI44" s="235"/>
      <c r="GXJ44" s="235"/>
      <c r="GXK44" s="235"/>
      <c r="GXL44" s="235"/>
      <c r="GXM44" s="235"/>
      <c r="GXN44" s="235"/>
      <c r="GXO44" s="235"/>
      <c r="GXP44" s="235"/>
      <c r="GXQ44" s="235"/>
      <c r="GXR44" s="235"/>
      <c r="GXS44" s="235"/>
      <c r="GXT44" s="235"/>
      <c r="GXU44" s="235"/>
      <c r="GXV44" s="235"/>
      <c r="GXW44" s="235"/>
      <c r="GXX44" s="235"/>
      <c r="GXY44" s="235"/>
      <c r="GXZ44" s="235"/>
      <c r="GYA44" s="235"/>
      <c r="GYB44" s="235"/>
      <c r="GYC44" s="235"/>
      <c r="GYD44" s="235"/>
      <c r="GYE44" s="235"/>
      <c r="GYF44" s="235"/>
      <c r="GYG44" s="235"/>
      <c r="GYH44" s="235"/>
      <c r="GYI44" s="235"/>
      <c r="GYJ44" s="235"/>
      <c r="GYK44" s="235"/>
      <c r="GYL44" s="235"/>
      <c r="GYM44" s="235"/>
      <c r="GYN44" s="235"/>
      <c r="GYO44" s="235"/>
      <c r="GYP44" s="235"/>
      <c r="GYQ44" s="235"/>
      <c r="GYR44" s="235"/>
      <c r="GYS44" s="235"/>
      <c r="GYT44" s="235"/>
      <c r="GYU44" s="235"/>
      <c r="GYV44" s="235"/>
      <c r="GYW44" s="235"/>
      <c r="GYX44" s="235"/>
      <c r="GYY44" s="235"/>
      <c r="GYZ44" s="235"/>
      <c r="GZA44" s="235"/>
      <c r="GZB44" s="235"/>
      <c r="GZC44" s="235"/>
      <c r="GZD44" s="235"/>
      <c r="GZE44" s="235"/>
      <c r="GZF44" s="235"/>
      <c r="GZG44" s="235"/>
      <c r="GZH44" s="235"/>
      <c r="GZI44" s="235"/>
      <c r="GZJ44" s="235"/>
      <c r="GZK44" s="235"/>
      <c r="GZL44" s="235"/>
      <c r="GZM44" s="235"/>
      <c r="GZN44" s="235"/>
      <c r="GZO44" s="235"/>
      <c r="GZP44" s="235"/>
      <c r="GZQ44" s="235"/>
      <c r="GZR44" s="235"/>
      <c r="GZS44" s="235"/>
      <c r="GZT44" s="235"/>
      <c r="GZU44" s="235"/>
      <c r="GZV44" s="235"/>
      <c r="GZW44" s="235"/>
      <c r="GZX44" s="235"/>
      <c r="GZY44" s="235"/>
      <c r="GZZ44" s="235"/>
      <c r="HAA44" s="235"/>
      <c r="HAB44" s="235"/>
      <c r="HAC44" s="235"/>
      <c r="HAD44" s="235"/>
      <c r="HAE44" s="235"/>
      <c r="HAF44" s="235"/>
      <c r="HAG44" s="235"/>
      <c r="HAH44" s="235"/>
      <c r="HAI44" s="235"/>
      <c r="HAJ44" s="235"/>
      <c r="HAK44" s="235"/>
      <c r="HAL44" s="235"/>
      <c r="HAM44" s="235"/>
      <c r="HAN44" s="235"/>
      <c r="HAO44" s="235"/>
      <c r="HAP44" s="235"/>
      <c r="HAQ44" s="235"/>
      <c r="HAR44" s="235"/>
      <c r="HAS44" s="235"/>
      <c r="HAT44" s="235"/>
      <c r="HAU44" s="235"/>
      <c r="HAV44" s="235"/>
      <c r="HAW44" s="235"/>
      <c r="HAX44" s="235"/>
      <c r="HAY44" s="235"/>
      <c r="HAZ44" s="235"/>
      <c r="HBA44" s="235"/>
      <c r="HBB44" s="235"/>
      <c r="HBC44" s="235"/>
      <c r="HBD44" s="235"/>
      <c r="HBE44" s="235"/>
      <c r="HBF44" s="235"/>
      <c r="HBG44" s="235"/>
      <c r="HBH44" s="235"/>
      <c r="HBI44" s="235"/>
      <c r="HBJ44" s="235"/>
      <c r="HBK44" s="235"/>
      <c r="HBL44" s="235"/>
      <c r="HBM44" s="235"/>
      <c r="HBN44" s="235"/>
      <c r="HBO44" s="235"/>
      <c r="HBP44" s="235"/>
      <c r="HBQ44" s="235"/>
      <c r="HBR44" s="235"/>
      <c r="HBS44" s="235"/>
      <c r="HBT44" s="235"/>
      <c r="HBU44" s="235"/>
      <c r="HBV44" s="235"/>
      <c r="HBW44" s="235"/>
      <c r="HBX44" s="235"/>
      <c r="HBY44" s="235"/>
      <c r="HBZ44" s="235"/>
      <c r="HCA44" s="235"/>
      <c r="HCB44" s="235"/>
      <c r="HCC44" s="235"/>
      <c r="HCD44" s="235"/>
      <c r="HCE44" s="235"/>
      <c r="HCF44" s="235"/>
      <c r="HCG44" s="235"/>
      <c r="HCH44" s="235"/>
      <c r="HCI44" s="235"/>
      <c r="HCJ44" s="235"/>
      <c r="HCK44" s="235"/>
      <c r="HCL44" s="235"/>
      <c r="HCM44" s="235"/>
      <c r="HCN44" s="235"/>
      <c r="HCO44" s="235"/>
      <c r="HCP44" s="235"/>
      <c r="HCQ44" s="235"/>
      <c r="HCR44" s="235"/>
      <c r="HCS44" s="235"/>
      <c r="HCT44" s="235"/>
      <c r="HCU44" s="235"/>
      <c r="HCV44" s="235"/>
      <c r="HCW44" s="235"/>
      <c r="HCX44" s="235"/>
      <c r="HCY44" s="235"/>
      <c r="HCZ44" s="235"/>
      <c r="HDA44" s="235"/>
      <c r="HDB44" s="235"/>
      <c r="HDC44" s="235"/>
      <c r="HDD44" s="235"/>
      <c r="HDE44" s="235"/>
      <c r="HDF44" s="235"/>
      <c r="HDG44" s="235"/>
      <c r="HDH44" s="235"/>
      <c r="HDI44" s="235"/>
      <c r="HDJ44" s="235"/>
      <c r="HDK44" s="235"/>
      <c r="HDL44" s="235"/>
      <c r="HDM44" s="235"/>
      <c r="HDN44" s="235"/>
      <c r="HDO44" s="235"/>
      <c r="HDP44" s="235"/>
      <c r="HDQ44" s="235"/>
      <c r="HDR44" s="235"/>
      <c r="HDS44" s="235"/>
      <c r="HDT44" s="235"/>
      <c r="HDU44" s="235"/>
      <c r="HDV44" s="235"/>
      <c r="HDW44" s="235"/>
      <c r="HDX44" s="235"/>
      <c r="HDY44" s="235"/>
      <c r="HDZ44" s="235"/>
      <c r="HEA44" s="235"/>
      <c r="HEB44" s="235"/>
      <c r="HEC44" s="235"/>
      <c r="HED44" s="235"/>
      <c r="HEE44" s="235"/>
      <c r="HEF44" s="235"/>
      <c r="HEG44" s="235"/>
      <c r="HEH44" s="235"/>
      <c r="HEI44" s="235"/>
      <c r="HEJ44" s="235"/>
      <c r="HEK44" s="235"/>
      <c r="HEL44" s="235"/>
      <c r="HEM44" s="235"/>
      <c r="HEN44" s="235"/>
      <c r="HEO44" s="235"/>
      <c r="HEP44" s="235"/>
      <c r="HEQ44" s="235"/>
      <c r="HER44" s="235"/>
      <c r="HES44" s="235"/>
      <c r="HET44" s="235"/>
      <c r="HEU44" s="235"/>
      <c r="HEV44" s="235"/>
      <c r="HEW44" s="235"/>
      <c r="HEX44" s="235"/>
      <c r="HEY44" s="235"/>
      <c r="HEZ44" s="235"/>
      <c r="HFA44" s="235"/>
      <c r="HFB44" s="235"/>
      <c r="HFC44" s="235"/>
      <c r="HFD44" s="235"/>
      <c r="HFE44" s="235"/>
      <c r="HFF44" s="235"/>
      <c r="HFG44" s="235"/>
      <c r="HFH44" s="235"/>
      <c r="HFI44" s="235"/>
      <c r="HFJ44" s="235"/>
      <c r="HFK44" s="235"/>
      <c r="HFL44" s="235"/>
      <c r="HFM44" s="235"/>
      <c r="HFN44" s="235"/>
      <c r="HFO44" s="235"/>
      <c r="HFP44" s="235"/>
      <c r="HFQ44" s="235"/>
      <c r="HFR44" s="235"/>
      <c r="HFS44" s="235"/>
      <c r="HFT44" s="235"/>
      <c r="HFU44" s="235"/>
      <c r="HFV44" s="235"/>
      <c r="HFW44" s="235"/>
      <c r="HFX44" s="235"/>
      <c r="HFY44" s="235"/>
      <c r="HFZ44" s="235"/>
      <c r="HGA44" s="235"/>
      <c r="HGB44" s="235"/>
      <c r="HGC44" s="235"/>
      <c r="HGD44" s="235"/>
      <c r="HGE44" s="235"/>
      <c r="HGF44" s="235"/>
      <c r="HGG44" s="235"/>
      <c r="HGH44" s="235"/>
      <c r="HGI44" s="235"/>
      <c r="HGJ44" s="235"/>
      <c r="HGK44" s="235"/>
      <c r="HGL44" s="235"/>
      <c r="HGM44" s="235"/>
      <c r="HGN44" s="235"/>
      <c r="HGO44" s="235"/>
      <c r="HGP44" s="235"/>
      <c r="HGQ44" s="235"/>
      <c r="HGR44" s="235"/>
      <c r="HGS44" s="235"/>
      <c r="HGT44" s="235"/>
      <c r="HGU44" s="235"/>
      <c r="HGV44" s="235"/>
      <c r="HGW44" s="235"/>
      <c r="HGX44" s="235"/>
      <c r="HGY44" s="235"/>
      <c r="HGZ44" s="235"/>
      <c r="HHA44" s="235"/>
      <c r="HHB44" s="235"/>
      <c r="HHC44" s="235"/>
      <c r="HHD44" s="235"/>
      <c r="HHE44" s="235"/>
      <c r="HHF44" s="235"/>
      <c r="HHG44" s="235"/>
      <c r="HHH44" s="235"/>
      <c r="HHI44" s="235"/>
      <c r="HHJ44" s="235"/>
      <c r="HHK44" s="235"/>
      <c r="HHL44" s="235"/>
      <c r="HHM44" s="235"/>
      <c r="HHN44" s="235"/>
      <c r="HHO44" s="235"/>
      <c r="HHP44" s="235"/>
      <c r="HHQ44" s="235"/>
      <c r="HHR44" s="235"/>
      <c r="HHS44" s="235"/>
      <c r="HHT44" s="235"/>
      <c r="HHU44" s="235"/>
      <c r="HHV44" s="235"/>
      <c r="HHW44" s="235"/>
      <c r="HHX44" s="235"/>
      <c r="HHY44" s="235"/>
      <c r="HHZ44" s="235"/>
      <c r="HIA44" s="235"/>
      <c r="HIB44" s="235"/>
      <c r="HIC44" s="235"/>
      <c r="HID44" s="235"/>
      <c r="HIE44" s="235"/>
      <c r="HIF44" s="235"/>
      <c r="HIG44" s="235"/>
      <c r="HIH44" s="235"/>
      <c r="HII44" s="235"/>
      <c r="HIJ44" s="235"/>
      <c r="HIK44" s="235"/>
      <c r="HIL44" s="235"/>
      <c r="HIM44" s="235"/>
      <c r="HIN44" s="235"/>
      <c r="HIO44" s="235"/>
      <c r="HIP44" s="235"/>
      <c r="HIQ44" s="235"/>
      <c r="HIR44" s="235"/>
      <c r="HIS44" s="235"/>
      <c r="HIT44" s="235"/>
      <c r="HIU44" s="235"/>
      <c r="HIV44" s="235"/>
      <c r="HIW44" s="235"/>
      <c r="HIX44" s="235"/>
      <c r="HIY44" s="235"/>
      <c r="HIZ44" s="235"/>
      <c r="HJA44" s="235"/>
      <c r="HJB44" s="235"/>
      <c r="HJC44" s="235"/>
      <c r="HJD44" s="235"/>
      <c r="HJE44" s="235"/>
      <c r="HJF44" s="235"/>
      <c r="HJG44" s="235"/>
      <c r="HJH44" s="235"/>
      <c r="HJI44" s="235"/>
      <c r="HJJ44" s="235"/>
      <c r="HJK44" s="235"/>
      <c r="HJL44" s="235"/>
      <c r="HJM44" s="235"/>
      <c r="HJN44" s="235"/>
      <c r="HJO44" s="235"/>
      <c r="HJP44" s="235"/>
      <c r="HJQ44" s="235"/>
      <c r="HJR44" s="235"/>
      <c r="HJS44" s="235"/>
      <c r="HJT44" s="235"/>
      <c r="HJU44" s="235"/>
      <c r="HJV44" s="235"/>
      <c r="HJW44" s="235"/>
      <c r="HJX44" s="235"/>
      <c r="HJY44" s="235"/>
      <c r="HJZ44" s="235"/>
      <c r="HKA44" s="235"/>
      <c r="HKB44" s="235"/>
      <c r="HKC44" s="235"/>
      <c r="HKD44" s="235"/>
      <c r="HKE44" s="235"/>
      <c r="HKF44" s="235"/>
      <c r="HKG44" s="235"/>
      <c r="HKH44" s="235"/>
      <c r="HKI44" s="235"/>
      <c r="HKJ44" s="235"/>
      <c r="HKK44" s="235"/>
      <c r="HKL44" s="235"/>
      <c r="HKM44" s="235"/>
      <c r="HKN44" s="235"/>
      <c r="HKO44" s="235"/>
      <c r="HKP44" s="235"/>
      <c r="HKQ44" s="235"/>
      <c r="HKR44" s="235"/>
      <c r="HKS44" s="235"/>
      <c r="HKT44" s="235"/>
      <c r="HKU44" s="235"/>
      <c r="HKV44" s="235"/>
      <c r="HKW44" s="235"/>
      <c r="HKX44" s="235"/>
      <c r="HKY44" s="235"/>
      <c r="HKZ44" s="235"/>
      <c r="HLA44" s="235"/>
      <c r="HLB44" s="235"/>
      <c r="HLC44" s="235"/>
      <c r="HLD44" s="235"/>
      <c r="HLE44" s="235"/>
      <c r="HLF44" s="235"/>
      <c r="HLG44" s="235"/>
      <c r="HLH44" s="235"/>
      <c r="HLI44" s="235"/>
      <c r="HLJ44" s="235"/>
      <c r="HLK44" s="235"/>
      <c r="HLL44" s="235"/>
      <c r="HLM44" s="235"/>
      <c r="HLN44" s="235"/>
      <c r="HLO44" s="235"/>
      <c r="HLP44" s="235"/>
      <c r="HLQ44" s="235"/>
      <c r="HLR44" s="235"/>
      <c r="HLS44" s="235"/>
      <c r="HLT44" s="235"/>
      <c r="HLU44" s="235"/>
      <c r="HLV44" s="235"/>
      <c r="HLW44" s="235"/>
      <c r="HLX44" s="235"/>
      <c r="HLY44" s="235"/>
      <c r="HLZ44" s="235"/>
      <c r="HMA44" s="235"/>
      <c r="HMB44" s="235"/>
      <c r="HMC44" s="235"/>
      <c r="HMD44" s="235"/>
      <c r="HME44" s="235"/>
      <c r="HMF44" s="235"/>
      <c r="HMG44" s="235"/>
      <c r="HMH44" s="235"/>
      <c r="HMI44" s="235"/>
      <c r="HMJ44" s="235"/>
      <c r="HMK44" s="235"/>
      <c r="HML44" s="235"/>
      <c r="HMM44" s="235"/>
      <c r="HMN44" s="235"/>
      <c r="HMO44" s="235"/>
      <c r="HMP44" s="235"/>
      <c r="HMQ44" s="235"/>
      <c r="HMR44" s="235"/>
      <c r="HMS44" s="235"/>
      <c r="HMT44" s="235"/>
      <c r="HMU44" s="235"/>
      <c r="HMV44" s="235"/>
      <c r="HMW44" s="235"/>
      <c r="HMX44" s="235"/>
      <c r="HMY44" s="235"/>
      <c r="HMZ44" s="235"/>
      <c r="HNA44" s="235"/>
      <c r="HNB44" s="235"/>
      <c r="HNC44" s="235"/>
      <c r="HND44" s="235"/>
      <c r="HNE44" s="235"/>
      <c r="HNF44" s="235"/>
      <c r="HNG44" s="235"/>
      <c r="HNH44" s="235"/>
      <c r="HNI44" s="235"/>
      <c r="HNJ44" s="235"/>
      <c r="HNK44" s="235"/>
      <c r="HNL44" s="235"/>
      <c r="HNM44" s="235"/>
      <c r="HNN44" s="235"/>
      <c r="HNO44" s="235"/>
      <c r="HNP44" s="235"/>
      <c r="HNQ44" s="235"/>
      <c r="HNR44" s="235"/>
      <c r="HNS44" s="235"/>
      <c r="HNT44" s="235"/>
      <c r="HNU44" s="235"/>
      <c r="HNV44" s="235"/>
      <c r="HNW44" s="235"/>
      <c r="HNX44" s="235"/>
      <c r="HNY44" s="235"/>
      <c r="HNZ44" s="235"/>
      <c r="HOA44" s="235"/>
      <c r="HOB44" s="235"/>
      <c r="HOC44" s="235"/>
      <c r="HOD44" s="235"/>
      <c r="HOE44" s="235"/>
      <c r="HOF44" s="235"/>
      <c r="HOG44" s="235"/>
      <c r="HOH44" s="235"/>
      <c r="HOI44" s="235"/>
      <c r="HOJ44" s="235"/>
      <c r="HOK44" s="235"/>
      <c r="HOL44" s="235"/>
      <c r="HOM44" s="235"/>
      <c r="HON44" s="235"/>
      <c r="HOO44" s="235"/>
      <c r="HOP44" s="235"/>
      <c r="HOQ44" s="235"/>
      <c r="HOR44" s="235"/>
      <c r="HOS44" s="235"/>
      <c r="HOT44" s="235"/>
      <c r="HOU44" s="235"/>
      <c r="HOV44" s="235"/>
      <c r="HOW44" s="235"/>
      <c r="HOX44" s="235"/>
      <c r="HOY44" s="235"/>
      <c r="HOZ44" s="235"/>
      <c r="HPA44" s="235"/>
      <c r="HPB44" s="235"/>
      <c r="HPC44" s="235"/>
      <c r="HPD44" s="235"/>
      <c r="HPE44" s="235"/>
      <c r="HPF44" s="235"/>
      <c r="HPG44" s="235"/>
      <c r="HPH44" s="235"/>
      <c r="HPI44" s="235"/>
      <c r="HPJ44" s="235"/>
      <c r="HPK44" s="235"/>
      <c r="HPL44" s="235"/>
      <c r="HPM44" s="235"/>
      <c r="HPN44" s="235"/>
      <c r="HPO44" s="235"/>
      <c r="HPP44" s="235"/>
      <c r="HPQ44" s="235"/>
      <c r="HPR44" s="235"/>
      <c r="HPS44" s="235"/>
      <c r="HPT44" s="235"/>
      <c r="HPU44" s="235"/>
      <c r="HPV44" s="235"/>
      <c r="HPW44" s="235"/>
      <c r="HPX44" s="235"/>
      <c r="HPY44" s="235"/>
      <c r="HPZ44" s="235"/>
      <c r="HQA44" s="235"/>
      <c r="HQB44" s="235"/>
      <c r="HQC44" s="235"/>
      <c r="HQD44" s="235"/>
      <c r="HQE44" s="235"/>
      <c r="HQF44" s="235"/>
      <c r="HQG44" s="235"/>
      <c r="HQH44" s="235"/>
      <c r="HQI44" s="235"/>
      <c r="HQJ44" s="235"/>
      <c r="HQK44" s="235"/>
      <c r="HQL44" s="235"/>
      <c r="HQM44" s="235"/>
      <c r="HQN44" s="235"/>
      <c r="HQO44" s="235"/>
      <c r="HQP44" s="235"/>
      <c r="HQQ44" s="235"/>
      <c r="HQR44" s="235"/>
      <c r="HQS44" s="235"/>
      <c r="HQT44" s="235"/>
      <c r="HQU44" s="235"/>
      <c r="HQV44" s="235"/>
      <c r="HQW44" s="235"/>
      <c r="HQX44" s="235"/>
      <c r="HQY44" s="235"/>
      <c r="HQZ44" s="235"/>
      <c r="HRA44" s="235"/>
      <c r="HRB44" s="235"/>
      <c r="HRC44" s="235"/>
      <c r="HRD44" s="235"/>
      <c r="HRE44" s="235"/>
      <c r="HRF44" s="235"/>
      <c r="HRG44" s="235"/>
      <c r="HRH44" s="235"/>
      <c r="HRI44" s="235"/>
      <c r="HRJ44" s="235"/>
      <c r="HRK44" s="235"/>
      <c r="HRL44" s="235"/>
      <c r="HRM44" s="235"/>
      <c r="HRN44" s="235"/>
      <c r="HRO44" s="235"/>
      <c r="HRP44" s="235"/>
      <c r="HRQ44" s="235"/>
      <c r="HRR44" s="235"/>
      <c r="HRS44" s="235"/>
      <c r="HRT44" s="235"/>
      <c r="HRU44" s="235"/>
      <c r="HRV44" s="235"/>
      <c r="HRW44" s="235"/>
      <c r="HRX44" s="235"/>
      <c r="HRY44" s="235"/>
      <c r="HRZ44" s="235"/>
      <c r="HSA44" s="235"/>
      <c r="HSB44" s="235"/>
      <c r="HSC44" s="235"/>
      <c r="HSD44" s="235"/>
      <c r="HSE44" s="235"/>
      <c r="HSF44" s="235"/>
      <c r="HSG44" s="235"/>
      <c r="HSH44" s="235"/>
      <c r="HSI44" s="235"/>
      <c r="HSJ44" s="235"/>
      <c r="HSK44" s="235"/>
      <c r="HSL44" s="235"/>
      <c r="HSM44" s="235"/>
      <c r="HSN44" s="235"/>
      <c r="HSO44" s="235"/>
      <c r="HSP44" s="235"/>
      <c r="HSQ44" s="235"/>
      <c r="HSR44" s="235"/>
      <c r="HSS44" s="235"/>
      <c r="HST44" s="235"/>
      <c r="HSU44" s="235"/>
      <c r="HSV44" s="235"/>
      <c r="HSW44" s="235"/>
      <c r="HSX44" s="235"/>
      <c r="HSY44" s="235"/>
      <c r="HSZ44" s="235"/>
      <c r="HTA44" s="235"/>
      <c r="HTB44" s="235"/>
      <c r="HTC44" s="235"/>
      <c r="HTD44" s="235"/>
      <c r="HTE44" s="235"/>
      <c r="HTF44" s="235"/>
      <c r="HTG44" s="235"/>
      <c r="HTH44" s="235"/>
      <c r="HTI44" s="235"/>
      <c r="HTJ44" s="235"/>
      <c r="HTK44" s="235"/>
      <c r="HTL44" s="235"/>
      <c r="HTM44" s="235"/>
      <c r="HTN44" s="235"/>
      <c r="HTO44" s="235"/>
      <c r="HTP44" s="235"/>
      <c r="HTQ44" s="235"/>
      <c r="HTR44" s="235"/>
      <c r="HTS44" s="235"/>
      <c r="HTT44" s="235"/>
      <c r="HTU44" s="235"/>
      <c r="HTV44" s="235"/>
      <c r="HTW44" s="235"/>
      <c r="HTX44" s="235"/>
      <c r="HTY44" s="235"/>
      <c r="HTZ44" s="235"/>
      <c r="HUA44" s="235"/>
      <c r="HUB44" s="235"/>
      <c r="HUC44" s="235"/>
      <c r="HUD44" s="235"/>
      <c r="HUE44" s="235"/>
      <c r="HUF44" s="235"/>
      <c r="HUG44" s="235"/>
      <c r="HUH44" s="235"/>
      <c r="HUI44" s="235"/>
      <c r="HUJ44" s="235"/>
      <c r="HUK44" s="235"/>
      <c r="HUL44" s="235"/>
      <c r="HUM44" s="235"/>
      <c r="HUN44" s="235"/>
      <c r="HUO44" s="235"/>
      <c r="HUP44" s="235"/>
      <c r="HUQ44" s="235"/>
      <c r="HUR44" s="235"/>
      <c r="HUS44" s="235"/>
      <c r="HUT44" s="235"/>
      <c r="HUU44" s="235"/>
      <c r="HUV44" s="235"/>
      <c r="HUW44" s="235"/>
      <c r="HUX44" s="235"/>
      <c r="HUY44" s="235"/>
      <c r="HUZ44" s="235"/>
      <c r="HVA44" s="235"/>
      <c r="HVB44" s="235"/>
      <c r="HVC44" s="235"/>
      <c r="HVD44" s="235"/>
      <c r="HVE44" s="235"/>
      <c r="HVF44" s="235"/>
      <c r="HVG44" s="235"/>
      <c r="HVH44" s="235"/>
      <c r="HVI44" s="235"/>
      <c r="HVJ44" s="235"/>
      <c r="HVK44" s="235"/>
      <c r="HVL44" s="235"/>
      <c r="HVM44" s="235"/>
      <c r="HVN44" s="235"/>
      <c r="HVO44" s="235"/>
      <c r="HVP44" s="235"/>
      <c r="HVQ44" s="235"/>
      <c r="HVR44" s="235"/>
      <c r="HVS44" s="235"/>
      <c r="HVT44" s="235"/>
      <c r="HVU44" s="235"/>
      <c r="HVV44" s="235"/>
      <c r="HVW44" s="235"/>
      <c r="HVX44" s="235"/>
      <c r="HVY44" s="235"/>
      <c r="HVZ44" s="235"/>
      <c r="HWA44" s="235"/>
      <c r="HWB44" s="235"/>
      <c r="HWC44" s="235"/>
      <c r="HWD44" s="235"/>
      <c r="HWE44" s="235"/>
      <c r="HWF44" s="235"/>
      <c r="HWG44" s="235"/>
      <c r="HWH44" s="235"/>
      <c r="HWI44" s="235"/>
      <c r="HWJ44" s="235"/>
      <c r="HWK44" s="235"/>
      <c r="HWL44" s="235"/>
      <c r="HWM44" s="235"/>
      <c r="HWN44" s="235"/>
      <c r="HWO44" s="235"/>
      <c r="HWP44" s="235"/>
      <c r="HWQ44" s="235"/>
      <c r="HWR44" s="235"/>
      <c r="HWS44" s="235"/>
      <c r="HWT44" s="235"/>
      <c r="HWU44" s="235"/>
      <c r="HWV44" s="235"/>
      <c r="HWW44" s="235"/>
      <c r="HWX44" s="235"/>
      <c r="HWY44" s="235"/>
      <c r="HWZ44" s="235"/>
      <c r="HXA44" s="235"/>
      <c r="HXB44" s="235"/>
      <c r="HXC44" s="235"/>
      <c r="HXD44" s="235"/>
      <c r="HXE44" s="235"/>
      <c r="HXF44" s="235"/>
      <c r="HXG44" s="235"/>
      <c r="HXH44" s="235"/>
      <c r="HXI44" s="235"/>
      <c r="HXJ44" s="235"/>
      <c r="HXK44" s="235"/>
      <c r="HXL44" s="235"/>
      <c r="HXM44" s="235"/>
      <c r="HXN44" s="235"/>
      <c r="HXO44" s="235"/>
      <c r="HXP44" s="235"/>
      <c r="HXQ44" s="235"/>
      <c r="HXR44" s="235"/>
      <c r="HXS44" s="235"/>
      <c r="HXT44" s="235"/>
      <c r="HXU44" s="235"/>
      <c r="HXV44" s="235"/>
      <c r="HXW44" s="235"/>
      <c r="HXX44" s="235"/>
      <c r="HXY44" s="235"/>
      <c r="HXZ44" s="235"/>
      <c r="HYA44" s="235"/>
      <c r="HYB44" s="235"/>
      <c r="HYC44" s="235"/>
      <c r="HYD44" s="235"/>
      <c r="HYE44" s="235"/>
      <c r="HYF44" s="235"/>
      <c r="HYG44" s="235"/>
      <c r="HYH44" s="235"/>
      <c r="HYI44" s="235"/>
      <c r="HYJ44" s="235"/>
      <c r="HYK44" s="235"/>
      <c r="HYL44" s="235"/>
      <c r="HYM44" s="235"/>
      <c r="HYN44" s="235"/>
      <c r="HYO44" s="235"/>
      <c r="HYP44" s="235"/>
      <c r="HYQ44" s="235"/>
      <c r="HYR44" s="235"/>
      <c r="HYS44" s="235"/>
      <c r="HYT44" s="235"/>
      <c r="HYU44" s="235"/>
      <c r="HYV44" s="235"/>
      <c r="HYW44" s="235"/>
      <c r="HYX44" s="235"/>
      <c r="HYY44" s="235"/>
      <c r="HYZ44" s="235"/>
      <c r="HZA44" s="235"/>
      <c r="HZB44" s="235"/>
      <c r="HZC44" s="235"/>
      <c r="HZD44" s="235"/>
      <c r="HZE44" s="235"/>
      <c r="HZF44" s="235"/>
      <c r="HZG44" s="235"/>
      <c r="HZH44" s="235"/>
      <c r="HZI44" s="235"/>
      <c r="HZJ44" s="235"/>
      <c r="HZK44" s="235"/>
      <c r="HZL44" s="235"/>
      <c r="HZM44" s="235"/>
      <c r="HZN44" s="235"/>
      <c r="HZO44" s="235"/>
      <c r="HZP44" s="235"/>
      <c r="HZQ44" s="235"/>
      <c r="HZR44" s="235"/>
      <c r="HZS44" s="235"/>
      <c r="HZT44" s="235"/>
      <c r="HZU44" s="235"/>
      <c r="HZV44" s="235"/>
      <c r="HZW44" s="235"/>
      <c r="HZX44" s="235"/>
      <c r="HZY44" s="235"/>
      <c r="HZZ44" s="235"/>
      <c r="IAA44" s="235"/>
      <c r="IAB44" s="235"/>
      <c r="IAC44" s="235"/>
      <c r="IAD44" s="235"/>
      <c r="IAE44" s="235"/>
      <c r="IAF44" s="235"/>
      <c r="IAG44" s="235"/>
      <c r="IAH44" s="235"/>
      <c r="IAI44" s="235"/>
      <c r="IAJ44" s="235"/>
      <c r="IAK44" s="235"/>
      <c r="IAL44" s="235"/>
      <c r="IAM44" s="235"/>
      <c r="IAN44" s="235"/>
      <c r="IAO44" s="235"/>
      <c r="IAP44" s="235"/>
      <c r="IAQ44" s="235"/>
      <c r="IAR44" s="235"/>
      <c r="IAS44" s="235"/>
      <c r="IAT44" s="235"/>
      <c r="IAU44" s="235"/>
      <c r="IAV44" s="235"/>
      <c r="IAW44" s="235"/>
      <c r="IAX44" s="235"/>
      <c r="IAY44" s="235"/>
      <c r="IAZ44" s="235"/>
      <c r="IBA44" s="235"/>
      <c r="IBB44" s="235"/>
      <c r="IBC44" s="235"/>
      <c r="IBD44" s="235"/>
      <c r="IBE44" s="235"/>
      <c r="IBF44" s="235"/>
      <c r="IBG44" s="235"/>
      <c r="IBH44" s="235"/>
      <c r="IBI44" s="235"/>
      <c r="IBJ44" s="235"/>
      <c r="IBK44" s="235"/>
      <c r="IBL44" s="235"/>
      <c r="IBM44" s="235"/>
      <c r="IBN44" s="235"/>
      <c r="IBO44" s="235"/>
      <c r="IBP44" s="235"/>
      <c r="IBQ44" s="235"/>
      <c r="IBR44" s="235"/>
      <c r="IBS44" s="235"/>
      <c r="IBT44" s="235"/>
      <c r="IBU44" s="235"/>
      <c r="IBV44" s="235"/>
      <c r="IBW44" s="235"/>
      <c r="IBX44" s="235"/>
      <c r="IBY44" s="235"/>
      <c r="IBZ44" s="235"/>
      <c r="ICA44" s="235"/>
      <c r="ICB44" s="235"/>
      <c r="ICC44" s="235"/>
      <c r="ICD44" s="235"/>
      <c r="ICE44" s="235"/>
      <c r="ICF44" s="235"/>
      <c r="ICG44" s="235"/>
      <c r="ICH44" s="235"/>
      <c r="ICI44" s="235"/>
      <c r="ICJ44" s="235"/>
      <c r="ICK44" s="235"/>
      <c r="ICL44" s="235"/>
      <c r="ICM44" s="235"/>
      <c r="ICN44" s="235"/>
      <c r="ICO44" s="235"/>
      <c r="ICP44" s="235"/>
      <c r="ICQ44" s="235"/>
      <c r="ICR44" s="235"/>
      <c r="ICS44" s="235"/>
      <c r="ICT44" s="235"/>
      <c r="ICU44" s="235"/>
      <c r="ICV44" s="235"/>
      <c r="ICW44" s="235"/>
      <c r="ICX44" s="235"/>
      <c r="ICY44" s="235"/>
      <c r="ICZ44" s="235"/>
      <c r="IDA44" s="235"/>
      <c r="IDB44" s="235"/>
      <c r="IDC44" s="235"/>
      <c r="IDD44" s="235"/>
      <c r="IDE44" s="235"/>
      <c r="IDF44" s="235"/>
      <c r="IDG44" s="235"/>
      <c r="IDH44" s="235"/>
      <c r="IDI44" s="235"/>
      <c r="IDJ44" s="235"/>
      <c r="IDK44" s="235"/>
      <c r="IDL44" s="235"/>
      <c r="IDM44" s="235"/>
      <c r="IDN44" s="235"/>
      <c r="IDO44" s="235"/>
      <c r="IDP44" s="235"/>
      <c r="IDQ44" s="235"/>
      <c r="IDR44" s="235"/>
      <c r="IDS44" s="235"/>
      <c r="IDT44" s="235"/>
      <c r="IDU44" s="235"/>
      <c r="IDV44" s="235"/>
      <c r="IDW44" s="235"/>
      <c r="IDX44" s="235"/>
      <c r="IDY44" s="235"/>
      <c r="IDZ44" s="235"/>
      <c r="IEA44" s="235"/>
      <c r="IEB44" s="235"/>
      <c r="IEC44" s="235"/>
      <c r="IED44" s="235"/>
      <c r="IEE44" s="235"/>
      <c r="IEF44" s="235"/>
      <c r="IEG44" s="235"/>
      <c r="IEH44" s="235"/>
      <c r="IEI44" s="235"/>
      <c r="IEJ44" s="235"/>
      <c r="IEK44" s="235"/>
      <c r="IEL44" s="235"/>
      <c r="IEM44" s="235"/>
      <c r="IEN44" s="235"/>
      <c r="IEO44" s="235"/>
      <c r="IEP44" s="235"/>
      <c r="IEQ44" s="235"/>
      <c r="IER44" s="235"/>
      <c r="IES44" s="235"/>
      <c r="IET44" s="235"/>
      <c r="IEU44" s="235"/>
      <c r="IEV44" s="235"/>
      <c r="IEW44" s="235"/>
      <c r="IEX44" s="235"/>
      <c r="IEY44" s="235"/>
      <c r="IEZ44" s="235"/>
      <c r="IFA44" s="235"/>
      <c r="IFB44" s="235"/>
      <c r="IFC44" s="235"/>
      <c r="IFD44" s="235"/>
      <c r="IFE44" s="235"/>
      <c r="IFF44" s="235"/>
      <c r="IFG44" s="235"/>
      <c r="IFH44" s="235"/>
      <c r="IFI44" s="235"/>
      <c r="IFJ44" s="235"/>
      <c r="IFK44" s="235"/>
      <c r="IFL44" s="235"/>
      <c r="IFM44" s="235"/>
      <c r="IFN44" s="235"/>
      <c r="IFO44" s="235"/>
      <c r="IFP44" s="235"/>
      <c r="IFQ44" s="235"/>
      <c r="IFR44" s="235"/>
      <c r="IFS44" s="235"/>
      <c r="IFT44" s="235"/>
      <c r="IFU44" s="235"/>
      <c r="IFV44" s="235"/>
      <c r="IFW44" s="235"/>
      <c r="IFX44" s="235"/>
      <c r="IFY44" s="235"/>
      <c r="IFZ44" s="235"/>
      <c r="IGA44" s="235"/>
      <c r="IGB44" s="235"/>
      <c r="IGC44" s="235"/>
      <c r="IGD44" s="235"/>
      <c r="IGE44" s="235"/>
      <c r="IGF44" s="235"/>
      <c r="IGG44" s="235"/>
      <c r="IGH44" s="235"/>
      <c r="IGI44" s="235"/>
      <c r="IGJ44" s="235"/>
      <c r="IGK44" s="235"/>
      <c r="IGL44" s="235"/>
      <c r="IGM44" s="235"/>
      <c r="IGN44" s="235"/>
      <c r="IGO44" s="235"/>
      <c r="IGP44" s="235"/>
      <c r="IGQ44" s="235"/>
      <c r="IGR44" s="235"/>
      <c r="IGS44" s="235"/>
      <c r="IGT44" s="235"/>
      <c r="IGU44" s="235"/>
      <c r="IGV44" s="235"/>
      <c r="IGW44" s="235"/>
      <c r="IGX44" s="235"/>
      <c r="IGY44" s="235"/>
      <c r="IGZ44" s="235"/>
      <c r="IHA44" s="235"/>
      <c r="IHB44" s="235"/>
      <c r="IHC44" s="235"/>
      <c r="IHD44" s="235"/>
      <c r="IHE44" s="235"/>
      <c r="IHF44" s="235"/>
      <c r="IHG44" s="235"/>
      <c r="IHH44" s="235"/>
      <c r="IHI44" s="235"/>
      <c r="IHJ44" s="235"/>
      <c r="IHK44" s="235"/>
      <c r="IHL44" s="235"/>
      <c r="IHM44" s="235"/>
      <c r="IHN44" s="235"/>
      <c r="IHO44" s="235"/>
      <c r="IHP44" s="235"/>
      <c r="IHQ44" s="235"/>
      <c r="IHR44" s="235"/>
      <c r="IHS44" s="235"/>
      <c r="IHT44" s="235"/>
      <c r="IHU44" s="235"/>
      <c r="IHV44" s="235"/>
      <c r="IHW44" s="235"/>
      <c r="IHX44" s="235"/>
      <c r="IHY44" s="235"/>
      <c r="IHZ44" s="235"/>
      <c r="IIA44" s="235"/>
      <c r="IIB44" s="235"/>
      <c r="IIC44" s="235"/>
      <c r="IID44" s="235"/>
      <c r="IIE44" s="235"/>
      <c r="IIF44" s="235"/>
      <c r="IIG44" s="235"/>
      <c r="IIH44" s="235"/>
      <c r="III44" s="235"/>
      <c r="IIJ44" s="235"/>
      <c r="IIK44" s="235"/>
      <c r="IIL44" s="235"/>
      <c r="IIM44" s="235"/>
      <c r="IIN44" s="235"/>
      <c r="IIO44" s="235"/>
      <c r="IIP44" s="235"/>
      <c r="IIQ44" s="235"/>
      <c r="IIR44" s="235"/>
      <c r="IIS44" s="235"/>
      <c r="IIT44" s="235"/>
      <c r="IIU44" s="235"/>
      <c r="IIV44" s="235"/>
      <c r="IIW44" s="235"/>
      <c r="IIX44" s="235"/>
      <c r="IIY44" s="235"/>
      <c r="IIZ44" s="235"/>
      <c r="IJA44" s="235"/>
      <c r="IJB44" s="235"/>
      <c r="IJC44" s="235"/>
      <c r="IJD44" s="235"/>
      <c r="IJE44" s="235"/>
      <c r="IJF44" s="235"/>
      <c r="IJG44" s="235"/>
      <c r="IJH44" s="235"/>
      <c r="IJI44" s="235"/>
      <c r="IJJ44" s="235"/>
      <c r="IJK44" s="235"/>
      <c r="IJL44" s="235"/>
      <c r="IJM44" s="235"/>
      <c r="IJN44" s="235"/>
      <c r="IJO44" s="235"/>
      <c r="IJP44" s="235"/>
      <c r="IJQ44" s="235"/>
      <c r="IJR44" s="235"/>
      <c r="IJS44" s="235"/>
      <c r="IJT44" s="235"/>
      <c r="IJU44" s="235"/>
      <c r="IJV44" s="235"/>
      <c r="IJW44" s="235"/>
      <c r="IJX44" s="235"/>
      <c r="IJY44" s="235"/>
      <c r="IJZ44" s="235"/>
      <c r="IKA44" s="235"/>
      <c r="IKB44" s="235"/>
      <c r="IKC44" s="235"/>
      <c r="IKD44" s="235"/>
      <c r="IKE44" s="235"/>
      <c r="IKF44" s="235"/>
      <c r="IKG44" s="235"/>
      <c r="IKH44" s="235"/>
      <c r="IKI44" s="235"/>
      <c r="IKJ44" s="235"/>
      <c r="IKK44" s="235"/>
      <c r="IKL44" s="235"/>
      <c r="IKM44" s="235"/>
      <c r="IKN44" s="235"/>
      <c r="IKO44" s="235"/>
      <c r="IKP44" s="235"/>
      <c r="IKQ44" s="235"/>
      <c r="IKR44" s="235"/>
      <c r="IKS44" s="235"/>
      <c r="IKT44" s="235"/>
      <c r="IKU44" s="235"/>
      <c r="IKV44" s="235"/>
      <c r="IKW44" s="235"/>
      <c r="IKX44" s="235"/>
      <c r="IKY44" s="235"/>
      <c r="IKZ44" s="235"/>
      <c r="ILA44" s="235"/>
      <c r="ILB44" s="235"/>
      <c r="ILC44" s="235"/>
      <c r="ILD44" s="235"/>
      <c r="ILE44" s="235"/>
      <c r="ILF44" s="235"/>
      <c r="ILG44" s="235"/>
      <c r="ILH44" s="235"/>
      <c r="ILI44" s="235"/>
      <c r="ILJ44" s="235"/>
      <c r="ILK44" s="235"/>
      <c r="ILL44" s="235"/>
      <c r="ILM44" s="235"/>
      <c r="ILN44" s="235"/>
      <c r="ILO44" s="235"/>
      <c r="ILP44" s="235"/>
      <c r="ILQ44" s="235"/>
      <c r="ILR44" s="235"/>
      <c r="ILS44" s="235"/>
      <c r="ILT44" s="235"/>
      <c r="ILU44" s="235"/>
      <c r="ILV44" s="235"/>
      <c r="ILW44" s="235"/>
      <c r="ILX44" s="235"/>
      <c r="ILY44" s="235"/>
      <c r="ILZ44" s="235"/>
      <c r="IMA44" s="235"/>
      <c r="IMB44" s="235"/>
      <c r="IMC44" s="235"/>
      <c r="IMD44" s="235"/>
      <c r="IME44" s="235"/>
      <c r="IMF44" s="235"/>
      <c r="IMG44" s="235"/>
      <c r="IMH44" s="235"/>
      <c r="IMI44" s="235"/>
      <c r="IMJ44" s="235"/>
      <c r="IMK44" s="235"/>
      <c r="IML44" s="235"/>
      <c r="IMM44" s="235"/>
      <c r="IMN44" s="235"/>
      <c r="IMO44" s="235"/>
      <c r="IMP44" s="235"/>
      <c r="IMQ44" s="235"/>
      <c r="IMR44" s="235"/>
      <c r="IMS44" s="235"/>
      <c r="IMT44" s="235"/>
      <c r="IMU44" s="235"/>
      <c r="IMV44" s="235"/>
      <c r="IMW44" s="235"/>
      <c r="IMX44" s="235"/>
      <c r="IMY44" s="235"/>
      <c r="IMZ44" s="235"/>
      <c r="INA44" s="235"/>
      <c r="INB44" s="235"/>
      <c r="INC44" s="235"/>
      <c r="IND44" s="235"/>
      <c r="INE44" s="235"/>
      <c r="INF44" s="235"/>
      <c r="ING44" s="235"/>
      <c r="INH44" s="235"/>
      <c r="INI44" s="235"/>
      <c r="INJ44" s="235"/>
      <c r="INK44" s="235"/>
      <c r="INL44" s="235"/>
      <c r="INM44" s="235"/>
      <c r="INN44" s="235"/>
      <c r="INO44" s="235"/>
      <c r="INP44" s="235"/>
      <c r="INQ44" s="235"/>
      <c r="INR44" s="235"/>
      <c r="INS44" s="235"/>
      <c r="INT44" s="235"/>
      <c r="INU44" s="235"/>
      <c r="INV44" s="235"/>
      <c r="INW44" s="235"/>
      <c r="INX44" s="235"/>
      <c r="INY44" s="235"/>
      <c r="INZ44" s="235"/>
      <c r="IOA44" s="235"/>
      <c r="IOB44" s="235"/>
      <c r="IOC44" s="235"/>
      <c r="IOD44" s="235"/>
      <c r="IOE44" s="235"/>
      <c r="IOF44" s="235"/>
      <c r="IOG44" s="235"/>
      <c r="IOH44" s="235"/>
      <c r="IOI44" s="235"/>
      <c r="IOJ44" s="235"/>
      <c r="IOK44" s="235"/>
      <c r="IOL44" s="235"/>
      <c r="IOM44" s="235"/>
      <c r="ION44" s="235"/>
      <c r="IOO44" s="235"/>
      <c r="IOP44" s="235"/>
      <c r="IOQ44" s="235"/>
      <c r="IOR44" s="235"/>
      <c r="IOS44" s="235"/>
      <c r="IOT44" s="235"/>
      <c r="IOU44" s="235"/>
      <c r="IOV44" s="235"/>
      <c r="IOW44" s="235"/>
      <c r="IOX44" s="235"/>
      <c r="IOY44" s="235"/>
      <c r="IOZ44" s="235"/>
      <c r="IPA44" s="235"/>
      <c r="IPB44" s="235"/>
      <c r="IPC44" s="235"/>
      <c r="IPD44" s="235"/>
      <c r="IPE44" s="235"/>
      <c r="IPF44" s="235"/>
      <c r="IPG44" s="235"/>
      <c r="IPH44" s="235"/>
      <c r="IPI44" s="235"/>
      <c r="IPJ44" s="235"/>
      <c r="IPK44" s="235"/>
      <c r="IPL44" s="235"/>
      <c r="IPM44" s="235"/>
      <c r="IPN44" s="235"/>
      <c r="IPO44" s="235"/>
      <c r="IPP44" s="235"/>
      <c r="IPQ44" s="235"/>
      <c r="IPR44" s="235"/>
      <c r="IPS44" s="235"/>
      <c r="IPT44" s="235"/>
      <c r="IPU44" s="235"/>
      <c r="IPV44" s="235"/>
      <c r="IPW44" s="235"/>
      <c r="IPX44" s="235"/>
      <c r="IPY44" s="235"/>
      <c r="IPZ44" s="235"/>
      <c r="IQA44" s="235"/>
      <c r="IQB44" s="235"/>
      <c r="IQC44" s="235"/>
      <c r="IQD44" s="235"/>
      <c r="IQE44" s="235"/>
      <c r="IQF44" s="235"/>
      <c r="IQG44" s="235"/>
      <c r="IQH44" s="235"/>
      <c r="IQI44" s="235"/>
      <c r="IQJ44" s="235"/>
      <c r="IQK44" s="235"/>
      <c r="IQL44" s="235"/>
      <c r="IQM44" s="235"/>
      <c r="IQN44" s="235"/>
      <c r="IQO44" s="235"/>
      <c r="IQP44" s="235"/>
      <c r="IQQ44" s="235"/>
      <c r="IQR44" s="235"/>
      <c r="IQS44" s="235"/>
      <c r="IQT44" s="235"/>
      <c r="IQU44" s="235"/>
      <c r="IQV44" s="235"/>
      <c r="IQW44" s="235"/>
      <c r="IQX44" s="235"/>
      <c r="IQY44" s="235"/>
      <c r="IQZ44" s="235"/>
      <c r="IRA44" s="235"/>
      <c r="IRB44" s="235"/>
      <c r="IRC44" s="235"/>
      <c r="IRD44" s="235"/>
      <c r="IRE44" s="235"/>
      <c r="IRF44" s="235"/>
      <c r="IRG44" s="235"/>
      <c r="IRH44" s="235"/>
      <c r="IRI44" s="235"/>
      <c r="IRJ44" s="235"/>
      <c r="IRK44" s="235"/>
      <c r="IRL44" s="235"/>
      <c r="IRM44" s="235"/>
      <c r="IRN44" s="235"/>
      <c r="IRO44" s="235"/>
      <c r="IRP44" s="235"/>
      <c r="IRQ44" s="235"/>
      <c r="IRR44" s="235"/>
      <c r="IRS44" s="235"/>
      <c r="IRT44" s="235"/>
      <c r="IRU44" s="235"/>
      <c r="IRV44" s="235"/>
      <c r="IRW44" s="235"/>
      <c r="IRX44" s="235"/>
      <c r="IRY44" s="235"/>
      <c r="IRZ44" s="235"/>
      <c r="ISA44" s="235"/>
      <c r="ISB44" s="235"/>
      <c r="ISC44" s="235"/>
      <c r="ISD44" s="235"/>
      <c r="ISE44" s="235"/>
      <c r="ISF44" s="235"/>
      <c r="ISG44" s="235"/>
      <c r="ISH44" s="235"/>
      <c r="ISI44" s="235"/>
      <c r="ISJ44" s="235"/>
      <c r="ISK44" s="235"/>
      <c r="ISL44" s="235"/>
      <c r="ISM44" s="235"/>
      <c r="ISN44" s="235"/>
      <c r="ISO44" s="235"/>
      <c r="ISP44" s="235"/>
      <c r="ISQ44" s="235"/>
      <c r="ISR44" s="235"/>
      <c r="ISS44" s="235"/>
      <c r="IST44" s="235"/>
      <c r="ISU44" s="235"/>
      <c r="ISV44" s="235"/>
      <c r="ISW44" s="235"/>
      <c r="ISX44" s="235"/>
      <c r="ISY44" s="235"/>
      <c r="ISZ44" s="235"/>
      <c r="ITA44" s="235"/>
      <c r="ITB44" s="235"/>
      <c r="ITC44" s="235"/>
      <c r="ITD44" s="235"/>
      <c r="ITE44" s="235"/>
      <c r="ITF44" s="235"/>
      <c r="ITG44" s="235"/>
      <c r="ITH44" s="235"/>
      <c r="ITI44" s="235"/>
      <c r="ITJ44" s="235"/>
      <c r="ITK44" s="235"/>
      <c r="ITL44" s="235"/>
      <c r="ITM44" s="235"/>
      <c r="ITN44" s="235"/>
      <c r="ITO44" s="235"/>
      <c r="ITP44" s="235"/>
      <c r="ITQ44" s="235"/>
      <c r="ITR44" s="235"/>
      <c r="ITS44" s="235"/>
      <c r="ITT44" s="235"/>
      <c r="ITU44" s="235"/>
      <c r="ITV44" s="235"/>
      <c r="ITW44" s="235"/>
      <c r="ITX44" s="235"/>
      <c r="ITY44" s="235"/>
      <c r="ITZ44" s="235"/>
      <c r="IUA44" s="235"/>
      <c r="IUB44" s="235"/>
      <c r="IUC44" s="235"/>
      <c r="IUD44" s="235"/>
      <c r="IUE44" s="235"/>
      <c r="IUF44" s="235"/>
      <c r="IUG44" s="235"/>
      <c r="IUH44" s="235"/>
      <c r="IUI44" s="235"/>
      <c r="IUJ44" s="235"/>
      <c r="IUK44" s="235"/>
      <c r="IUL44" s="235"/>
      <c r="IUM44" s="235"/>
      <c r="IUN44" s="235"/>
      <c r="IUO44" s="235"/>
      <c r="IUP44" s="235"/>
      <c r="IUQ44" s="235"/>
      <c r="IUR44" s="235"/>
      <c r="IUS44" s="235"/>
      <c r="IUT44" s="235"/>
      <c r="IUU44" s="235"/>
      <c r="IUV44" s="235"/>
      <c r="IUW44" s="235"/>
      <c r="IUX44" s="235"/>
      <c r="IUY44" s="235"/>
      <c r="IUZ44" s="235"/>
      <c r="IVA44" s="235"/>
      <c r="IVB44" s="235"/>
      <c r="IVC44" s="235"/>
      <c r="IVD44" s="235"/>
      <c r="IVE44" s="235"/>
      <c r="IVF44" s="235"/>
      <c r="IVG44" s="235"/>
      <c r="IVH44" s="235"/>
      <c r="IVI44" s="235"/>
      <c r="IVJ44" s="235"/>
      <c r="IVK44" s="235"/>
      <c r="IVL44" s="235"/>
      <c r="IVM44" s="235"/>
      <c r="IVN44" s="235"/>
      <c r="IVO44" s="235"/>
      <c r="IVP44" s="235"/>
      <c r="IVQ44" s="235"/>
      <c r="IVR44" s="235"/>
      <c r="IVS44" s="235"/>
      <c r="IVT44" s="235"/>
      <c r="IVU44" s="235"/>
      <c r="IVV44" s="235"/>
      <c r="IVW44" s="235"/>
      <c r="IVX44" s="235"/>
      <c r="IVY44" s="235"/>
      <c r="IVZ44" s="235"/>
      <c r="IWA44" s="235"/>
      <c r="IWB44" s="235"/>
      <c r="IWC44" s="235"/>
      <c r="IWD44" s="235"/>
      <c r="IWE44" s="235"/>
      <c r="IWF44" s="235"/>
      <c r="IWG44" s="235"/>
      <c r="IWH44" s="235"/>
      <c r="IWI44" s="235"/>
      <c r="IWJ44" s="235"/>
      <c r="IWK44" s="235"/>
      <c r="IWL44" s="235"/>
      <c r="IWM44" s="235"/>
      <c r="IWN44" s="235"/>
      <c r="IWO44" s="235"/>
      <c r="IWP44" s="235"/>
      <c r="IWQ44" s="235"/>
      <c r="IWR44" s="235"/>
      <c r="IWS44" s="235"/>
      <c r="IWT44" s="235"/>
      <c r="IWU44" s="235"/>
      <c r="IWV44" s="235"/>
      <c r="IWW44" s="235"/>
      <c r="IWX44" s="235"/>
      <c r="IWY44" s="235"/>
      <c r="IWZ44" s="235"/>
      <c r="IXA44" s="235"/>
      <c r="IXB44" s="235"/>
      <c r="IXC44" s="235"/>
      <c r="IXD44" s="235"/>
      <c r="IXE44" s="235"/>
      <c r="IXF44" s="235"/>
      <c r="IXG44" s="235"/>
      <c r="IXH44" s="235"/>
      <c r="IXI44" s="235"/>
      <c r="IXJ44" s="235"/>
      <c r="IXK44" s="235"/>
      <c r="IXL44" s="235"/>
      <c r="IXM44" s="235"/>
      <c r="IXN44" s="235"/>
      <c r="IXO44" s="235"/>
      <c r="IXP44" s="235"/>
      <c r="IXQ44" s="235"/>
      <c r="IXR44" s="235"/>
      <c r="IXS44" s="235"/>
      <c r="IXT44" s="235"/>
      <c r="IXU44" s="235"/>
      <c r="IXV44" s="235"/>
      <c r="IXW44" s="235"/>
      <c r="IXX44" s="235"/>
      <c r="IXY44" s="235"/>
      <c r="IXZ44" s="235"/>
      <c r="IYA44" s="235"/>
      <c r="IYB44" s="235"/>
      <c r="IYC44" s="235"/>
      <c r="IYD44" s="235"/>
      <c r="IYE44" s="235"/>
      <c r="IYF44" s="235"/>
      <c r="IYG44" s="235"/>
      <c r="IYH44" s="235"/>
      <c r="IYI44" s="235"/>
      <c r="IYJ44" s="235"/>
      <c r="IYK44" s="235"/>
      <c r="IYL44" s="235"/>
      <c r="IYM44" s="235"/>
      <c r="IYN44" s="235"/>
      <c r="IYO44" s="235"/>
      <c r="IYP44" s="235"/>
      <c r="IYQ44" s="235"/>
      <c r="IYR44" s="235"/>
      <c r="IYS44" s="235"/>
      <c r="IYT44" s="235"/>
      <c r="IYU44" s="235"/>
      <c r="IYV44" s="235"/>
      <c r="IYW44" s="235"/>
      <c r="IYX44" s="235"/>
      <c r="IYY44" s="235"/>
      <c r="IYZ44" s="235"/>
      <c r="IZA44" s="235"/>
      <c r="IZB44" s="235"/>
      <c r="IZC44" s="235"/>
      <c r="IZD44" s="235"/>
      <c r="IZE44" s="235"/>
      <c r="IZF44" s="235"/>
      <c r="IZG44" s="235"/>
      <c r="IZH44" s="235"/>
      <c r="IZI44" s="235"/>
      <c r="IZJ44" s="235"/>
      <c r="IZK44" s="235"/>
      <c r="IZL44" s="235"/>
      <c r="IZM44" s="235"/>
      <c r="IZN44" s="235"/>
      <c r="IZO44" s="235"/>
      <c r="IZP44" s="235"/>
      <c r="IZQ44" s="235"/>
      <c r="IZR44" s="235"/>
      <c r="IZS44" s="235"/>
      <c r="IZT44" s="235"/>
      <c r="IZU44" s="235"/>
      <c r="IZV44" s="235"/>
      <c r="IZW44" s="235"/>
      <c r="IZX44" s="235"/>
      <c r="IZY44" s="235"/>
      <c r="IZZ44" s="235"/>
      <c r="JAA44" s="235"/>
      <c r="JAB44" s="235"/>
      <c r="JAC44" s="235"/>
      <c r="JAD44" s="235"/>
      <c r="JAE44" s="235"/>
      <c r="JAF44" s="235"/>
      <c r="JAG44" s="235"/>
      <c r="JAH44" s="235"/>
      <c r="JAI44" s="235"/>
      <c r="JAJ44" s="235"/>
      <c r="JAK44" s="235"/>
      <c r="JAL44" s="235"/>
      <c r="JAM44" s="235"/>
      <c r="JAN44" s="235"/>
      <c r="JAO44" s="235"/>
      <c r="JAP44" s="235"/>
      <c r="JAQ44" s="235"/>
      <c r="JAR44" s="235"/>
      <c r="JAS44" s="235"/>
      <c r="JAT44" s="235"/>
      <c r="JAU44" s="235"/>
      <c r="JAV44" s="235"/>
      <c r="JAW44" s="235"/>
      <c r="JAX44" s="235"/>
      <c r="JAY44" s="235"/>
      <c r="JAZ44" s="235"/>
      <c r="JBA44" s="235"/>
      <c r="JBB44" s="235"/>
      <c r="JBC44" s="235"/>
      <c r="JBD44" s="235"/>
      <c r="JBE44" s="235"/>
      <c r="JBF44" s="235"/>
      <c r="JBG44" s="235"/>
      <c r="JBH44" s="235"/>
      <c r="JBI44" s="235"/>
      <c r="JBJ44" s="235"/>
      <c r="JBK44" s="235"/>
      <c r="JBL44" s="235"/>
      <c r="JBM44" s="235"/>
      <c r="JBN44" s="235"/>
      <c r="JBO44" s="235"/>
      <c r="JBP44" s="235"/>
      <c r="JBQ44" s="235"/>
      <c r="JBR44" s="235"/>
      <c r="JBS44" s="235"/>
      <c r="JBT44" s="235"/>
      <c r="JBU44" s="235"/>
      <c r="JBV44" s="235"/>
      <c r="JBW44" s="235"/>
      <c r="JBX44" s="235"/>
      <c r="JBY44" s="235"/>
      <c r="JBZ44" s="235"/>
      <c r="JCA44" s="235"/>
      <c r="JCB44" s="235"/>
      <c r="JCC44" s="235"/>
      <c r="JCD44" s="235"/>
      <c r="JCE44" s="235"/>
      <c r="JCF44" s="235"/>
      <c r="JCG44" s="235"/>
      <c r="JCH44" s="235"/>
      <c r="JCI44" s="235"/>
      <c r="JCJ44" s="235"/>
      <c r="JCK44" s="235"/>
      <c r="JCL44" s="235"/>
      <c r="JCM44" s="235"/>
      <c r="JCN44" s="235"/>
      <c r="JCO44" s="235"/>
      <c r="JCP44" s="235"/>
      <c r="JCQ44" s="235"/>
      <c r="JCR44" s="235"/>
      <c r="JCS44" s="235"/>
      <c r="JCT44" s="235"/>
      <c r="JCU44" s="235"/>
      <c r="JCV44" s="235"/>
      <c r="JCW44" s="235"/>
      <c r="JCX44" s="235"/>
      <c r="JCY44" s="235"/>
      <c r="JCZ44" s="235"/>
      <c r="JDA44" s="235"/>
      <c r="JDB44" s="235"/>
      <c r="JDC44" s="235"/>
      <c r="JDD44" s="235"/>
      <c r="JDE44" s="235"/>
      <c r="JDF44" s="235"/>
      <c r="JDG44" s="235"/>
      <c r="JDH44" s="235"/>
      <c r="JDI44" s="235"/>
      <c r="JDJ44" s="235"/>
      <c r="JDK44" s="235"/>
      <c r="JDL44" s="235"/>
      <c r="JDM44" s="235"/>
      <c r="JDN44" s="235"/>
      <c r="JDO44" s="235"/>
      <c r="JDP44" s="235"/>
      <c r="JDQ44" s="235"/>
      <c r="JDR44" s="235"/>
      <c r="JDS44" s="235"/>
      <c r="JDT44" s="235"/>
      <c r="JDU44" s="235"/>
      <c r="JDV44" s="235"/>
      <c r="JDW44" s="235"/>
      <c r="JDX44" s="235"/>
      <c r="JDY44" s="235"/>
      <c r="JDZ44" s="235"/>
      <c r="JEA44" s="235"/>
      <c r="JEB44" s="235"/>
      <c r="JEC44" s="235"/>
      <c r="JED44" s="235"/>
      <c r="JEE44" s="235"/>
      <c r="JEF44" s="235"/>
      <c r="JEG44" s="235"/>
      <c r="JEH44" s="235"/>
      <c r="JEI44" s="235"/>
      <c r="JEJ44" s="235"/>
      <c r="JEK44" s="235"/>
      <c r="JEL44" s="235"/>
      <c r="JEM44" s="235"/>
      <c r="JEN44" s="235"/>
      <c r="JEO44" s="235"/>
      <c r="JEP44" s="235"/>
      <c r="JEQ44" s="235"/>
      <c r="JER44" s="235"/>
      <c r="JES44" s="235"/>
      <c r="JET44" s="235"/>
      <c r="JEU44" s="235"/>
      <c r="JEV44" s="235"/>
      <c r="JEW44" s="235"/>
      <c r="JEX44" s="235"/>
      <c r="JEY44" s="235"/>
      <c r="JEZ44" s="235"/>
      <c r="JFA44" s="235"/>
      <c r="JFB44" s="235"/>
      <c r="JFC44" s="235"/>
      <c r="JFD44" s="235"/>
      <c r="JFE44" s="235"/>
      <c r="JFF44" s="235"/>
      <c r="JFG44" s="235"/>
      <c r="JFH44" s="235"/>
      <c r="JFI44" s="235"/>
      <c r="JFJ44" s="235"/>
      <c r="JFK44" s="235"/>
      <c r="JFL44" s="235"/>
      <c r="JFM44" s="235"/>
      <c r="JFN44" s="235"/>
      <c r="JFO44" s="235"/>
      <c r="JFP44" s="235"/>
      <c r="JFQ44" s="235"/>
      <c r="JFR44" s="235"/>
      <c r="JFS44" s="235"/>
      <c r="JFT44" s="235"/>
      <c r="JFU44" s="235"/>
      <c r="JFV44" s="235"/>
      <c r="JFW44" s="235"/>
      <c r="JFX44" s="235"/>
      <c r="JFY44" s="235"/>
      <c r="JFZ44" s="235"/>
      <c r="JGA44" s="235"/>
      <c r="JGB44" s="235"/>
      <c r="JGC44" s="235"/>
      <c r="JGD44" s="235"/>
      <c r="JGE44" s="235"/>
      <c r="JGF44" s="235"/>
      <c r="JGG44" s="235"/>
      <c r="JGH44" s="235"/>
      <c r="JGI44" s="235"/>
      <c r="JGJ44" s="235"/>
      <c r="JGK44" s="235"/>
      <c r="JGL44" s="235"/>
      <c r="JGM44" s="235"/>
      <c r="JGN44" s="235"/>
      <c r="JGO44" s="235"/>
      <c r="JGP44" s="235"/>
      <c r="JGQ44" s="235"/>
      <c r="JGR44" s="235"/>
      <c r="JGS44" s="235"/>
      <c r="JGT44" s="235"/>
      <c r="JGU44" s="235"/>
      <c r="JGV44" s="235"/>
      <c r="JGW44" s="235"/>
      <c r="JGX44" s="235"/>
      <c r="JGY44" s="235"/>
      <c r="JGZ44" s="235"/>
      <c r="JHA44" s="235"/>
      <c r="JHB44" s="235"/>
      <c r="JHC44" s="235"/>
      <c r="JHD44" s="235"/>
      <c r="JHE44" s="235"/>
      <c r="JHF44" s="235"/>
      <c r="JHG44" s="235"/>
      <c r="JHH44" s="235"/>
      <c r="JHI44" s="235"/>
      <c r="JHJ44" s="235"/>
      <c r="JHK44" s="235"/>
      <c r="JHL44" s="235"/>
      <c r="JHM44" s="235"/>
      <c r="JHN44" s="235"/>
      <c r="JHO44" s="235"/>
      <c r="JHP44" s="235"/>
      <c r="JHQ44" s="235"/>
      <c r="JHR44" s="235"/>
      <c r="JHS44" s="235"/>
      <c r="JHT44" s="235"/>
      <c r="JHU44" s="235"/>
      <c r="JHV44" s="235"/>
      <c r="JHW44" s="235"/>
      <c r="JHX44" s="235"/>
      <c r="JHY44" s="235"/>
      <c r="JHZ44" s="235"/>
      <c r="JIA44" s="235"/>
      <c r="JIB44" s="235"/>
      <c r="JIC44" s="235"/>
      <c r="JID44" s="235"/>
      <c r="JIE44" s="235"/>
      <c r="JIF44" s="235"/>
      <c r="JIG44" s="235"/>
      <c r="JIH44" s="235"/>
      <c r="JII44" s="235"/>
      <c r="JIJ44" s="235"/>
      <c r="JIK44" s="235"/>
      <c r="JIL44" s="235"/>
      <c r="JIM44" s="235"/>
      <c r="JIN44" s="235"/>
      <c r="JIO44" s="235"/>
      <c r="JIP44" s="235"/>
      <c r="JIQ44" s="235"/>
      <c r="JIR44" s="235"/>
      <c r="JIS44" s="235"/>
      <c r="JIT44" s="235"/>
      <c r="JIU44" s="235"/>
      <c r="JIV44" s="235"/>
      <c r="JIW44" s="235"/>
      <c r="JIX44" s="235"/>
      <c r="JIY44" s="235"/>
      <c r="JIZ44" s="235"/>
      <c r="JJA44" s="235"/>
      <c r="JJB44" s="235"/>
      <c r="JJC44" s="235"/>
      <c r="JJD44" s="235"/>
      <c r="JJE44" s="235"/>
      <c r="JJF44" s="235"/>
      <c r="JJG44" s="235"/>
      <c r="JJH44" s="235"/>
      <c r="JJI44" s="235"/>
      <c r="JJJ44" s="235"/>
      <c r="JJK44" s="235"/>
      <c r="JJL44" s="235"/>
      <c r="JJM44" s="235"/>
      <c r="JJN44" s="235"/>
      <c r="JJO44" s="235"/>
      <c r="JJP44" s="235"/>
      <c r="JJQ44" s="235"/>
      <c r="JJR44" s="235"/>
      <c r="JJS44" s="235"/>
      <c r="JJT44" s="235"/>
      <c r="JJU44" s="235"/>
      <c r="JJV44" s="235"/>
      <c r="JJW44" s="235"/>
      <c r="JJX44" s="235"/>
      <c r="JJY44" s="235"/>
      <c r="JJZ44" s="235"/>
      <c r="JKA44" s="235"/>
      <c r="JKB44" s="235"/>
      <c r="JKC44" s="235"/>
      <c r="JKD44" s="235"/>
      <c r="JKE44" s="235"/>
      <c r="JKF44" s="235"/>
      <c r="JKG44" s="235"/>
      <c r="JKH44" s="235"/>
      <c r="JKI44" s="235"/>
      <c r="JKJ44" s="235"/>
      <c r="JKK44" s="235"/>
      <c r="JKL44" s="235"/>
      <c r="JKM44" s="235"/>
      <c r="JKN44" s="235"/>
      <c r="JKO44" s="235"/>
      <c r="JKP44" s="235"/>
      <c r="JKQ44" s="235"/>
      <c r="JKR44" s="235"/>
      <c r="JKS44" s="235"/>
      <c r="JKT44" s="235"/>
      <c r="JKU44" s="235"/>
      <c r="JKV44" s="235"/>
      <c r="JKW44" s="235"/>
      <c r="JKX44" s="235"/>
      <c r="JKY44" s="235"/>
      <c r="JKZ44" s="235"/>
      <c r="JLA44" s="235"/>
      <c r="JLB44" s="235"/>
      <c r="JLC44" s="235"/>
      <c r="JLD44" s="235"/>
      <c r="JLE44" s="235"/>
      <c r="JLF44" s="235"/>
      <c r="JLG44" s="235"/>
      <c r="JLH44" s="235"/>
      <c r="JLI44" s="235"/>
      <c r="JLJ44" s="235"/>
      <c r="JLK44" s="235"/>
      <c r="JLL44" s="235"/>
      <c r="JLM44" s="235"/>
      <c r="JLN44" s="235"/>
      <c r="JLO44" s="235"/>
      <c r="JLP44" s="235"/>
      <c r="JLQ44" s="235"/>
      <c r="JLR44" s="235"/>
      <c r="JLS44" s="235"/>
      <c r="JLT44" s="235"/>
      <c r="JLU44" s="235"/>
      <c r="JLV44" s="235"/>
      <c r="JLW44" s="235"/>
      <c r="JLX44" s="235"/>
      <c r="JLY44" s="235"/>
      <c r="JLZ44" s="235"/>
      <c r="JMA44" s="235"/>
      <c r="JMB44" s="235"/>
      <c r="JMC44" s="235"/>
      <c r="JMD44" s="235"/>
      <c r="JME44" s="235"/>
      <c r="JMF44" s="235"/>
      <c r="JMG44" s="235"/>
      <c r="JMH44" s="235"/>
      <c r="JMI44" s="235"/>
      <c r="JMJ44" s="235"/>
      <c r="JMK44" s="235"/>
      <c r="JML44" s="235"/>
      <c r="JMM44" s="235"/>
      <c r="JMN44" s="235"/>
      <c r="JMO44" s="235"/>
      <c r="JMP44" s="235"/>
      <c r="JMQ44" s="235"/>
      <c r="JMR44" s="235"/>
      <c r="JMS44" s="235"/>
      <c r="JMT44" s="235"/>
      <c r="JMU44" s="235"/>
      <c r="JMV44" s="235"/>
      <c r="JMW44" s="235"/>
      <c r="JMX44" s="235"/>
      <c r="JMY44" s="235"/>
      <c r="JMZ44" s="235"/>
      <c r="JNA44" s="235"/>
      <c r="JNB44" s="235"/>
      <c r="JNC44" s="235"/>
      <c r="JND44" s="235"/>
      <c r="JNE44" s="235"/>
      <c r="JNF44" s="235"/>
      <c r="JNG44" s="235"/>
      <c r="JNH44" s="235"/>
      <c r="JNI44" s="235"/>
      <c r="JNJ44" s="235"/>
      <c r="JNK44" s="235"/>
      <c r="JNL44" s="235"/>
      <c r="JNM44" s="235"/>
      <c r="JNN44" s="235"/>
      <c r="JNO44" s="235"/>
      <c r="JNP44" s="235"/>
      <c r="JNQ44" s="235"/>
      <c r="JNR44" s="235"/>
      <c r="JNS44" s="235"/>
      <c r="JNT44" s="235"/>
      <c r="JNU44" s="235"/>
      <c r="JNV44" s="235"/>
      <c r="JNW44" s="235"/>
      <c r="JNX44" s="235"/>
      <c r="JNY44" s="235"/>
      <c r="JNZ44" s="235"/>
      <c r="JOA44" s="235"/>
      <c r="JOB44" s="235"/>
      <c r="JOC44" s="235"/>
      <c r="JOD44" s="235"/>
      <c r="JOE44" s="235"/>
      <c r="JOF44" s="235"/>
      <c r="JOG44" s="235"/>
      <c r="JOH44" s="235"/>
      <c r="JOI44" s="235"/>
      <c r="JOJ44" s="235"/>
      <c r="JOK44" s="235"/>
      <c r="JOL44" s="235"/>
      <c r="JOM44" s="235"/>
      <c r="JON44" s="235"/>
      <c r="JOO44" s="235"/>
      <c r="JOP44" s="235"/>
      <c r="JOQ44" s="235"/>
      <c r="JOR44" s="235"/>
      <c r="JOS44" s="235"/>
      <c r="JOT44" s="235"/>
      <c r="JOU44" s="235"/>
      <c r="JOV44" s="235"/>
      <c r="JOW44" s="235"/>
      <c r="JOX44" s="235"/>
      <c r="JOY44" s="235"/>
      <c r="JOZ44" s="235"/>
      <c r="JPA44" s="235"/>
      <c r="JPB44" s="235"/>
      <c r="JPC44" s="235"/>
      <c r="JPD44" s="235"/>
      <c r="JPE44" s="235"/>
      <c r="JPF44" s="235"/>
      <c r="JPG44" s="235"/>
      <c r="JPH44" s="235"/>
      <c r="JPI44" s="235"/>
      <c r="JPJ44" s="235"/>
      <c r="JPK44" s="235"/>
      <c r="JPL44" s="235"/>
      <c r="JPM44" s="235"/>
      <c r="JPN44" s="235"/>
      <c r="JPO44" s="235"/>
      <c r="JPP44" s="235"/>
      <c r="JPQ44" s="235"/>
      <c r="JPR44" s="235"/>
      <c r="JPS44" s="235"/>
      <c r="JPT44" s="235"/>
      <c r="JPU44" s="235"/>
      <c r="JPV44" s="235"/>
      <c r="JPW44" s="235"/>
      <c r="JPX44" s="235"/>
      <c r="JPY44" s="235"/>
      <c r="JPZ44" s="235"/>
      <c r="JQA44" s="235"/>
      <c r="JQB44" s="235"/>
      <c r="JQC44" s="235"/>
      <c r="JQD44" s="235"/>
      <c r="JQE44" s="235"/>
      <c r="JQF44" s="235"/>
      <c r="JQG44" s="235"/>
      <c r="JQH44" s="235"/>
      <c r="JQI44" s="235"/>
      <c r="JQJ44" s="235"/>
      <c r="JQK44" s="235"/>
      <c r="JQL44" s="235"/>
      <c r="JQM44" s="235"/>
      <c r="JQN44" s="235"/>
      <c r="JQO44" s="235"/>
      <c r="JQP44" s="235"/>
      <c r="JQQ44" s="235"/>
      <c r="JQR44" s="235"/>
      <c r="JQS44" s="235"/>
      <c r="JQT44" s="235"/>
      <c r="JQU44" s="235"/>
      <c r="JQV44" s="235"/>
      <c r="JQW44" s="235"/>
      <c r="JQX44" s="235"/>
      <c r="JQY44" s="235"/>
      <c r="JQZ44" s="235"/>
      <c r="JRA44" s="235"/>
      <c r="JRB44" s="235"/>
      <c r="JRC44" s="235"/>
      <c r="JRD44" s="235"/>
      <c r="JRE44" s="235"/>
      <c r="JRF44" s="235"/>
      <c r="JRG44" s="235"/>
      <c r="JRH44" s="235"/>
      <c r="JRI44" s="235"/>
      <c r="JRJ44" s="235"/>
      <c r="JRK44" s="235"/>
      <c r="JRL44" s="235"/>
      <c r="JRM44" s="235"/>
      <c r="JRN44" s="235"/>
      <c r="JRO44" s="235"/>
      <c r="JRP44" s="235"/>
      <c r="JRQ44" s="235"/>
      <c r="JRR44" s="235"/>
      <c r="JRS44" s="235"/>
      <c r="JRT44" s="235"/>
      <c r="JRU44" s="235"/>
      <c r="JRV44" s="235"/>
      <c r="JRW44" s="235"/>
      <c r="JRX44" s="235"/>
      <c r="JRY44" s="235"/>
      <c r="JRZ44" s="235"/>
      <c r="JSA44" s="235"/>
      <c r="JSB44" s="235"/>
      <c r="JSC44" s="235"/>
      <c r="JSD44" s="235"/>
      <c r="JSE44" s="235"/>
      <c r="JSF44" s="235"/>
      <c r="JSG44" s="235"/>
      <c r="JSH44" s="235"/>
      <c r="JSI44" s="235"/>
      <c r="JSJ44" s="235"/>
      <c r="JSK44" s="235"/>
      <c r="JSL44" s="235"/>
      <c r="JSM44" s="235"/>
      <c r="JSN44" s="235"/>
      <c r="JSO44" s="235"/>
      <c r="JSP44" s="235"/>
      <c r="JSQ44" s="235"/>
      <c r="JSR44" s="235"/>
      <c r="JSS44" s="235"/>
      <c r="JST44" s="235"/>
      <c r="JSU44" s="235"/>
      <c r="JSV44" s="235"/>
      <c r="JSW44" s="235"/>
      <c r="JSX44" s="235"/>
      <c r="JSY44" s="235"/>
      <c r="JSZ44" s="235"/>
      <c r="JTA44" s="235"/>
      <c r="JTB44" s="235"/>
      <c r="JTC44" s="235"/>
      <c r="JTD44" s="235"/>
      <c r="JTE44" s="235"/>
      <c r="JTF44" s="235"/>
      <c r="JTG44" s="235"/>
      <c r="JTH44" s="235"/>
      <c r="JTI44" s="235"/>
      <c r="JTJ44" s="235"/>
      <c r="JTK44" s="235"/>
      <c r="JTL44" s="235"/>
      <c r="JTM44" s="235"/>
      <c r="JTN44" s="235"/>
      <c r="JTO44" s="235"/>
      <c r="JTP44" s="235"/>
      <c r="JTQ44" s="235"/>
      <c r="JTR44" s="235"/>
      <c r="JTS44" s="235"/>
      <c r="JTT44" s="235"/>
      <c r="JTU44" s="235"/>
      <c r="JTV44" s="235"/>
      <c r="JTW44" s="235"/>
      <c r="JTX44" s="235"/>
      <c r="JTY44" s="235"/>
      <c r="JTZ44" s="235"/>
      <c r="JUA44" s="235"/>
      <c r="JUB44" s="235"/>
      <c r="JUC44" s="235"/>
      <c r="JUD44" s="235"/>
      <c r="JUE44" s="235"/>
      <c r="JUF44" s="235"/>
      <c r="JUG44" s="235"/>
      <c r="JUH44" s="235"/>
      <c r="JUI44" s="235"/>
      <c r="JUJ44" s="235"/>
      <c r="JUK44" s="235"/>
      <c r="JUL44" s="235"/>
      <c r="JUM44" s="235"/>
      <c r="JUN44" s="235"/>
      <c r="JUO44" s="235"/>
      <c r="JUP44" s="235"/>
      <c r="JUQ44" s="235"/>
      <c r="JUR44" s="235"/>
      <c r="JUS44" s="235"/>
      <c r="JUT44" s="235"/>
      <c r="JUU44" s="235"/>
      <c r="JUV44" s="235"/>
      <c r="JUW44" s="235"/>
      <c r="JUX44" s="235"/>
      <c r="JUY44" s="235"/>
      <c r="JUZ44" s="235"/>
      <c r="JVA44" s="235"/>
      <c r="JVB44" s="235"/>
      <c r="JVC44" s="235"/>
      <c r="JVD44" s="235"/>
      <c r="JVE44" s="235"/>
      <c r="JVF44" s="235"/>
      <c r="JVG44" s="235"/>
      <c r="JVH44" s="235"/>
      <c r="JVI44" s="235"/>
      <c r="JVJ44" s="235"/>
      <c r="JVK44" s="235"/>
      <c r="JVL44" s="235"/>
      <c r="JVM44" s="235"/>
      <c r="JVN44" s="235"/>
      <c r="JVO44" s="235"/>
      <c r="JVP44" s="235"/>
      <c r="JVQ44" s="235"/>
      <c r="JVR44" s="235"/>
      <c r="JVS44" s="235"/>
      <c r="JVT44" s="235"/>
      <c r="JVU44" s="235"/>
      <c r="JVV44" s="235"/>
      <c r="JVW44" s="235"/>
      <c r="JVX44" s="235"/>
      <c r="JVY44" s="235"/>
      <c r="JVZ44" s="235"/>
      <c r="JWA44" s="235"/>
      <c r="JWB44" s="235"/>
      <c r="JWC44" s="235"/>
      <c r="JWD44" s="235"/>
      <c r="JWE44" s="235"/>
      <c r="JWF44" s="235"/>
      <c r="JWG44" s="235"/>
      <c r="JWH44" s="235"/>
      <c r="JWI44" s="235"/>
      <c r="JWJ44" s="235"/>
      <c r="JWK44" s="235"/>
      <c r="JWL44" s="235"/>
      <c r="JWM44" s="235"/>
      <c r="JWN44" s="235"/>
      <c r="JWO44" s="235"/>
      <c r="JWP44" s="235"/>
      <c r="JWQ44" s="235"/>
      <c r="JWR44" s="235"/>
      <c r="JWS44" s="235"/>
      <c r="JWT44" s="235"/>
      <c r="JWU44" s="235"/>
      <c r="JWV44" s="235"/>
      <c r="JWW44" s="235"/>
      <c r="JWX44" s="235"/>
      <c r="JWY44" s="235"/>
      <c r="JWZ44" s="235"/>
      <c r="JXA44" s="235"/>
      <c r="JXB44" s="235"/>
      <c r="JXC44" s="235"/>
      <c r="JXD44" s="235"/>
      <c r="JXE44" s="235"/>
      <c r="JXF44" s="235"/>
      <c r="JXG44" s="235"/>
      <c r="JXH44" s="235"/>
      <c r="JXI44" s="235"/>
      <c r="JXJ44" s="235"/>
      <c r="JXK44" s="235"/>
      <c r="JXL44" s="235"/>
      <c r="JXM44" s="235"/>
      <c r="JXN44" s="235"/>
      <c r="JXO44" s="235"/>
      <c r="JXP44" s="235"/>
      <c r="JXQ44" s="235"/>
      <c r="JXR44" s="235"/>
      <c r="JXS44" s="235"/>
      <c r="JXT44" s="235"/>
      <c r="JXU44" s="235"/>
      <c r="JXV44" s="235"/>
      <c r="JXW44" s="235"/>
      <c r="JXX44" s="235"/>
      <c r="JXY44" s="235"/>
      <c r="JXZ44" s="235"/>
      <c r="JYA44" s="235"/>
      <c r="JYB44" s="235"/>
      <c r="JYC44" s="235"/>
      <c r="JYD44" s="235"/>
      <c r="JYE44" s="235"/>
      <c r="JYF44" s="235"/>
      <c r="JYG44" s="235"/>
      <c r="JYH44" s="235"/>
      <c r="JYI44" s="235"/>
      <c r="JYJ44" s="235"/>
      <c r="JYK44" s="235"/>
      <c r="JYL44" s="235"/>
      <c r="JYM44" s="235"/>
      <c r="JYN44" s="235"/>
      <c r="JYO44" s="235"/>
      <c r="JYP44" s="235"/>
      <c r="JYQ44" s="235"/>
      <c r="JYR44" s="235"/>
      <c r="JYS44" s="235"/>
      <c r="JYT44" s="235"/>
      <c r="JYU44" s="235"/>
      <c r="JYV44" s="235"/>
      <c r="JYW44" s="235"/>
      <c r="JYX44" s="235"/>
      <c r="JYY44" s="235"/>
      <c r="JYZ44" s="235"/>
      <c r="JZA44" s="235"/>
      <c r="JZB44" s="235"/>
      <c r="JZC44" s="235"/>
      <c r="JZD44" s="235"/>
      <c r="JZE44" s="235"/>
      <c r="JZF44" s="235"/>
      <c r="JZG44" s="235"/>
      <c r="JZH44" s="235"/>
      <c r="JZI44" s="235"/>
      <c r="JZJ44" s="235"/>
      <c r="JZK44" s="235"/>
      <c r="JZL44" s="235"/>
      <c r="JZM44" s="235"/>
      <c r="JZN44" s="235"/>
      <c r="JZO44" s="235"/>
      <c r="JZP44" s="235"/>
      <c r="JZQ44" s="235"/>
      <c r="JZR44" s="235"/>
      <c r="JZS44" s="235"/>
      <c r="JZT44" s="235"/>
      <c r="JZU44" s="235"/>
      <c r="JZV44" s="235"/>
      <c r="JZW44" s="235"/>
      <c r="JZX44" s="235"/>
      <c r="JZY44" s="235"/>
      <c r="JZZ44" s="235"/>
      <c r="KAA44" s="235"/>
      <c r="KAB44" s="235"/>
      <c r="KAC44" s="235"/>
      <c r="KAD44" s="235"/>
      <c r="KAE44" s="235"/>
      <c r="KAF44" s="235"/>
      <c r="KAG44" s="235"/>
      <c r="KAH44" s="235"/>
      <c r="KAI44" s="235"/>
      <c r="KAJ44" s="235"/>
      <c r="KAK44" s="235"/>
      <c r="KAL44" s="235"/>
      <c r="KAM44" s="235"/>
      <c r="KAN44" s="235"/>
      <c r="KAO44" s="235"/>
      <c r="KAP44" s="235"/>
      <c r="KAQ44" s="235"/>
      <c r="KAR44" s="235"/>
      <c r="KAS44" s="235"/>
      <c r="KAT44" s="235"/>
      <c r="KAU44" s="235"/>
      <c r="KAV44" s="235"/>
      <c r="KAW44" s="235"/>
      <c r="KAX44" s="235"/>
      <c r="KAY44" s="235"/>
      <c r="KAZ44" s="235"/>
      <c r="KBA44" s="235"/>
      <c r="KBB44" s="235"/>
      <c r="KBC44" s="235"/>
      <c r="KBD44" s="235"/>
      <c r="KBE44" s="235"/>
      <c r="KBF44" s="235"/>
      <c r="KBG44" s="235"/>
      <c r="KBH44" s="235"/>
      <c r="KBI44" s="235"/>
      <c r="KBJ44" s="235"/>
      <c r="KBK44" s="235"/>
      <c r="KBL44" s="235"/>
      <c r="KBM44" s="235"/>
      <c r="KBN44" s="235"/>
      <c r="KBO44" s="235"/>
      <c r="KBP44" s="235"/>
      <c r="KBQ44" s="235"/>
      <c r="KBR44" s="235"/>
      <c r="KBS44" s="235"/>
      <c r="KBT44" s="235"/>
      <c r="KBU44" s="235"/>
      <c r="KBV44" s="235"/>
      <c r="KBW44" s="235"/>
      <c r="KBX44" s="235"/>
      <c r="KBY44" s="235"/>
      <c r="KBZ44" s="235"/>
      <c r="KCA44" s="235"/>
      <c r="KCB44" s="235"/>
      <c r="KCC44" s="235"/>
      <c r="KCD44" s="235"/>
      <c r="KCE44" s="235"/>
      <c r="KCF44" s="235"/>
      <c r="KCG44" s="235"/>
      <c r="KCH44" s="235"/>
      <c r="KCI44" s="235"/>
      <c r="KCJ44" s="235"/>
      <c r="KCK44" s="235"/>
      <c r="KCL44" s="235"/>
      <c r="KCM44" s="235"/>
      <c r="KCN44" s="235"/>
      <c r="KCO44" s="235"/>
      <c r="KCP44" s="235"/>
      <c r="KCQ44" s="235"/>
      <c r="KCR44" s="235"/>
      <c r="KCS44" s="235"/>
      <c r="KCT44" s="235"/>
      <c r="KCU44" s="235"/>
      <c r="KCV44" s="235"/>
      <c r="KCW44" s="235"/>
      <c r="KCX44" s="235"/>
      <c r="KCY44" s="235"/>
      <c r="KCZ44" s="235"/>
      <c r="KDA44" s="235"/>
      <c r="KDB44" s="235"/>
      <c r="KDC44" s="235"/>
      <c r="KDD44" s="235"/>
      <c r="KDE44" s="235"/>
      <c r="KDF44" s="235"/>
      <c r="KDG44" s="235"/>
      <c r="KDH44" s="235"/>
      <c r="KDI44" s="235"/>
      <c r="KDJ44" s="235"/>
      <c r="KDK44" s="235"/>
      <c r="KDL44" s="235"/>
      <c r="KDM44" s="235"/>
      <c r="KDN44" s="235"/>
      <c r="KDO44" s="235"/>
      <c r="KDP44" s="235"/>
      <c r="KDQ44" s="235"/>
      <c r="KDR44" s="235"/>
      <c r="KDS44" s="235"/>
      <c r="KDT44" s="235"/>
      <c r="KDU44" s="235"/>
      <c r="KDV44" s="235"/>
      <c r="KDW44" s="235"/>
      <c r="KDX44" s="235"/>
      <c r="KDY44" s="235"/>
      <c r="KDZ44" s="235"/>
      <c r="KEA44" s="235"/>
      <c r="KEB44" s="235"/>
      <c r="KEC44" s="235"/>
      <c r="KED44" s="235"/>
      <c r="KEE44" s="235"/>
      <c r="KEF44" s="235"/>
      <c r="KEG44" s="235"/>
      <c r="KEH44" s="235"/>
      <c r="KEI44" s="235"/>
      <c r="KEJ44" s="235"/>
      <c r="KEK44" s="235"/>
      <c r="KEL44" s="235"/>
      <c r="KEM44" s="235"/>
      <c r="KEN44" s="235"/>
      <c r="KEO44" s="235"/>
      <c r="KEP44" s="235"/>
      <c r="KEQ44" s="235"/>
      <c r="KER44" s="235"/>
      <c r="KES44" s="235"/>
      <c r="KET44" s="235"/>
      <c r="KEU44" s="235"/>
      <c r="KEV44" s="235"/>
      <c r="KEW44" s="235"/>
      <c r="KEX44" s="235"/>
      <c r="KEY44" s="235"/>
      <c r="KEZ44" s="235"/>
      <c r="KFA44" s="235"/>
      <c r="KFB44" s="235"/>
      <c r="KFC44" s="235"/>
      <c r="KFD44" s="235"/>
      <c r="KFE44" s="235"/>
      <c r="KFF44" s="235"/>
      <c r="KFG44" s="235"/>
      <c r="KFH44" s="235"/>
      <c r="KFI44" s="235"/>
      <c r="KFJ44" s="235"/>
      <c r="KFK44" s="235"/>
      <c r="KFL44" s="235"/>
      <c r="KFM44" s="235"/>
      <c r="KFN44" s="235"/>
      <c r="KFO44" s="235"/>
      <c r="KFP44" s="235"/>
      <c r="KFQ44" s="235"/>
      <c r="KFR44" s="235"/>
      <c r="KFS44" s="235"/>
      <c r="KFT44" s="235"/>
      <c r="KFU44" s="235"/>
      <c r="KFV44" s="235"/>
      <c r="KFW44" s="235"/>
      <c r="KFX44" s="235"/>
      <c r="KFY44" s="235"/>
      <c r="KFZ44" s="235"/>
      <c r="KGA44" s="235"/>
      <c r="KGB44" s="235"/>
      <c r="KGC44" s="235"/>
      <c r="KGD44" s="235"/>
      <c r="KGE44" s="235"/>
      <c r="KGF44" s="235"/>
      <c r="KGG44" s="235"/>
      <c r="KGH44" s="235"/>
      <c r="KGI44" s="235"/>
      <c r="KGJ44" s="235"/>
      <c r="KGK44" s="235"/>
      <c r="KGL44" s="235"/>
      <c r="KGM44" s="235"/>
      <c r="KGN44" s="235"/>
      <c r="KGO44" s="235"/>
      <c r="KGP44" s="235"/>
      <c r="KGQ44" s="235"/>
      <c r="KGR44" s="235"/>
      <c r="KGS44" s="235"/>
      <c r="KGT44" s="235"/>
      <c r="KGU44" s="235"/>
      <c r="KGV44" s="235"/>
      <c r="KGW44" s="235"/>
      <c r="KGX44" s="235"/>
      <c r="KGY44" s="235"/>
      <c r="KGZ44" s="235"/>
      <c r="KHA44" s="235"/>
      <c r="KHB44" s="235"/>
      <c r="KHC44" s="235"/>
      <c r="KHD44" s="235"/>
      <c r="KHE44" s="235"/>
      <c r="KHF44" s="235"/>
      <c r="KHG44" s="235"/>
      <c r="KHH44" s="235"/>
      <c r="KHI44" s="235"/>
      <c r="KHJ44" s="235"/>
      <c r="KHK44" s="235"/>
      <c r="KHL44" s="235"/>
      <c r="KHM44" s="235"/>
      <c r="KHN44" s="235"/>
      <c r="KHO44" s="235"/>
      <c r="KHP44" s="235"/>
      <c r="KHQ44" s="235"/>
      <c r="KHR44" s="235"/>
      <c r="KHS44" s="235"/>
      <c r="KHT44" s="235"/>
      <c r="KHU44" s="235"/>
      <c r="KHV44" s="235"/>
      <c r="KHW44" s="235"/>
      <c r="KHX44" s="235"/>
      <c r="KHY44" s="235"/>
      <c r="KHZ44" s="235"/>
      <c r="KIA44" s="235"/>
      <c r="KIB44" s="235"/>
      <c r="KIC44" s="235"/>
      <c r="KID44" s="235"/>
      <c r="KIE44" s="235"/>
      <c r="KIF44" s="235"/>
      <c r="KIG44" s="235"/>
      <c r="KIH44" s="235"/>
      <c r="KII44" s="235"/>
      <c r="KIJ44" s="235"/>
      <c r="KIK44" s="235"/>
      <c r="KIL44" s="235"/>
      <c r="KIM44" s="235"/>
      <c r="KIN44" s="235"/>
      <c r="KIO44" s="235"/>
      <c r="KIP44" s="235"/>
      <c r="KIQ44" s="235"/>
      <c r="KIR44" s="235"/>
      <c r="KIS44" s="235"/>
      <c r="KIT44" s="235"/>
      <c r="KIU44" s="235"/>
      <c r="KIV44" s="235"/>
      <c r="KIW44" s="235"/>
      <c r="KIX44" s="235"/>
      <c r="KIY44" s="235"/>
      <c r="KIZ44" s="235"/>
      <c r="KJA44" s="235"/>
      <c r="KJB44" s="235"/>
      <c r="KJC44" s="235"/>
      <c r="KJD44" s="235"/>
      <c r="KJE44" s="235"/>
      <c r="KJF44" s="235"/>
      <c r="KJG44" s="235"/>
      <c r="KJH44" s="235"/>
      <c r="KJI44" s="235"/>
      <c r="KJJ44" s="235"/>
      <c r="KJK44" s="235"/>
      <c r="KJL44" s="235"/>
      <c r="KJM44" s="235"/>
      <c r="KJN44" s="235"/>
      <c r="KJO44" s="235"/>
      <c r="KJP44" s="235"/>
      <c r="KJQ44" s="235"/>
      <c r="KJR44" s="235"/>
      <c r="KJS44" s="235"/>
      <c r="KJT44" s="235"/>
      <c r="KJU44" s="235"/>
      <c r="KJV44" s="235"/>
      <c r="KJW44" s="235"/>
      <c r="KJX44" s="235"/>
      <c r="KJY44" s="235"/>
      <c r="KJZ44" s="235"/>
      <c r="KKA44" s="235"/>
      <c r="KKB44" s="235"/>
      <c r="KKC44" s="235"/>
      <c r="KKD44" s="235"/>
      <c r="KKE44" s="235"/>
      <c r="KKF44" s="235"/>
      <c r="KKG44" s="235"/>
      <c r="KKH44" s="235"/>
      <c r="KKI44" s="235"/>
      <c r="KKJ44" s="235"/>
      <c r="KKK44" s="235"/>
      <c r="KKL44" s="235"/>
      <c r="KKM44" s="235"/>
      <c r="KKN44" s="235"/>
      <c r="KKO44" s="235"/>
      <c r="KKP44" s="235"/>
      <c r="KKQ44" s="235"/>
      <c r="KKR44" s="235"/>
      <c r="KKS44" s="235"/>
      <c r="KKT44" s="235"/>
      <c r="KKU44" s="235"/>
      <c r="KKV44" s="235"/>
      <c r="KKW44" s="235"/>
      <c r="KKX44" s="235"/>
      <c r="KKY44" s="235"/>
      <c r="KKZ44" s="235"/>
      <c r="KLA44" s="235"/>
      <c r="KLB44" s="235"/>
      <c r="KLC44" s="235"/>
      <c r="KLD44" s="235"/>
      <c r="KLE44" s="235"/>
      <c r="KLF44" s="235"/>
      <c r="KLG44" s="235"/>
      <c r="KLH44" s="235"/>
      <c r="KLI44" s="235"/>
      <c r="KLJ44" s="235"/>
      <c r="KLK44" s="235"/>
      <c r="KLL44" s="235"/>
      <c r="KLM44" s="235"/>
      <c r="KLN44" s="235"/>
      <c r="KLO44" s="235"/>
      <c r="KLP44" s="235"/>
      <c r="KLQ44" s="235"/>
      <c r="KLR44" s="235"/>
      <c r="KLS44" s="235"/>
      <c r="KLT44" s="235"/>
      <c r="KLU44" s="235"/>
      <c r="KLV44" s="235"/>
      <c r="KLW44" s="235"/>
      <c r="KLX44" s="235"/>
      <c r="KLY44" s="235"/>
      <c r="KLZ44" s="235"/>
      <c r="KMA44" s="235"/>
      <c r="KMB44" s="235"/>
      <c r="KMC44" s="235"/>
      <c r="KMD44" s="235"/>
      <c r="KME44" s="235"/>
      <c r="KMF44" s="235"/>
      <c r="KMG44" s="235"/>
      <c r="KMH44" s="235"/>
      <c r="KMI44" s="235"/>
      <c r="KMJ44" s="235"/>
      <c r="KMK44" s="235"/>
      <c r="KML44" s="235"/>
      <c r="KMM44" s="235"/>
      <c r="KMN44" s="235"/>
      <c r="KMO44" s="235"/>
      <c r="KMP44" s="235"/>
      <c r="KMQ44" s="235"/>
      <c r="KMR44" s="235"/>
      <c r="KMS44" s="235"/>
      <c r="KMT44" s="235"/>
      <c r="KMU44" s="235"/>
      <c r="KMV44" s="235"/>
      <c r="KMW44" s="235"/>
      <c r="KMX44" s="235"/>
      <c r="KMY44" s="235"/>
      <c r="KMZ44" s="235"/>
      <c r="KNA44" s="235"/>
      <c r="KNB44" s="235"/>
      <c r="KNC44" s="235"/>
      <c r="KND44" s="235"/>
      <c r="KNE44" s="235"/>
      <c r="KNF44" s="235"/>
      <c r="KNG44" s="235"/>
      <c r="KNH44" s="235"/>
      <c r="KNI44" s="235"/>
      <c r="KNJ44" s="235"/>
      <c r="KNK44" s="235"/>
      <c r="KNL44" s="235"/>
      <c r="KNM44" s="235"/>
      <c r="KNN44" s="235"/>
      <c r="KNO44" s="235"/>
      <c r="KNP44" s="235"/>
      <c r="KNQ44" s="235"/>
      <c r="KNR44" s="235"/>
      <c r="KNS44" s="235"/>
      <c r="KNT44" s="235"/>
      <c r="KNU44" s="235"/>
      <c r="KNV44" s="235"/>
      <c r="KNW44" s="235"/>
      <c r="KNX44" s="235"/>
      <c r="KNY44" s="235"/>
      <c r="KNZ44" s="235"/>
      <c r="KOA44" s="235"/>
      <c r="KOB44" s="235"/>
      <c r="KOC44" s="235"/>
      <c r="KOD44" s="235"/>
      <c r="KOE44" s="235"/>
      <c r="KOF44" s="235"/>
      <c r="KOG44" s="235"/>
      <c r="KOH44" s="235"/>
      <c r="KOI44" s="235"/>
      <c r="KOJ44" s="235"/>
      <c r="KOK44" s="235"/>
      <c r="KOL44" s="235"/>
      <c r="KOM44" s="235"/>
      <c r="KON44" s="235"/>
      <c r="KOO44" s="235"/>
      <c r="KOP44" s="235"/>
      <c r="KOQ44" s="235"/>
      <c r="KOR44" s="235"/>
      <c r="KOS44" s="235"/>
      <c r="KOT44" s="235"/>
      <c r="KOU44" s="235"/>
      <c r="KOV44" s="235"/>
      <c r="KOW44" s="235"/>
      <c r="KOX44" s="235"/>
      <c r="KOY44" s="235"/>
      <c r="KOZ44" s="235"/>
      <c r="KPA44" s="235"/>
      <c r="KPB44" s="235"/>
      <c r="KPC44" s="235"/>
      <c r="KPD44" s="235"/>
      <c r="KPE44" s="235"/>
      <c r="KPF44" s="235"/>
      <c r="KPG44" s="235"/>
      <c r="KPH44" s="235"/>
      <c r="KPI44" s="235"/>
      <c r="KPJ44" s="235"/>
      <c r="KPK44" s="235"/>
      <c r="KPL44" s="235"/>
      <c r="KPM44" s="235"/>
      <c r="KPN44" s="235"/>
      <c r="KPO44" s="235"/>
      <c r="KPP44" s="235"/>
      <c r="KPQ44" s="235"/>
      <c r="KPR44" s="235"/>
      <c r="KPS44" s="235"/>
      <c r="KPT44" s="235"/>
      <c r="KPU44" s="235"/>
      <c r="KPV44" s="235"/>
      <c r="KPW44" s="235"/>
      <c r="KPX44" s="235"/>
      <c r="KPY44" s="235"/>
      <c r="KPZ44" s="235"/>
      <c r="KQA44" s="235"/>
      <c r="KQB44" s="235"/>
      <c r="KQC44" s="235"/>
      <c r="KQD44" s="235"/>
      <c r="KQE44" s="235"/>
      <c r="KQF44" s="235"/>
      <c r="KQG44" s="235"/>
      <c r="KQH44" s="235"/>
      <c r="KQI44" s="235"/>
      <c r="KQJ44" s="235"/>
      <c r="KQK44" s="235"/>
      <c r="KQL44" s="235"/>
      <c r="KQM44" s="235"/>
      <c r="KQN44" s="235"/>
      <c r="KQO44" s="235"/>
      <c r="KQP44" s="235"/>
      <c r="KQQ44" s="235"/>
      <c r="KQR44" s="235"/>
      <c r="KQS44" s="235"/>
      <c r="KQT44" s="235"/>
      <c r="KQU44" s="235"/>
      <c r="KQV44" s="235"/>
      <c r="KQW44" s="235"/>
      <c r="KQX44" s="235"/>
      <c r="KQY44" s="235"/>
      <c r="KQZ44" s="235"/>
      <c r="KRA44" s="235"/>
      <c r="KRB44" s="235"/>
      <c r="KRC44" s="235"/>
      <c r="KRD44" s="235"/>
      <c r="KRE44" s="235"/>
      <c r="KRF44" s="235"/>
      <c r="KRG44" s="235"/>
      <c r="KRH44" s="235"/>
      <c r="KRI44" s="235"/>
      <c r="KRJ44" s="235"/>
      <c r="KRK44" s="235"/>
      <c r="KRL44" s="235"/>
      <c r="KRM44" s="235"/>
      <c r="KRN44" s="235"/>
      <c r="KRO44" s="235"/>
      <c r="KRP44" s="235"/>
      <c r="KRQ44" s="235"/>
      <c r="KRR44" s="235"/>
      <c r="KRS44" s="235"/>
      <c r="KRT44" s="235"/>
      <c r="KRU44" s="235"/>
      <c r="KRV44" s="235"/>
      <c r="KRW44" s="235"/>
      <c r="KRX44" s="235"/>
      <c r="KRY44" s="235"/>
      <c r="KRZ44" s="235"/>
      <c r="KSA44" s="235"/>
      <c r="KSB44" s="235"/>
      <c r="KSC44" s="235"/>
      <c r="KSD44" s="235"/>
      <c r="KSE44" s="235"/>
      <c r="KSF44" s="235"/>
      <c r="KSG44" s="235"/>
      <c r="KSH44" s="235"/>
      <c r="KSI44" s="235"/>
      <c r="KSJ44" s="235"/>
      <c r="KSK44" s="235"/>
      <c r="KSL44" s="235"/>
      <c r="KSM44" s="235"/>
      <c r="KSN44" s="235"/>
      <c r="KSO44" s="235"/>
      <c r="KSP44" s="235"/>
      <c r="KSQ44" s="235"/>
      <c r="KSR44" s="235"/>
      <c r="KSS44" s="235"/>
      <c r="KST44" s="235"/>
      <c r="KSU44" s="235"/>
      <c r="KSV44" s="235"/>
      <c r="KSW44" s="235"/>
      <c r="KSX44" s="235"/>
      <c r="KSY44" s="235"/>
      <c r="KSZ44" s="235"/>
      <c r="KTA44" s="235"/>
      <c r="KTB44" s="235"/>
      <c r="KTC44" s="235"/>
      <c r="KTD44" s="235"/>
      <c r="KTE44" s="235"/>
      <c r="KTF44" s="235"/>
      <c r="KTG44" s="235"/>
      <c r="KTH44" s="235"/>
      <c r="KTI44" s="235"/>
      <c r="KTJ44" s="235"/>
      <c r="KTK44" s="235"/>
      <c r="KTL44" s="235"/>
      <c r="KTM44" s="235"/>
      <c r="KTN44" s="235"/>
      <c r="KTO44" s="235"/>
      <c r="KTP44" s="235"/>
      <c r="KTQ44" s="235"/>
      <c r="KTR44" s="235"/>
      <c r="KTS44" s="235"/>
      <c r="KTT44" s="235"/>
      <c r="KTU44" s="235"/>
      <c r="KTV44" s="235"/>
      <c r="KTW44" s="235"/>
      <c r="KTX44" s="235"/>
      <c r="KTY44" s="235"/>
      <c r="KTZ44" s="235"/>
      <c r="KUA44" s="235"/>
      <c r="KUB44" s="235"/>
      <c r="KUC44" s="235"/>
      <c r="KUD44" s="235"/>
      <c r="KUE44" s="235"/>
      <c r="KUF44" s="235"/>
      <c r="KUG44" s="235"/>
      <c r="KUH44" s="235"/>
      <c r="KUI44" s="235"/>
      <c r="KUJ44" s="235"/>
      <c r="KUK44" s="235"/>
      <c r="KUL44" s="235"/>
      <c r="KUM44" s="235"/>
      <c r="KUN44" s="235"/>
      <c r="KUO44" s="235"/>
      <c r="KUP44" s="235"/>
      <c r="KUQ44" s="235"/>
      <c r="KUR44" s="235"/>
      <c r="KUS44" s="235"/>
      <c r="KUT44" s="235"/>
      <c r="KUU44" s="235"/>
      <c r="KUV44" s="235"/>
      <c r="KUW44" s="235"/>
      <c r="KUX44" s="235"/>
      <c r="KUY44" s="235"/>
      <c r="KUZ44" s="235"/>
      <c r="KVA44" s="235"/>
      <c r="KVB44" s="235"/>
      <c r="KVC44" s="235"/>
      <c r="KVD44" s="235"/>
      <c r="KVE44" s="235"/>
      <c r="KVF44" s="235"/>
      <c r="KVG44" s="235"/>
      <c r="KVH44" s="235"/>
      <c r="KVI44" s="235"/>
      <c r="KVJ44" s="235"/>
      <c r="KVK44" s="235"/>
      <c r="KVL44" s="235"/>
      <c r="KVM44" s="235"/>
      <c r="KVN44" s="235"/>
      <c r="KVO44" s="235"/>
      <c r="KVP44" s="235"/>
      <c r="KVQ44" s="235"/>
      <c r="KVR44" s="235"/>
      <c r="KVS44" s="235"/>
      <c r="KVT44" s="235"/>
      <c r="KVU44" s="235"/>
      <c r="KVV44" s="235"/>
      <c r="KVW44" s="235"/>
      <c r="KVX44" s="235"/>
      <c r="KVY44" s="235"/>
      <c r="KVZ44" s="235"/>
      <c r="KWA44" s="235"/>
      <c r="KWB44" s="235"/>
      <c r="KWC44" s="235"/>
      <c r="KWD44" s="235"/>
      <c r="KWE44" s="235"/>
      <c r="KWF44" s="235"/>
      <c r="KWG44" s="235"/>
      <c r="KWH44" s="235"/>
      <c r="KWI44" s="235"/>
      <c r="KWJ44" s="235"/>
      <c r="KWK44" s="235"/>
      <c r="KWL44" s="235"/>
      <c r="KWM44" s="235"/>
      <c r="KWN44" s="235"/>
      <c r="KWO44" s="235"/>
      <c r="KWP44" s="235"/>
      <c r="KWQ44" s="235"/>
      <c r="KWR44" s="235"/>
      <c r="KWS44" s="235"/>
      <c r="KWT44" s="235"/>
      <c r="KWU44" s="235"/>
      <c r="KWV44" s="235"/>
      <c r="KWW44" s="235"/>
      <c r="KWX44" s="235"/>
      <c r="KWY44" s="235"/>
      <c r="KWZ44" s="235"/>
      <c r="KXA44" s="235"/>
      <c r="KXB44" s="235"/>
      <c r="KXC44" s="235"/>
      <c r="KXD44" s="235"/>
      <c r="KXE44" s="235"/>
      <c r="KXF44" s="235"/>
      <c r="KXG44" s="235"/>
      <c r="KXH44" s="235"/>
      <c r="KXI44" s="235"/>
      <c r="KXJ44" s="235"/>
      <c r="KXK44" s="235"/>
      <c r="KXL44" s="235"/>
      <c r="KXM44" s="235"/>
      <c r="KXN44" s="235"/>
      <c r="KXO44" s="235"/>
      <c r="KXP44" s="235"/>
      <c r="KXQ44" s="235"/>
      <c r="KXR44" s="235"/>
      <c r="KXS44" s="235"/>
      <c r="KXT44" s="235"/>
      <c r="KXU44" s="235"/>
      <c r="KXV44" s="235"/>
      <c r="KXW44" s="235"/>
      <c r="KXX44" s="235"/>
      <c r="KXY44" s="235"/>
      <c r="KXZ44" s="235"/>
      <c r="KYA44" s="235"/>
      <c r="KYB44" s="235"/>
      <c r="KYC44" s="235"/>
      <c r="KYD44" s="235"/>
      <c r="KYE44" s="235"/>
      <c r="KYF44" s="235"/>
      <c r="KYG44" s="235"/>
      <c r="KYH44" s="235"/>
      <c r="KYI44" s="235"/>
      <c r="KYJ44" s="235"/>
      <c r="KYK44" s="235"/>
      <c r="KYL44" s="235"/>
      <c r="KYM44" s="235"/>
      <c r="KYN44" s="235"/>
      <c r="KYO44" s="235"/>
      <c r="KYP44" s="235"/>
      <c r="KYQ44" s="235"/>
      <c r="KYR44" s="235"/>
      <c r="KYS44" s="235"/>
      <c r="KYT44" s="235"/>
      <c r="KYU44" s="235"/>
      <c r="KYV44" s="235"/>
      <c r="KYW44" s="235"/>
      <c r="KYX44" s="235"/>
      <c r="KYY44" s="235"/>
      <c r="KYZ44" s="235"/>
      <c r="KZA44" s="235"/>
      <c r="KZB44" s="235"/>
      <c r="KZC44" s="235"/>
      <c r="KZD44" s="235"/>
      <c r="KZE44" s="235"/>
      <c r="KZF44" s="235"/>
      <c r="KZG44" s="235"/>
      <c r="KZH44" s="235"/>
      <c r="KZI44" s="235"/>
      <c r="KZJ44" s="235"/>
      <c r="KZK44" s="235"/>
      <c r="KZL44" s="235"/>
      <c r="KZM44" s="235"/>
      <c r="KZN44" s="235"/>
      <c r="KZO44" s="235"/>
      <c r="KZP44" s="235"/>
      <c r="KZQ44" s="235"/>
      <c r="KZR44" s="235"/>
      <c r="KZS44" s="235"/>
      <c r="KZT44" s="235"/>
      <c r="KZU44" s="235"/>
      <c r="KZV44" s="235"/>
      <c r="KZW44" s="235"/>
      <c r="KZX44" s="235"/>
      <c r="KZY44" s="235"/>
      <c r="KZZ44" s="235"/>
      <c r="LAA44" s="235"/>
      <c r="LAB44" s="235"/>
      <c r="LAC44" s="235"/>
      <c r="LAD44" s="235"/>
      <c r="LAE44" s="235"/>
      <c r="LAF44" s="235"/>
      <c r="LAG44" s="235"/>
      <c r="LAH44" s="235"/>
      <c r="LAI44" s="235"/>
      <c r="LAJ44" s="235"/>
      <c r="LAK44" s="235"/>
      <c r="LAL44" s="235"/>
      <c r="LAM44" s="235"/>
      <c r="LAN44" s="235"/>
      <c r="LAO44" s="235"/>
      <c r="LAP44" s="235"/>
      <c r="LAQ44" s="235"/>
      <c r="LAR44" s="235"/>
      <c r="LAS44" s="235"/>
      <c r="LAT44" s="235"/>
      <c r="LAU44" s="235"/>
      <c r="LAV44" s="235"/>
      <c r="LAW44" s="235"/>
      <c r="LAX44" s="235"/>
      <c r="LAY44" s="235"/>
      <c r="LAZ44" s="235"/>
      <c r="LBA44" s="235"/>
      <c r="LBB44" s="235"/>
      <c r="LBC44" s="235"/>
      <c r="LBD44" s="235"/>
      <c r="LBE44" s="235"/>
      <c r="LBF44" s="235"/>
      <c r="LBG44" s="235"/>
      <c r="LBH44" s="235"/>
      <c r="LBI44" s="235"/>
      <c r="LBJ44" s="235"/>
      <c r="LBK44" s="235"/>
      <c r="LBL44" s="235"/>
      <c r="LBM44" s="235"/>
      <c r="LBN44" s="235"/>
      <c r="LBO44" s="235"/>
      <c r="LBP44" s="235"/>
      <c r="LBQ44" s="235"/>
      <c r="LBR44" s="235"/>
      <c r="LBS44" s="235"/>
      <c r="LBT44" s="235"/>
      <c r="LBU44" s="235"/>
      <c r="LBV44" s="235"/>
      <c r="LBW44" s="235"/>
      <c r="LBX44" s="235"/>
      <c r="LBY44" s="235"/>
      <c r="LBZ44" s="235"/>
      <c r="LCA44" s="235"/>
      <c r="LCB44" s="235"/>
      <c r="LCC44" s="235"/>
      <c r="LCD44" s="235"/>
      <c r="LCE44" s="235"/>
      <c r="LCF44" s="235"/>
      <c r="LCG44" s="235"/>
      <c r="LCH44" s="235"/>
      <c r="LCI44" s="235"/>
      <c r="LCJ44" s="235"/>
      <c r="LCK44" s="235"/>
      <c r="LCL44" s="235"/>
      <c r="LCM44" s="235"/>
      <c r="LCN44" s="235"/>
      <c r="LCO44" s="235"/>
      <c r="LCP44" s="235"/>
      <c r="LCQ44" s="235"/>
      <c r="LCR44" s="235"/>
      <c r="LCS44" s="235"/>
      <c r="LCT44" s="235"/>
      <c r="LCU44" s="235"/>
      <c r="LCV44" s="235"/>
      <c r="LCW44" s="235"/>
      <c r="LCX44" s="235"/>
      <c r="LCY44" s="235"/>
      <c r="LCZ44" s="235"/>
      <c r="LDA44" s="235"/>
      <c r="LDB44" s="235"/>
      <c r="LDC44" s="235"/>
      <c r="LDD44" s="235"/>
      <c r="LDE44" s="235"/>
      <c r="LDF44" s="235"/>
      <c r="LDG44" s="235"/>
      <c r="LDH44" s="235"/>
      <c r="LDI44" s="235"/>
      <c r="LDJ44" s="235"/>
      <c r="LDK44" s="235"/>
      <c r="LDL44" s="235"/>
      <c r="LDM44" s="235"/>
      <c r="LDN44" s="235"/>
      <c r="LDO44" s="235"/>
      <c r="LDP44" s="235"/>
      <c r="LDQ44" s="235"/>
      <c r="LDR44" s="235"/>
      <c r="LDS44" s="235"/>
      <c r="LDT44" s="235"/>
      <c r="LDU44" s="235"/>
      <c r="LDV44" s="235"/>
      <c r="LDW44" s="235"/>
      <c r="LDX44" s="235"/>
      <c r="LDY44" s="235"/>
      <c r="LDZ44" s="235"/>
      <c r="LEA44" s="235"/>
      <c r="LEB44" s="235"/>
      <c r="LEC44" s="235"/>
      <c r="LED44" s="235"/>
      <c r="LEE44" s="235"/>
      <c r="LEF44" s="235"/>
      <c r="LEG44" s="235"/>
      <c r="LEH44" s="235"/>
      <c r="LEI44" s="235"/>
      <c r="LEJ44" s="235"/>
      <c r="LEK44" s="235"/>
      <c r="LEL44" s="235"/>
      <c r="LEM44" s="235"/>
      <c r="LEN44" s="235"/>
      <c r="LEO44" s="235"/>
      <c r="LEP44" s="235"/>
      <c r="LEQ44" s="235"/>
      <c r="LER44" s="235"/>
      <c r="LES44" s="235"/>
      <c r="LET44" s="235"/>
      <c r="LEU44" s="235"/>
      <c r="LEV44" s="235"/>
      <c r="LEW44" s="235"/>
      <c r="LEX44" s="235"/>
      <c r="LEY44" s="235"/>
      <c r="LEZ44" s="235"/>
      <c r="LFA44" s="235"/>
      <c r="LFB44" s="235"/>
      <c r="LFC44" s="235"/>
      <c r="LFD44" s="235"/>
      <c r="LFE44" s="235"/>
      <c r="LFF44" s="235"/>
      <c r="LFG44" s="235"/>
      <c r="LFH44" s="235"/>
      <c r="LFI44" s="235"/>
      <c r="LFJ44" s="235"/>
      <c r="LFK44" s="235"/>
      <c r="LFL44" s="235"/>
      <c r="LFM44" s="235"/>
      <c r="LFN44" s="235"/>
      <c r="LFO44" s="235"/>
      <c r="LFP44" s="235"/>
      <c r="LFQ44" s="235"/>
      <c r="LFR44" s="235"/>
      <c r="LFS44" s="235"/>
      <c r="LFT44" s="235"/>
      <c r="LFU44" s="235"/>
      <c r="LFV44" s="235"/>
      <c r="LFW44" s="235"/>
      <c r="LFX44" s="235"/>
      <c r="LFY44" s="235"/>
      <c r="LFZ44" s="235"/>
      <c r="LGA44" s="235"/>
      <c r="LGB44" s="235"/>
      <c r="LGC44" s="235"/>
      <c r="LGD44" s="235"/>
      <c r="LGE44" s="235"/>
      <c r="LGF44" s="235"/>
      <c r="LGG44" s="235"/>
      <c r="LGH44" s="235"/>
      <c r="LGI44" s="235"/>
      <c r="LGJ44" s="235"/>
      <c r="LGK44" s="235"/>
      <c r="LGL44" s="235"/>
      <c r="LGM44" s="235"/>
      <c r="LGN44" s="235"/>
      <c r="LGO44" s="235"/>
      <c r="LGP44" s="235"/>
      <c r="LGQ44" s="235"/>
      <c r="LGR44" s="235"/>
      <c r="LGS44" s="235"/>
      <c r="LGT44" s="235"/>
      <c r="LGU44" s="235"/>
      <c r="LGV44" s="235"/>
      <c r="LGW44" s="235"/>
      <c r="LGX44" s="235"/>
      <c r="LGY44" s="235"/>
      <c r="LGZ44" s="235"/>
      <c r="LHA44" s="235"/>
      <c r="LHB44" s="235"/>
      <c r="LHC44" s="235"/>
      <c r="LHD44" s="235"/>
      <c r="LHE44" s="235"/>
      <c r="LHF44" s="235"/>
      <c r="LHG44" s="235"/>
      <c r="LHH44" s="235"/>
      <c r="LHI44" s="235"/>
      <c r="LHJ44" s="235"/>
      <c r="LHK44" s="235"/>
      <c r="LHL44" s="235"/>
      <c r="LHM44" s="235"/>
      <c r="LHN44" s="235"/>
      <c r="LHO44" s="235"/>
      <c r="LHP44" s="235"/>
      <c r="LHQ44" s="235"/>
      <c r="LHR44" s="235"/>
      <c r="LHS44" s="235"/>
      <c r="LHT44" s="235"/>
      <c r="LHU44" s="235"/>
      <c r="LHV44" s="235"/>
      <c r="LHW44" s="235"/>
      <c r="LHX44" s="235"/>
      <c r="LHY44" s="235"/>
      <c r="LHZ44" s="235"/>
      <c r="LIA44" s="235"/>
      <c r="LIB44" s="235"/>
      <c r="LIC44" s="235"/>
      <c r="LID44" s="235"/>
      <c r="LIE44" s="235"/>
      <c r="LIF44" s="235"/>
      <c r="LIG44" s="235"/>
      <c r="LIH44" s="235"/>
      <c r="LII44" s="235"/>
      <c r="LIJ44" s="235"/>
      <c r="LIK44" s="235"/>
      <c r="LIL44" s="235"/>
      <c r="LIM44" s="235"/>
      <c r="LIN44" s="235"/>
      <c r="LIO44" s="235"/>
      <c r="LIP44" s="235"/>
      <c r="LIQ44" s="235"/>
      <c r="LIR44" s="235"/>
      <c r="LIS44" s="235"/>
      <c r="LIT44" s="235"/>
      <c r="LIU44" s="235"/>
      <c r="LIV44" s="235"/>
      <c r="LIW44" s="235"/>
      <c r="LIX44" s="235"/>
      <c r="LIY44" s="235"/>
      <c r="LIZ44" s="235"/>
      <c r="LJA44" s="235"/>
      <c r="LJB44" s="235"/>
      <c r="LJC44" s="235"/>
      <c r="LJD44" s="235"/>
      <c r="LJE44" s="235"/>
      <c r="LJF44" s="235"/>
      <c r="LJG44" s="235"/>
      <c r="LJH44" s="235"/>
      <c r="LJI44" s="235"/>
      <c r="LJJ44" s="235"/>
      <c r="LJK44" s="235"/>
      <c r="LJL44" s="235"/>
      <c r="LJM44" s="235"/>
      <c r="LJN44" s="235"/>
      <c r="LJO44" s="235"/>
      <c r="LJP44" s="235"/>
      <c r="LJQ44" s="235"/>
      <c r="LJR44" s="235"/>
      <c r="LJS44" s="235"/>
      <c r="LJT44" s="235"/>
      <c r="LJU44" s="235"/>
      <c r="LJV44" s="235"/>
      <c r="LJW44" s="235"/>
      <c r="LJX44" s="235"/>
      <c r="LJY44" s="235"/>
      <c r="LJZ44" s="235"/>
      <c r="LKA44" s="235"/>
      <c r="LKB44" s="235"/>
      <c r="LKC44" s="235"/>
      <c r="LKD44" s="235"/>
      <c r="LKE44" s="235"/>
      <c r="LKF44" s="235"/>
      <c r="LKG44" s="235"/>
      <c r="LKH44" s="235"/>
      <c r="LKI44" s="235"/>
      <c r="LKJ44" s="235"/>
      <c r="LKK44" s="235"/>
      <c r="LKL44" s="235"/>
      <c r="LKM44" s="235"/>
      <c r="LKN44" s="235"/>
      <c r="LKO44" s="235"/>
      <c r="LKP44" s="235"/>
      <c r="LKQ44" s="235"/>
      <c r="LKR44" s="235"/>
      <c r="LKS44" s="235"/>
      <c r="LKT44" s="235"/>
      <c r="LKU44" s="235"/>
      <c r="LKV44" s="235"/>
      <c r="LKW44" s="235"/>
      <c r="LKX44" s="235"/>
      <c r="LKY44" s="235"/>
      <c r="LKZ44" s="235"/>
      <c r="LLA44" s="235"/>
      <c r="LLB44" s="235"/>
      <c r="LLC44" s="235"/>
      <c r="LLD44" s="235"/>
      <c r="LLE44" s="235"/>
      <c r="LLF44" s="235"/>
      <c r="LLG44" s="235"/>
      <c r="LLH44" s="235"/>
      <c r="LLI44" s="235"/>
      <c r="LLJ44" s="235"/>
      <c r="LLK44" s="235"/>
      <c r="LLL44" s="235"/>
      <c r="LLM44" s="235"/>
      <c r="LLN44" s="235"/>
      <c r="LLO44" s="235"/>
      <c r="LLP44" s="235"/>
      <c r="LLQ44" s="235"/>
      <c r="LLR44" s="235"/>
      <c r="LLS44" s="235"/>
      <c r="LLT44" s="235"/>
      <c r="LLU44" s="235"/>
      <c r="LLV44" s="235"/>
      <c r="LLW44" s="235"/>
      <c r="LLX44" s="235"/>
      <c r="LLY44" s="235"/>
      <c r="LLZ44" s="235"/>
      <c r="LMA44" s="235"/>
      <c r="LMB44" s="235"/>
      <c r="LMC44" s="235"/>
      <c r="LMD44" s="235"/>
      <c r="LME44" s="235"/>
      <c r="LMF44" s="235"/>
      <c r="LMG44" s="235"/>
      <c r="LMH44" s="235"/>
      <c r="LMI44" s="235"/>
      <c r="LMJ44" s="235"/>
      <c r="LMK44" s="235"/>
      <c r="LML44" s="235"/>
      <c r="LMM44" s="235"/>
      <c r="LMN44" s="235"/>
      <c r="LMO44" s="235"/>
      <c r="LMP44" s="235"/>
      <c r="LMQ44" s="235"/>
      <c r="LMR44" s="235"/>
      <c r="LMS44" s="235"/>
      <c r="LMT44" s="235"/>
      <c r="LMU44" s="235"/>
      <c r="LMV44" s="235"/>
      <c r="LMW44" s="235"/>
      <c r="LMX44" s="235"/>
      <c r="LMY44" s="235"/>
      <c r="LMZ44" s="235"/>
      <c r="LNA44" s="235"/>
      <c r="LNB44" s="235"/>
      <c r="LNC44" s="235"/>
      <c r="LND44" s="235"/>
      <c r="LNE44" s="235"/>
      <c r="LNF44" s="235"/>
      <c r="LNG44" s="235"/>
      <c r="LNH44" s="235"/>
      <c r="LNI44" s="235"/>
      <c r="LNJ44" s="235"/>
      <c r="LNK44" s="235"/>
      <c r="LNL44" s="235"/>
      <c r="LNM44" s="235"/>
      <c r="LNN44" s="235"/>
      <c r="LNO44" s="235"/>
      <c r="LNP44" s="235"/>
      <c r="LNQ44" s="235"/>
      <c r="LNR44" s="235"/>
      <c r="LNS44" s="235"/>
      <c r="LNT44" s="235"/>
      <c r="LNU44" s="235"/>
      <c r="LNV44" s="235"/>
      <c r="LNW44" s="235"/>
      <c r="LNX44" s="235"/>
      <c r="LNY44" s="235"/>
      <c r="LNZ44" s="235"/>
      <c r="LOA44" s="235"/>
      <c r="LOB44" s="235"/>
      <c r="LOC44" s="235"/>
      <c r="LOD44" s="235"/>
      <c r="LOE44" s="235"/>
      <c r="LOF44" s="235"/>
      <c r="LOG44" s="235"/>
      <c r="LOH44" s="235"/>
      <c r="LOI44" s="235"/>
      <c r="LOJ44" s="235"/>
      <c r="LOK44" s="235"/>
      <c r="LOL44" s="235"/>
      <c r="LOM44" s="235"/>
      <c r="LON44" s="235"/>
      <c r="LOO44" s="235"/>
      <c r="LOP44" s="235"/>
      <c r="LOQ44" s="235"/>
      <c r="LOR44" s="235"/>
      <c r="LOS44" s="235"/>
      <c r="LOT44" s="235"/>
      <c r="LOU44" s="235"/>
      <c r="LOV44" s="235"/>
      <c r="LOW44" s="235"/>
      <c r="LOX44" s="235"/>
      <c r="LOY44" s="235"/>
      <c r="LOZ44" s="235"/>
      <c r="LPA44" s="235"/>
      <c r="LPB44" s="235"/>
      <c r="LPC44" s="235"/>
      <c r="LPD44" s="235"/>
      <c r="LPE44" s="235"/>
      <c r="LPF44" s="235"/>
      <c r="LPG44" s="235"/>
      <c r="LPH44" s="235"/>
      <c r="LPI44" s="235"/>
      <c r="LPJ44" s="235"/>
      <c r="LPK44" s="235"/>
      <c r="LPL44" s="235"/>
      <c r="LPM44" s="235"/>
      <c r="LPN44" s="235"/>
      <c r="LPO44" s="235"/>
      <c r="LPP44" s="235"/>
      <c r="LPQ44" s="235"/>
      <c r="LPR44" s="235"/>
      <c r="LPS44" s="235"/>
      <c r="LPT44" s="235"/>
      <c r="LPU44" s="235"/>
      <c r="LPV44" s="235"/>
      <c r="LPW44" s="235"/>
      <c r="LPX44" s="235"/>
      <c r="LPY44" s="235"/>
      <c r="LPZ44" s="235"/>
      <c r="LQA44" s="235"/>
      <c r="LQB44" s="235"/>
      <c r="LQC44" s="235"/>
      <c r="LQD44" s="235"/>
      <c r="LQE44" s="235"/>
      <c r="LQF44" s="235"/>
      <c r="LQG44" s="235"/>
      <c r="LQH44" s="235"/>
      <c r="LQI44" s="235"/>
      <c r="LQJ44" s="235"/>
      <c r="LQK44" s="235"/>
      <c r="LQL44" s="235"/>
      <c r="LQM44" s="235"/>
      <c r="LQN44" s="235"/>
      <c r="LQO44" s="235"/>
      <c r="LQP44" s="235"/>
      <c r="LQQ44" s="235"/>
      <c r="LQR44" s="235"/>
      <c r="LQS44" s="235"/>
      <c r="LQT44" s="235"/>
      <c r="LQU44" s="235"/>
      <c r="LQV44" s="235"/>
      <c r="LQW44" s="235"/>
      <c r="LQX44" s="235"/>
      <c r="LQY44" s="235"/>
      <c r="LQZ44" s="235"/>
      <c r="LRA44" s="235"/>
      <c r="LRB44" s="235"/>
      <c r="LRC44" s="235"/>
      <c r="LRD44" s="235"/>
      <c r="LRE44" s="235"/>
      <c r="LRF44" s="235"/>
      <c r="LRG44" s="235"/>
      <c r="LRH44" s="235"/>
      <c r="LRI44" s="235"/>
      <c r="LRJ44" s="235"/>
      <c r="LRK44" s="235"/>
      <c r="LRL44" s="235"/>
      <c r="LRM44" s="235"/>
      <c r="LRN44" s="235"/>
      <c r="LRO44" s="235"/>
      <c r="LRP44" s="235"/>
      <c r="LRQ44" s="235"/>
      <c r="LRR44" s="235"/>
      <c r="LRS44" s="235"/>
      <c r="LRT44" s="235"/>
      <c r="LRU44" s="235"/>
      <c r="LRV44" s="235"/>
      <c r="LRW44" s="235"/>
      <c r="LRX44" s="235"/>
      <c r="LRY44" s="235"/>
      <c r="LRZ44" s="235"/>
      <c r="LSA44" s="235"/>
      <c r="LSB44" s="235"/>
      <c r="LSC44" s="235"/>
      <c r="LSD44" s="235"/>
      <c r="LSE44" s="235"/>
      <c r="LSF44" s="235"/>
      <c r="LSG44" s="235"/>
      <c r="LSH44" s="235"/>
      <c r="LSI44" s="235"/>
      <c r="LSJ44" s="235"/>
      <c r="LSK44" s="235"/>
      <c r="LSL44" s="235"/>
      <c r="LSM44" s="235"/>
      <c r="LSN44" s="235"/>
      <c r="LSO44" s="235"/>
      <c r="LSP44" s="235"/>
      <c r="LSQ44" s="235"/>
      <c r="LSR44" s="235"/>
      <c r="LSS44" s="235"/>
      <c r="LST44" s="235"/>
      <c r="LSU44" s="235"/>
      <c r="LSV44" s="235"/>
      <c r="LSW44" s="235"/>
      <c r="LSX44" s="235"/>
      <c r="LSY44" s="235"/>
      <c r="LSZ44" s="235"/>
      <c r="LTA44" s="235"/>
      <c r="LTB44" s="235"/>
      <c r="LTC44" s="235"/>
      <c r="LTD44" s="235"/>
      <c r="LTE44" s="235"/>
      <c r="LTF44" s="235"/>
      <c r="LTG44" s="235"/>
      <c r="LTH44" s="235"/>
      <c r="LTI44" s="235"/>
      <c r="LTJ44" s="235"/>
      <c r="LTK44" s="235"/>
      <c r="LTL44" s="235"/>
      <c r="LTM44" s="235"/>
      <c r="LTN44" s="235"/>
      <c r="LTO44" s="235"/>
      <c r="LTP44" s="235"/>
      <c r="LTQ44" s="235"/>
      <c r="LTR44" s="235"/>
      <c r="LTS44" s="235"/>
      <c r="LTT44" s="235"/>
      <c r="LTU44" s="235"/>
      <c r="LTV44" s="235"/>
      <c r="LTW44" s="235"/>
      <c r="LTX44" s="235"/>
      <c r="LTY44" s="235"/>
      <c r="LTZ44" s="235"/>
      <c r="LUA44" s="235"/>
      <c r="LUB44" s="235"/>
      <c r="LUC44" s="235"/>
      <c r="LUD44" s="235"/>
      <c r="LUE44" s="235"/>
      <c r="LUF44" s="235"/>
      <c r="LUG44" s="235"/>
      <c r="LUH44" s="235"/>
      <c r="LUI44" s="235"/>
      <c r="LUJ44" s="235"/>
      <c r="LUK44" s="235"/>
      <c r="LUL44" s="235"/>
      <c r="LUM44" s="235"/>
      <c r="LUN44" s="235"/>
      <c r="LUO44" s="235"/>
      <c r="LUP44" s="235"/>
      <c r="LUQ44" s="235"/>
      <c r="LUR44" s="235"/>
      <c r="LUS44" s="235"/>
      <c r="LUT44" s="235"/>
      <c r="LUU44" s="235"/>
      <c r="LUV44" s="235"/>
      <c r="LUW44" s="235"/>
      <c r="LUX44" s="235"/>
      <c r="LUY44" s="235"/>
      <c r="LUZ44" s="235"/>
      <c r="LVA44" s="235"/>
      <c r="LVB44" s="235"/>
      <c r="LVC44" s="235"/>
      <c r="LVD44" s="235"/>
      <c r="LVE44" s="235"/>
      <c r="LVF44" s="235"/>
      <c r="LVG44" s="235"/>
      <c r="LVH44" s="235"/>
      <c r="LVI44" s="235"/>
      <c r="LVJ44" s="235"/>
      <c r="LVK44" s="235"/>
      <c r="LVL44" s="235"/>
      <c r="LVM44" s="235"/>
      <c r="LVN44" s="235"/>
      <c r="LVO44" s="235"/>
      <c r="LVP44" s="235"/>
      <c r="LVQ44" s="235"/>
      <c r="LVR44" s="235"/>
      <c r="LVS44" s="235"/>
      <c r="LVT44" s="235"/>
      <c r="LVU44" s="235"/>
      <c r="LVV44" s="235"/>
      <c r="LVW44" s="235"/>
      <c r="LVX44" s="235"/>
      <c r="LVY44" s="235"/>
      <c r="LVZ44" s="235"/>
      <c r="LWA44" s="235"/>
      <c r="LWB44" s="235"/>
      <c r="LWC44" s="235"/>
      <c r="LWD44" s="235"/>
      <c r="LWE44" s="235"/>
      <c r="LWF44" s="235"/>
      <c r="LWG44" s="235"/>
      <c r="LWH44" s="235"/>
      <c r="LWI44" s="235"/>
      <c r="LWJ44" s="235"/>
      <c r="LWK44" s="235"/>
      <c r="LWL44" s="235"/>
      <c r="LWM44" s="235"/>
      <c r="LWN44" s="235"/>
      <c r="LWO44" s="235"/>
      <c r="LWP44" s="235"/>
      <c r="LWQ44" s="235"/>
      <c r="LWR44" s="235"/>
      <c r="LWS44" s="235"/>
      <c r="LWT44" s="235"/>
      <c r="LWU44" s="235"/>
      <c r="LWV44" s="235"/>
      <c r="LWW44" s="235"/>
      <c r="LWX44" s="235"/>
      <c r="LWY44" s="235"/>
      <c r="LWZ44" s="235"/>
      <c r="LXA44" s="235"/>
      <c r="LXB44" s="235"/>
      <c r="LXC44" s="235"/>
      <c r="LXD44" s="235"/>
      <c r="LXE44" s="235"/>
      <c r="LXF44" s="235"/>
      <c r="LXG44" s="235"/>
      <c r="LXH44" s="235"/>
      <c r="LXI44" s="235"/>
      <c r="LXJ44" s="235"/>
      <c r="LXK44" s="235"/>
      <c r="LXL44" s="235"/>
      <c r="LXM44" s="235"/>
      <c r="LXN44" s="235"/>
      <c r="LXO44" s="235"/>
      <c r="LXP44" s="235"/>
      <c r="LXQ44" s="235"/>
      <c r="LXR44" s="235"/>
      <c r="LXS44" s="235"/>
      <c r="LXT44" s="235"/>
      <c r="LXU44" s="235"/>
      <c r="LXV44" s="235"/>
      <c r="LXW44" s="235"/>
      <c r="LXX44" s="235"/>
      <c r="LXY44" s="235"/>
      <c r="LXZ44" s="235"/>
      <c r="LYA44" s="235"/>
      <c r="LYB44" s="235"/>
      <c r="LYC44" s="235"/>
      <c r="LYD44" s="235"/>
      <c r="LYE44" s="235"/>
      <c r="LYF44" s="235"/>
      <c r="LYG44" s="235"/>
      <c r="LYH44" s="235"/>
      <c r="LYI44" s="235"/>
      <c r="LYJ44" s="235"/>
      <c r="LYK44" s="235"/>
      <c r="LYL44" s="235"/>
      <c r="LYM44" s="235"/>
      <c r="LYN44" s="235"/>
      <c r="LYO44" s="235"/>
      <c r="LYP44" s="235"/>
      <c r="LYQ44" s="235"/>
      <c r="LYR44" s="235"/>
      <c r="LYS44" s="235"/>
      <c r="LYT44" s="235"/>
      <c r="LYU44" s="235"/>
      <c r="LYV44" s="235"/>
      <c r="LYW44" s="235"/>
      <c r="LYX44" s="235"/>
      <c r="LYY44" s="235"/>
      <c r="LYZ44" s="235"/>
      <c r="LZA44" s="235"/>
      <c r="LZB44" s="235"/>
      <c r="LZC44" s="235"/>
      <c r="LZD44" s="235"/>
      <c r="LZE44" s="235"/>
      <c r="LZF44" s="235"/>
      <c r="LZG44" s="235"/>
      <c r="LZH44" s="235"/>
      <c r="LZI44" s="235"/>
      <c r="LZJ44" s="235"/>
      <c r="LZK44" s="235"/>
      <c r="LZL44" s="235"/>
      <c r="LZM44" s="235"/>
      <c r="LZN44" s="235"/>
      <c r="LZO44" s="235"/>
      <c r="LZP44" s="235"/>
      <c r="LZQ44" s="235"/>
      <c r="LZR44" s="235"/>
      <c r="LZS44" s="235"/>
      <c r="LZT44" s="235"/>
      <c r="LZU44" s="235"/>
      <c r="LZV44" s="235"/>
      <c r="LZW44" s="235"/>
      <c r="LZX44" s="235"/>
      <c r="LZY44" s="235"/>
      <c r="LZZ44" s="235"/>
      <c r="MAA44" s="235"/>
      <c r="MAB44" s="235"/>
      <c r="MAC44" s="235"/>
      <c r="MAD44" s="235"/>
      <c r="MAE44" s="235"/>
      <c r="MAF44" s="235"/>
      <c r="MAG44" s="235"/>
      <c r="MAH44" s="235"/>
      <c r="MAI44" s="235"/>
      <c r="MAJ44" s="235"/>
      <c r="MAK44" s="235"/>
      <c r="MAL44" s="235"/>
      <c r="MAM44" s="235"/>
      <c r="MAN44" s="235"/>
      <c r="MAO44" s="235"/>
      <c r="MAP44" s="235"/>
      <c r="MAQ44" s="235"/>
      <c r="MAR44" s="235"/>
      <c r="MAS44" s="235"/>
      <c r="MAT44" s="235"/>
      <c r="MAU44" s="235"/>
      <c r="MAV44" s="235"/>
      <c r="MAW44" s="235"/>
      <c r="MAX44" s="235"/>
      <c r="MAY44" s="235"/>
      <c r="MAZ44" s="235"/>
      <c r="MBA44" s="235"/>
      <c r="MBB44" s="235"/>
      <c r="MBC44" s="235"/>
      <c r="MBD44" s="235"/>
      <c r="MBE44" s="235"/>
      <c r="MBF44" s="235"/>
      <c r="MBG44" s="235"/>
      <c r="MBH44" s="235"/>
      <c r="MBI44" s="235"/>
      <c r="MBJ44" s="235"/>
      <c r="MBK44" s="235"/>
      <c r="MBL44" s="235"/>
      <c r="MBM44" s="235"/>
      <c r="MBN44" s="235"/>
      <c r="MBO44" s="235"/>
      <c r="MBP44" s="235"/>
      <c r="MBQ44" s="235"/>
      <c r="MBR44" s="235"/>
      <c r="MBS44" s="235"/>
      <c r="MBT44" s="235"/>
      <c r="MBU44" s="235"/>
      <c r="MBV44" s="235"/>
      <c r="MBW44" s="235"/>
      <c r="MBX44" s="235"/>
      <c r="MBY44" s="235"/>
      <c r="MBZ44" s="235"/>
      <c r="MCA44" s="235"/>
      <c r="MCB44" s="235"/>
      <c r="MCC44" s="235"/>
      <c r="MCD44" s="235"/>
      <c r="MCE44" s="235"/>
      <c r="MCF44" s="235"/>
      <c r="MCG44" s="235"/>
      <c r="MCH44" s="235"/>
      <c r="MCI44" s="235"/>
      <c r="MCJ44" s="235"/>
      <c r="MCK44" s="235"/>
      <c r="MCL44" s="235"/>
      <c r="MCM44" s="235"/>
      <c r="MCN44" s="235"/>
      <c r="MCO44" s="235"/>
      <c r="MCP44" s="235"/>
      <c r="MCQ44" s="235"/>
      <c r="MCR44" s="235"/>
      <c r="MCS44" s="235"/>
      <c r="MCT44" s="235"/>
      <c r="MCU44" s="235"/>
      <c r="MCV44" s="235"/>
      <c r="MCW44" s="235"/>
      <c r="MCX44" s="235"/>
      <c r="MCY44" s="235"/>
      <c r="MCZ44" s="235"/>
      <c r="MDA44" s="235"/>
      <c r="MDB44" s="235"/>
      <c r="MDC44" s="235"/>
      <c r="MDD44" s="235"/>
      <c r="MDE44" s="235"/>
      <c r="MDF44" s="235"/>
      <c r="MDG44" s="235"/>
      <c r="MDH44" s="235"/>
      <c r="MDI44" s="235"/>
      <c r="MDJ44" s="235"/>
      <c r="MDK44" s="235"/>
      <c r="MDL44" s="235"/>
      <c r="MDM44" s="235"/>
      <c r="MDN44" s="235"/>
      <c r="MDO44" s="235"/>
      <c r="MDP44" s="235"/>
      <c r="MDQ44" s="235"/>
      <c r="MDR44" s="235"/>
      <c r="MDS44" s="235"/>
      <c r="MDT44" s="235"/>
      <c r="MDU44" s="235"/>
      <c r="MDV44" s="235"/>
      <c r="MDW44" s="235"/>
      <c r="MDX44" s="235"/>
      <c r="MDY44" s="235"/>
      <c r="MDZ44" s="235"/>
      <c r="MEA44" s="235"/>
      <c r="MEB44" s="235"/>
      <c r="MEC44" s="235"/>
      <c r="MED44" s="235"/>
      <c r="MEE44" s="235"/>
      <c r="MEF44" s="235"/>
      <c r="MEG44" s="235"/>
      <c r="MEH44" s="235"/>
      <c r="MEI44" s="235"/>
      <c r="MEJ44" s="235"/>
      <c r="MEK44" s="235"/>
      <c r="MEL44" s="235"/>
      <c r="MEM44" s="235"/>
      <c r="MEN44" s="235"/>
      <c r="MEO44" s="235"/>
      <c r="MEP44" s="235"/>
      <c r="MEQ44" s="235"/>
      <c r="MER44" s="235"/>
      <c r="MES44" s="235"/>
      <c r="MET44" s="235"/>
      <c r="MEU44" s="235"/>
      <c r="MEV44" s="235"/>
      <c r="MEW44" s="235"/>
      <c r="MEX44" s="235"/>
      <c r="MEY44" s="235"/>
      <c r="MEZ44" s="235"/>
      <c r="MFA44" s="235"/>
      <c r="MFB44" s="235"/>
      <c r="MFC44" s="235"/>
      <c r="MFD44" s="235"/>
      <c r="MFE44" s="235"/>
      <c r="MFF44" s="235"/>
      <c r="MFG44" s="235"/>
      <c r="MFH44" s="235"/>
      <c r="MFI44" s="235"/>
      <c r="MFJ44" s="235"/>
      <c r="MFK44" s="235"/>
      <c r="MFL44" s="235"/>
      <c r="MFM44" s="235"/>
      <c r="MFN44" s="235"/>
      <c r="MFO44" s="235"/>
      <c r="MFP44" s="235"/>
      <c r="MFQ44" s="235"/>
      <c r="MFR44" s="235"/>
      <c r="MFS44" s="235"/>
      <c r="MFT44" s="235"/>
      <c r="MFU44" s="235"/>
      <c r="MFV44" s="235"/>
      <c r="MFW44" s="235"/>
      <c r="MFX44" s="235"/>
      <c r="MFY44" s="235"/>
      <c r="MFZ44" s="235"/>
      <c r="MGA44" s="235"/>
      <c r="MGB44" s="235"/>
      <c r="MGC44" s="235"/>
      <c r="MGD44" s="235"/>
      <c r="MGE44" s="235"/>
      <c r="MGF44" s="235"/>
      <c r="MGG44" s="235"/>
      <c r="MGH44" s="235"/>
      <c r="MGI44" s="235"/>
      <c r="MGJ44" s="235"/>
      <c r="MGK44" s="235"/>
      <c r="MGL44" s="235"/>
      <c r="MGM44" s="235"/>
      <c r="MGN44" s="235"/>
      <c r="MGO44" s="235"/>
      <c r="MGP44" s="235"/>
      <c r="MGQ44" s="235"/>
      <c r="MGR44" s="235"/>
      <c r="MGS44" s="235"/>
      <c r="MGT44" s="235"/>
      <c r="MGU44" s="235"/>
      <c r="MGV44" s="235"/>
      <c r="MGW44" s="235"/>
      <c r="MGX44" s="235"/>
      <c r="MGY44" s="235"/>
      <c r="MGZ44" s="235"/>
      <c r="MHA44" s="235"/>
      <c r="MHB44" s="235"/>
      <c r="MHC44" s="235"/>
      <c r="MHD44" s="235"/>
      <c r="MHE44" s="235"/>
      <c r="MHF44" s="235"/>
      <c r="MHG44" s="235"/>
      <c r="MHH44" s="235"/>
      <c r="MHI44" s="235"/>
      <c r="MHJ44" s="235"/>
      <c r="MHK44" s="235"/>
      <c r="MHL44" s="235"/>
      <c r="MHM44" s="235"/>
      <c r="MHN44" s="235"/>
      <c r="MHO44" s="235"/>
      <c r="MHP44" s="235"/>
      <c r="MHQ44" s="235"/>
      <c r="MHR44" s="235"/>
      <c r="MHS44" s="235"/>
      <c r="MHT44" s="235"/>
      <c r="MHU44" s="235"/>
      <c r="MHV44" s="235"/>
      <c r="MHW44" s="235"/>
      <c r="MHX44" s="235"/>
      <c r="MHY44" s="235"/>
      <c r="MHZ44" s="235"/>
      <c r="MIA44" s="235"/>
      <c r="MIB44" s="235"/>
      <c r="MIC44" s="235"/>
      <c r="MID44" s="235"/>
      <c r="MIE44" s="235"/>
      <c r="MIF44" s="235"/>
      <c r="MIG44" s="235"/>
      <c r="MIH44" s="235"/>
      <c r="MII44" s="235"/>
      <c r="MIJ44" s="235"/>
      <c r="MIK44" s="235"/>
      <c r="MIL44" s="235"/>
      <c r="MIM44" s="235"/>
      <c r="MIN44" s="235"/>
      <c r="MIO44" s="235"/>
      <c r="MIP44" s="235"/>
      <c r="MIQ44" s="235"/>
      <c r="MIR44" s="235"/>
      <c r="MIS44" s="235"/>
      <c r="MIT44" s="235"/>
      <c r="MIU44" s="235"/>
      <c r="MIV44" s="235"/>
      <c r="MIW44" s="235"/>
      <c r="MIX44" s="235"/>
      <c r="MIY44" s="235"/>
      <c r="MIZ44" s="235"/>
      <c r="MJA44" s="235"/>
      <c r="MJB44" s="235"/>
      <c r="MJC44" s="235"/>
      <c r="MJD44" s="235"/>
      <c r="MJE44" s="235"/>
      <c r="MJF44" s="235"/>
      <c r="MJG44" s="235"/>
      <c r="MJH44" s="235"/>
      <c r="MJI44" s="235"/>
      <c r="MJJ44" s="235"/>
      <c r="MJK44" s="235"/>
      <c r="MJL44" s="235"/>
      <c r="MJM44" s="235"/>
      <c r="MJN44" s="235"/>
      <c r="MJO44" s="235"/>
      <c r="MJP44" s="235"/>
      <c r="MJQ44" s="235"/>
      <c r="MJR44" s="235"/>
      <c r="MJS44" s="235"/>
      <c r="MJT44" s="235"/>
      <c r="MJU44" s="235"/>
      <c r="MJV44" s="235"/>
      <c r="MJW44" s="235"/>
      <c r="MJX44" s="235"/>
      <c r="MJY44" s="235"/>
      <c r="MJZ44" s="235"/>
      <c r="MKA44" s="235"/>
      <c r="MKB44" s="235"/>
      <c r="MKC44" s="235"/>
      <c r="MKD44" s="235"/>
      <c r="MKE44" s="235"/>
      <c r="MKF44" s="235"/>
      <c r="MKG44" s="235"/>
      <c r="MKH44" s="235"/>
      <c r="MKI44" s="235"/>
      <c r="MKJ44" s="235"/>
      <c r="MKK44" s="235"/>
      <c r="MKL44" s="235"/>
      <c r="MKM44" s="235"/>
      <c r="MKN44" s="235"/>
      <c r="MKO44" s="235"/>
      <c r="MKP44" s="235"/>
      <c r="MKQ44" s="235"/>
      <c r="MKR44" s="235"/>
      <c r="MKS44" s="235"/>
      <c r="MKT44" s="235"/>
      <c r="MKU44" s="235"/>
      <c r="MKV44" s="235"/>
      <c r="MKW44" s="235"/>
      <c r="MKX44" s="235"/>
      <c r="MKY44" s="235"/>
      <c r="MKZ44" s="235"/>
      <c r="MLA44" s="235"/>
      <c r="MLB44" s="235"/>
      <c r="MLC44" s="235"/>
      <c r="MLD44" s="235"/>
      <c r="MLE44" s="235"/>
      <c r="MLF44" s="235"/>
      <c r="MLG44" s="235"/>
      <c r="MLH44" s="235"/>
      <c r="MLI44" s="235"/>
      <c r="MLJ44" s="235"/>
      <c r="MLK44" s="235"/>
      <c r="MLL44" s="235"/>
      <c r="MLM44" s="235"/>
      <c r="MLN44" s="235"/>
      <c r="MLO44" s="235"/>
      <c r="MLP44" s="235"/>
      <c r="MLQ44" s="235"/>
      <c r="MLR44" s="235"/>
      <c r="MLS44" s="235"/>
      <c r="MLT44" s="235"/>
      <c r="MLU44" s="235"/>
      <c r="MLV44" s="235"/>
      <c r="MLW44" s="235"/>
      <c r="MLX44" s="235"/>
      <c r="MLY44" s="235"/>
      <c r="MLZ44" s="235"/>
      <c r="MMA44" s="235"/>
      <c r="MMB44" s="235"/>
      <c r="MMC44" s="235"/>
      <c r="MMD44" s="235"/>
      <c r="MME44" s="235"/>
      <c r="MMF44" s="235"/>
      <c r="MMG44" s="235"/>
      <c r="MMH44" s="235"/>
      <c r="MMI44" s="235"/>
      <c r="MMJ44" s="235"/>
      <c r="MMK44" s="235"/>
      <c r="MML44" s="235"/>
      <c r="MMM44" s="235"/>
      <c r="MMN44" s="235"/>
      <c r="MMO44" s="235"/>
      <c r="MMP44" s="235"/>
      <c r="MMQ44" s="235"/>
      <c r="MMR44" s="235"/>
      <c r="MMS44" s="235"/>
      <c r="MMT44" s="235"/>
      <c r="MMU44" s="235"/>
      <c r="MMV44" s="235"/>
      <c r="MMW44" s="235"/>
      <c r="MMX44" s="235"/>
      <c r="MMY44" s="235"/>
      <c r="MMZ44" s="235"/>
      <c r="MNA44" s="235"/>
      <c r="MNB44" s="235"/>
      <c r="MNC44" s="235"/>
      <c r="MND44" s="235"/>
      <c r="MNE44" s="235"/>
      <c r="MNF44" s="235"/>
      <c r="MNG44" s="235"/>
      <c r="MNH44" s="235"/>
      <c r="MNI44" s="235"/>
      <c r="MNJ44" s="235"/>
      <c r="MNK44" s="235"/>
      <c r="MNL44" s="235"/>
      <c r="MNM44" s="235"/>
      <c r="MNN44" s="235"/>
      <c r="MNO44" s="235"/>
      <c r="MNP44" s="235"/>
      <c r="MNQ44" s="235"/>
      <c r="MNR44" s="235"/>
      <c r="MNS44" s="235"/>
      <c r="MNT44" s="235"/>
      <c r="MNU44" s="235"/>
      <c r="MNV44" s="235"/>
      <c r="MNW44" s="235"/>
      <c r="MNX44" s="235"/>
      <c r="MNY44" s="235"/>
      <c r="MNZ44" s="235"/>
      <c r="MOA44" s="235"/>
      <c r="MOB44" s="235"/>
      <c r="MOC44" s="235"/>
      <c r="MOD44" s="235"/>
      <c r="MOE44" s="235"/>
      <c r="MOF44" s="235"/>
      <c r="MOG44" s="235"/>
      <c r="MOH44" s="235"/>
      <c r="MOI44" s="235"/>
      <c r="MOJ44" s="235"/>
      <c r="MOK44" s="235"/>
      <c r="MOL44" s="235"/>
      <c r="MOM44" s="235"/>
      <c r="MON44" s="235"/>
      <c r="MOO44" s="235"/>
      <c r="MOP44" s="235"/>
      <c r="MOQ44" s="235"/>
      <c r="MOR44" s="235"/>
      <c r="MOS44" s="235"/>
      <c r="MOT44" s="235"/>
      <c r="MOU44" s="235"/>
      <c r="MOV44" s="235"/>
      <c r="MOW44" s="235"/>
      <c r="MOX44" s="235"/>
      <c r="MOY44" s="235"/>
      <c r="MOZ44" s="235"/>
      <c r="MPA44" s="235"/>
      <c r="MPB44" s="235"/>
      <c r="MPC44" s="235"/>
      <c r="MPD44" s="235"/>
      <c r="MPE44" s="235"/>
      <c r="MPF44" s="235"/>
      <c r="MPG44" s="235"/>
      <c r="MPH44" s="235"/>
      <c r="MPI44" s="235"/>
      <c r="MPJ44" s="235"/>
      <c r="MPK44" s="235"/>
      <c r="MPL44" s="235"/>
      <c r="MPM44" s="235"/>
      <c r="MPN44" s="235"/>
      <c r="MPO44" s="235"/>
      <c r="MPP44" s="235"/>
      <c r="MPQ44" s="235"/>
      <c r="MPR44" s="235"/>
      <c r="MPS44" s="235"/>
      <c r="MPT44" s="235"/>
      <c r="MPU44" s="235"/>
      <c r="MPV44" s="235"/>
      <c r="MPW44" s="235"/>
      <c r="MPX44" s="235"/>
      <c r="MPY44" s="235"/>
      <c r="MPZ44" s="235"/>
      <c r="MQA44" s="235"/>
      <c r="MQB44" s="235"/>
      <c r="MQC44" s="235"/>
      <c r="MQD44" s="235"/>
      <c r="MQE44" s="235"/>
      <c r="MQF44" s="235"/>
      <c r="MQG44" s="235"/>
      <c r="MQH44" s="235"/>
      <c r="MQI44" s="235"/>
      <c r="MQJ44" s="235"/>
      <c r="MQK44" s="235"/>
      <c r="MQL44" s="235"/>
      <c r="MQM44" s="235"/>
      <c r="MQN44" s="235"/>
      <c r="MQO44" s="235"/>
      <c r="MQP44" s="235"/>
      <c r="MQQ44" s="235"/>
      <c r="MQR44" s="235"/>
      <c r="MQS44" s="235"/>
      <c r="MQT44" s="235"/>
      <c r="MQU44" s="235"/>
      <c r="MQV44" s="235"/>
      <c r="MQW44" s="235"/>
      <c r="MQX44" s="235"/>
      <c r="MQY44" s="235"/>
      <c r="MQZ44" s="235"/>
      <c r="MRA44" s="235"/>
      <c r="MRB44" s="235"/>
      <c r="MRC44" s="235"/>
      <c r="MRD44" s="235"/>
      <c r="MRE44" s="235"/>
      <c r="MRF44" s="235"/>
      <c r="MRG44" s="235"/>
      <c r="MRH44" s="235"/>
      <c r="MRI44" s="235"/>
      <c r="MRJ44" s="235"/>
      <c r="MRK44" s="235"/>
      <c r="MRL44" s="235"/>
      <c r="MRM44" s="235"/>
      <c r="MRN44" s="235"/>
      <c r="MRO44" s="235"/>
      <c r="MRP44" s="235"/>
      <c r="MRQ44" s="235"/>
      <c r="MRR44" s="235"/>
      <c r="MRS44" s="235"/>
      <c r="MRT44" s="235"/>
      <c r="MRU44" s="235"/>
      <c r="MRV44" s="235"/>
      <c r="MRW44" s="235"/>
      <c r="MRX44" s="235"/>
      <c r="MRY44" s="235"/>
      <c r="MRZ44" s="235"/>
      <c r="MSA44" s="235"/>
      <c r="MSB44" s="235"/>
      <c r="MSC44" s="235"/>
      <c r="MSD44" s="235"/>
      <c r="MSE44" s="235"/>
      <c r="MSF44" s="235"/>
      <c r="MSG44" s="235"/>
      <c r="MSH44" s="235"/>
      <c r="MSI44" s="235"/>
      <c r="MSJ44" s="235"/>
      <c r="MSK44" s="235"/>
      <c r="MSL44" s="235"/>
      <c r="MSM44" s="235"/>
      <c r="MSN44" s="235"/>
      <c r="MSO44" s="235"/>
      <c r="MSP44" s="235"/>
      <c r="MSQ44" s="235"/>
      <c r="MSR44" s="235"/>
      <c r="MSS44" s="235"/>
      <c r="MST44" s="235"/>
      <c r="MSU44" s="235"/>
      <c r="MSV44" s="235"/>
      <c r="MSW44" s="235"/>
      <c r="MSX44" s="235"/>
      <c r="MSY44" s="235"/>
      <c r="MSZ44" s="235"/>
      <c r="MTA44" s="235"/>
      <c r="MTB44" s="235"/>
      <c r="MTC44" s="235"/>
      <c r="MTD44" s="235"/>
      <c r="MTE44" s="235"/>
      <c r="MTF44" s="235"/>
      <c r="MTG44" s="235"/>
      <c r="MTH44" s="235"/>
      <c r="MTI44" s="235"/>
      <c r="MTJ44" s="235"/>
      <c r="MTK44" s="235"/>
      <c r="MTL44" s="235"/>
      <c r="MTM44" s="235"/>
      <c r="MTN44" s="235"/>
      <c r="MTO44" s="235"/>
      <c r="MTP44" s="235"/>
      <c r="MTQ44" s="235"/>
      <c r="MTR44" s="235"/>
      <c r="MTS44" s="235"/>
      <c r="MTT44" s="235"/>
      <c r="MTU44" s="235"/>
      <c r="MTV44" s="235"/>
      <c r="MTW44" s="235"/>
      <c r="MTX44" s="235"/>
      <c r="MTY44" s="235"/>
      <c r="MTZ44" s="235"/>
      <c r="MUA44" s="235"/>
      <c r="MUB44" s="235"/>
      <c r="MUC44" s="235"/>
      <c r="MUD44" s="235"/>
      <c r="MUE44" s="235"/>
      <c r="MUF44" s="235"/>
      <c r="MUG44" s="235"/>
      <c r="MUH44" s="235"/>
      <c r="MUI44" s="235"/>
      <c r="MUJ44" s="235"/>
      <c r="MUK44" s="235"/>
      <c r="MUL44" s="235"/>
      <c r="MUM44" s="235"/>
      <c r="MUN44" s="235"/>
      <c r="MUO44" s="235"/>
      <c r="MUP44" s="235"/>
      <c r="MUQ44" s="235"/>
      <c r="MUR44" s="235"/>
      <c r="MUS44" s="235"/>
      <c r="MUT44" s="235"/>
      <c r="MUU44" s="235"/>
      <c r="MUV44" s="235"/>
      <c r="MUW44" s="235"/>
      <c r="MUX44" s="235"/>
      <c r="MUY44" s="235"/>
      <c r="MUZ44" s="235"/>
      <c r="MVA44" s="235"/>
      <c r="MVB44" s="235"/>
      <c r="MVC44" s="235"/>
      <c r="MVD44" s="235"/>
      <c r="MVE44" s="235"/>
      <c r="MVF44" s="235"/>
      <c r="MVG44" s="235"/>
      <c r="MVH44" s="235"/>
      <c r="MVI44" s="235"/>
      <c r="MVJ44" s="235"/>
      <c r="MVK44" s="235"/>
      <c r="MVL44" s="235"/>
      <c r="MVM44" s="235"/>
      <c r="MVN44" s="235"/>
      <c r="MVO44" s="235"/>
      <c r="MVP44" s="235"/>
      <c r="MVQ44" s="235"/>
      <c r="MVR44" s="235"/>
      <c r="MVS44" s="235"/>
      <c r="MVT44" s="235"/>
      <c r="MVU44" s="235"/>
      <c r="MVV44" s="235"/>
      <c r="MVW44" s="235"/>
      <c r="MVX44" s="235"/>
      <c r="MVY44" s="235"/>
      <c r="MVZ44" s="235"/>
      <c r="MWA44" s="235"/>
      <c r="MWB44" s="235"/>
      <c r="MWC44" s="235"/>
      <c r="MWD44" s="235"/>
      <c r="MWE44" s="235"/>
      <c r="MWF44" s="235"/>
      <c r="MWG44" s="235"/>
      <c r="MWH44" s="235"/>
      <c r="MWI44" s="235"/>
      <c r="MWJ44" s="235"/>
      <c r="MWK44" s="235"/>
      <c r="MWL44" s="235"/>
      <c r="MWM44" s="235"/>
      <c r="MWN44" s="235"/>
      <c r="MWO44" s="235"/>
      <c r="MWP44" s="235"/>
      <c r="MWQ44" s="235"/>
      <c r="MWR44" s="235"/>
      <c r="MWS44" s="235"/>
      <c r="MWT44" s="235"/>
      <c r="MWU44" s="235"/>
      <c r="MWV44" s="235"/>
      <c r="MWW44" s="235"/>
      <c r="MWX44" s="235"/>
      <c r="MWY44" s="235"/>
      <c r="MWZ44" s="235"/>
      <c r="MXA44" s="235"/>
      <c r="MXB44" s="235"/>
      <c r="MXC44" s="235"/>
      <c r="MXD44" s="235"/>
      <c r="MXE44" s="235"/>
      <c r="MXF44" s="235"/>
      <c r="MXG44" s="235"/>
      <c r="MXH44" s="235"/>
      <c r="MXI44" s="235"/>
      <c r="MXJ44" s="235"/>
      <c r="MXK44" s="235"/>
      <c r="MXL44" s="235"/>
      <c r="MXM44" s="235"/>
      <c r="MXN44" s="235"/>
      <c r="MXO44" s="235"/>
      <c r="MXP44" s="235"/>
      <c r="MXQ44" s="235"/>
      <c r="MXR44" s="235"/>
      <c r="MXS44" s="235"/>
      <c r="MXT44" s="235"/>
      <c r="MXU44" s="235"/>
      <c r="MXV44" s="235"/>
      <c r="MXW44" s="235"/>
      <c r="MXX44" s="235"/>
      <c r="MXY44" s="235"/>
      <c r="MXZ44" s="235"/>
      <c r="MYA44" s="235"/>
      <c r="MYB44" s="235"/>
      <c r="MYC44" s="235"/>
      <c r="MYD44" s="235"/>
      <c r="MYE44" s="235"/>
      <c r="MYF44" s="235"/>
      <c r="MYG44" s="235"/>
      <c r="MYH44" s="235"/>
      <c r="MYI44" s="235"/>
      <c r="MYJ44" s="235"/>
      <c r="MYK44" s="235"/>
      <c r="MYL44" s="235"/>
      <c r="MYM44" s="235"/>
      <c r="MYN44" s="235"/>
      <c r="MYO44" s="235"/>
      <c r="MYP44" s="235"/>
      <c r="MYQ44" s="235"/>
      <c r="MYR44" s="235"/>
      <c r="MYS44" s="235"/>
      <c r="MYT44" s="235"/>
      <c r="MYU44" s="235"/>
      <c r="MYV44" s="235"/>
      <c r="MYW44" s="235"/>
      <c r="MYX44" s="235"/>
      <c r="MYY44" s="235"/>
      <c r="MYZ44" s="235"/>
      <c r="MZA44" s="235"/>
      <c r="MZB44" s="235"/>
      <c r="MZC44" s="235"/>
      <c r="MZD44" s="235"/>
      <c r="MZE44" s="235"/>
      <c r="MZF44" s="235"/>
      <c r="MZG44" s="235"/>
      <c r="MZH44" s="235"/>
      <c r="MZI44" s="235"/>
      <c r="MZJ44" s="235"/>
      <c r="MZK44" s="235"/>
      <c r="MZL44" s="235"/>
      <c r="MZM44" s="235"/>
      <c r="MZN44" s="235"/>
      <c r="MZO44" s="235"/>
      <c r="MZP44" s="235"/>
      <c r="MZQ44" s="235"/>
      <c r="MZR44" s="235"/>
      <c r="MZS44" s="235"/>
      <c r="MZT44" s="235"/>
      <c r="MZU44" s="235"/>
      <c r="MZV44" s="235"/>
      <c r="MZW44" s="235"/>
      <c r="MZX44" s="235"/>
      <c r="MZY44" s="235"/>
      <c r="MZZ44" s="235"/>
      <c r="NAA44" s="235"/>
      <c r="NAB44" s="235"/>
      <c r="NAC44" s="235"/>
      <c r="NAD44" s="235"/>
      <c r="NAE44" s="235"/>
      <c r="NAF44" s="235"/>
      <c r="NAG44" s="235"/>
      <c r="NAH44" s="235"/>
      <c r="NAI44" s="235"/>
      <c r="NAJ44" s="235"/>
      <c r="NAK44" s="235"/>
      <c r="NAL44" s="235"/>
      <c r="NAM44" s="235"/>
      <c r="NAN44" s="235"/>
      <c r="NAO44" s="235"/>
      <c r="NAP44" s="235"/>
      <c r="NAQ44" s="235"/>
      <c r="NAR44" s="235"/>
      <c r="NAS44" s="235"/>
      <c r="NAT44" s="235"/>
      <c r="NAU44" s="235"/>
      <c r="NAV44" s="235"/>
      <c r="NAW44" s="235"/>
      <c r="NAX44" s="235"/>
      <c r="NAY44" s="235"/>
      <c r="NAZ44" s="235"/>
      <c r="NBA44" s="235"/>
      <c r="NBB44" s="235"/>
      <c r="NBC44" s="235"/>
      <c r="NBD44" s="235"/>
      <c r="NBE44" s="235"/>
      <c r="NBF44" s="235"/>
      <c r="NBG44" s="235"/>
      <c r="NBH44" s="235"/>
      <c r="NBI44" s="235"/>
      <c r="NBJ44" s="235"/>
      <c r="NBK44" s="235"/>
      <c r="NBL44" s="235"/>
      <c r="NBM44" s="235"/>
      <c r="NBN44" s="235"/>
      <c r="NBO44" s="235"/>
      <c r="NBP44" s="235"/>
      <c r="NBQ44" s="235"/>
      <c r="NBR44" s="235"/>
      <c r="NBS44" s="235"/>
      <c r="NBT44" s="235"/>
      <c r="NBU44" s="235"/>
      <c r="NBV44" s="235"/>
      <c r="NBW44" s="235"/>
      <c r="NBX44" s="235"/>
      <c r="NBY44" s="235"/>
      <c r="NBZ44" s="235"/>
      <c r="NCA44" s="235"/>
      <c r="NCB44" s="235"/>
      <c r="NCC44" s="235"/>
      <c r="NCD44" s="235"/>
      <c r="NCE44" s="235"/>
      <c r="NCF44" s="235"/>
      <c r="NCG44" s="235"/>
      <c r="NCH44" s="235"/>
      <c r="NCI44" s="235"/>
      <c r="NCJ44" s="235"/>
      <c r="NCK44" s="235"/>
      <c r="NCL44" s="235"/>
      <c r="NCM44" s="235"/>
      <c r="NCN44" s="235"/>
      <c r="NCO44" s="235"/>
      <c r="NCP44" s="235"/>
      <c r="NCQ44" s="235"/>
      <c r="NCR44" s="235"/>
      <c r="NCS44" s="235"/>
      <c r="NCT44" s="235"/>
      <c r="NCU44" s="235"/>
      <c r="NCV44" s="235"/>
      <c r="NCW44" s="235"/>
      <c r="NCX44" s="235"/>
      <c r="NCY44" s="235"/>
      <c r="NCZ44" s="235"/>
      <c r="NDA44" s="235"/>
      <c r="NDB44" s="235"/>
      <c r="NDC44" s="235"/>
      <c r="NDD44" s="235"/>
      <c r="NDE44" s="235"/>
      <c r="NDF44" s="235"/>
      <c r="NDG44" s="235"/>
      <c r="NDH44" s="235"/>
      <c r="NDI44" s="235"/>
      <c r="NDJ44" s="235"/>
      <c r="NDK44" s="235"/>
      <c r="NDL44" s="235"/>
      <c r="NDM44" s="235"/>
      <c r="NDN44" s="235"/>
      <c r="NDO44" s="235"/>
      <c r="NDP44" s="235"/>
      <c r="NDQ44" s="235"/>
      <c r="NDR44" s="235"/>
      <c r="NDS44" s="235"/>
      <c r="NDT44" s="235"/>
      <c r="NDU44" s="235"/>
      <c r="NDV44" s="235"/>
      <c r="NDW44" s="235"/>
      <c r="NDX44" s="235"/>
      <c r="NDY44" s="235"/>
      <c r="NDZ44" s="235"/>
      <c r="NEA44" s="235"/>
      <c r="NEB44" s="235"/>
      <c r="NEC44" s="235"/>
      <c r="NED44" s="235"/>
      <c r="NEE44" s="235"/>
      <c r="NEF44" s="235"/>
      <c r="NEG44" s="235"/>
      <c r="NEH44" s="235"/>
      <c r="NEI44" s="235"/>
      <c r="NEJ44" s="235"/>
      <c r="NEK44" s="235"/>
      <c r="NEL44" s="235"/>
      <c r="NEM44" s="235"/>
      <c r="NEN44" s="235"/>
      <c r="NEO44" s="235"/>
      <c r="NEP44" s="235"/>
      <c r="NEQ44" s="235"/>
      <c r="NER44" s="235"/>
      <c r="NES44" s="235"/>
      <c r="NET44" s="235"/>
      <c r="NEU44" s="235"/>
      <c r="NEV44" s="235"/>
      <c r="NEW44" s="235"/>
      <c r="NEX44" s="235"/>
      <c r="NEY44" s="235"/>
      <c r="NEZ44" s="235"/>
      <c r="NFA44" s="235"/>
      <c r="NFB44" s="235"/>
      <c r="NFC44" s="235"/>
      <c r="NFD44" s="235"/>
      <c r="NFE44" s="235"/>
      <c r="NFF44" s="235"/>
      <c r="NFG44" s="235"/>
      <c r="NFH44" s="235"/>
      <c r="NFI44" s="235"/>
      <c r="NFJ44" s="235"/>
      <c r="NFK44" s="235"/>
      <c r="NFL44" s="235"/>
      <c r="NFM44" s="235"/>
      <c r="NFN44" s="235"/>
      <c r="NFO44" s="235"/>
      <c r="NFP44" s="235"/>
      <c r="NFQ44" s="235"/>
      <c r="NFR44" s="235"/>
      <c r="NFS44" s="235"/>
      <c r="NFT44" s="235"/>
      <c r="NFU44" s="235"/>
      <c r="NFV44" s="235"/>
      <c r="NFW44" s="235"/>
      <c r="NFX44" s="235"/>
      <c r="NFY44" s="235"/>
      <c r="NFZ44" s="235"/>
      <c r="NGA44" s="235"/>
      <c r="NGB44" s="235"/>
      <c r="NGC44" s="235"/>
      <c r="NGD44" s="235"/>
      <c r="NGE44" s="235"/>
      <c r="NGF44" s="235"/>
      <c r="NGG44" s="235"/>
      <c r="NGH44" s="235"/>
      <c r="NGI44" s="235"/>
      <c r="NGJ44" s="235"/>
      <c r="NGK44" s="235"/>
      <c r="NGL44" s="235"/>
      <c r="NGM44" s="235"/>
      <c r="NGN44" s="235"/>
      <c r="NGO44" s="235"/>
      <c r="NGP44" s="235"/>
      <c r="NGQ44" s="235"/>
      <c r="NGR44" s="235"/>
      <c r="NGS44" s="235"/>
      <c r="NGT44" s="235"/>
      <c r="NGU44" s="235"/>
      <c r="NGV44" s="235"/>
      <c r="NGW44" s="235"/>
      <c r="NGX44" s="235"/>
      <c r="NGY44" s="235"/>
      <c r="NGZ44" s="235"/>
      <c r="NHA44" s="235"/>
      <c r="NHB44" s="235"/>
      <c r="NHC44" s="235"/>
      <c r="NHD44" s="235"/>
      <c r="NHE44" s="235"/>
      <c r="NHF44" s="235"/>
      <c r="NHG44" s="235"/>
      <c r="NHH44" s="235"/>
      <c r="NHI44" s="235"/>
      <c r="NHJ44" s="235"/>
      <c r="NHK44" s="235"/>
      <c r="NHL44" s="235"/>
      <c r="NHM44" s="235"/>
      <c r="NHN44" s="235"/>
      <c r="NHO44" s="235"/>
      <c r="NHP44" s="235"/>
      <c r="NHQ44" s="235"/>
      <c r="NHR44" s="235"/>
      <c r="NHS44" s="235"/>
      <c r="NHT44" s="235"/>
      <c r="NHU44" s="235"/>
      <c r="NHV44" s="235"/>
      <c r="NHW44" s="235"/>
      <c r="NHX44" s="235"/>
      <c r="NHY44" s="235"/>
      <c r="NHZ44" s="235"/>
      <c r="NIA44" s="235"/>
      <c r="NIB44" s="235"/>
      <c r="NIC44" s="235"/>
      <c r="NID44" s="235"/>
      <c r="NIE44" s="235"/>
      <c r="NIF44" s="235"/>
      <c r="NIG44" s="235"/>
      <c r="NIH44" s="235"/>
      <c r="NII44" s="235"/>
      <c r="NIJ44" s="235"/>
      <c r="NIK44" s="235"/>
      <c r="NIL44" s="235"/>
      <c r="NIM44" s="235"/>
      <c r="NIN44" s="235"/>
      <c r="NIO44" s="235"/>
      <c r="NIP44" s="235"/>
      <c r="NIQ44" s="235"/>
      <c r="NIR44" s="235"/>
      <c r="NIS44" s="235"/>
      <c r="NIT44" s="235"/>
      <c r="NIU44" s="235"/>
      <c r="NIV44" s="235"/>
      <c r="NIW44" s="235"/>
      <c r="NIX44" s="235"/>
      <c r="NIY44" s="235"/>
      <c r="NIZ44" s="235"/>
      <c r="NJA44" s="235"/>
      <c r="NJB44" s="235"/>
      <c r="NJC44" s="235"/>
      <c r="NJD44" s="235"/>
      <c r="NJE44" s="235"/>
      <c r="NJF44" s="235"/>
      <c r="NJG44" s="235"/>
      <c r="NJH44" s="235"/>
      <c r="NJI44" s="235"/>
      <c r="NJJ44" s="235"/>
      <c r="NJK44" s="235"/>
      <c r="NJL44" s="235"/>
      <c r="NJM44" s="235"/>
      <c r="NJN44" s="235"/>
      <c r="NJO44" s="235"/>
      <c r="NJP44" s="235"/>
      <c r="NJQ44" s="235"/>
      <c r="NJR44" s="235"/>
      <c r="NJS44" s="235"/>
      <c r="NJT44" s="235"/>
      <c r="NJU44" s="235"/>
      <c r="NJV44" s="235"/>
      <c r="NJW44" s="235"/>
      <c r="NJX44" s="235"/>
      <c r="NJY44" s="235"/>
      <c r="NJZ44" s="235"/>
      <c r="NKA44" s="235"/>
      <c r="NKB44" s="235"/>
      <c r="NKC44" s="235"/>
      <c r="NKD44" s="235"/>
      <c r="NKE44" s="235"/>
      <c r="NKF44" s="235"/>
      <c r="NKG44" s="235"/>
      <c r="NKH44" s="235"/>
      <c r="NKI44" s="235"/>
      <c r="NKJ44" s="235"/>
      <c r="NKK44" s="235"/>
      <c r="NKL44" s="235"/>
      <c r="NKM44" s="235"/>
      <c r="NKN44" s="235"/>
      <c r="NKO44" s="235"/>
      <c r="NKP44" s="235"/>
      <c r="NKQ44" s="235"/>
      <c r="NKR44" s="235"/>
      <c r="NKS44" s="235"/>
      <c r="NKT44" s="235"/>
      <c r="NKU44" s="235"/>
      <c r="NKV44" s="235"/>
      <c r="NKW44" s="235"/>
      <c r="NKX44" s="235"/>
      <c r="NKY44" s="235"/>
      <c r="NKZ44" s="235"/>
      <c r="NLA44" s="235"/>
      <c r="NLB44" s="235"/>
      <c r="NLC44" s="235"/>
      <c r="NLD44" s="235"/>
      <c r="NLE44" s="235"/>
      <c r="NLF44" s="235"/>
      <c r="NLG44" s="235"/>
      <c r="NLH44" s="235"/>
      <c r="NLI44" s="235"/>
      <c r="NLJ44" s="235"/>
      <c r="NLK44" s="235"/>
      <c r="NLL44" s="235"/>
      <c r="NLM44" s="235"/>
      <c r="NLN44" s="235"/>
      <c r="NLO44" s="235"/>
      <c r="NLP44" s="235"/>
      <c r="NLQ44" s="235"/>
      <c r="NLR44" s="235"/>
      <c r="NLS44" s="235"/>
      <c r="NLT44" s="235"/>
      <c r="NLU44" s="235"/>
      <c r="NLV44" s="235"/>
      <c r="NLW44" s="235"/>
      <c r="NLX44" s="235"/>
      <c r="NLY44" s="235"/>
      <c r="NLZ44" s="235"/>
      <c r="NMA44" s="235"/>
      <c r="NMB44" s="235"/>
      <c r="NMC44" s="235"/>
      <c r="NMD44" s="235"/>
      <c r="NME44" s="235"/>
      <c r="NMF44" s="235"/>
      <c r="NMG44" s="235"/>
      <c r="NMH44" s="235"/>
      <c r="NMI44" s="235"/>
      <c r="NMJ44" s="235"/>
      <c r="NMK44" s="235"/>
      <c r="NML44" s="235"/>
      <c r="NMM44" s="235"/>
      <c r="NMN44" s="235"/>
      <c r="NMO44" s="235"/>
      <c r="NMP44" s="235"/>
      <c r="NMQ44" s="235"/>
      <c r="NMR44" s="235"/>
      <c r="NMS44" s="235"/>
      <c r="NMT44" s="235"/>
      <c r="NMU44" s="235"/>
      <c r="NMV44" s="235"/>
      <c r="NMW44" s="235"/>
      <c r="NMX44" s="235"/>
      <c r="NMY44" s="235"/>
      <c r="NMZ44" s="235"/>
      <c r="NNA44" s="235"/>
      <c r="NNB44" s="235"/>
      <c r="NNC44" s="235"/>
      <c r="NND44" s="235"/>
      <c r="NNE44" s="235"/>
      <c r="NNF44" s="235"/>
      <c r="NNG44" s="235"/>
      <c r="NNH44" s="235"/>
      <c r="NNI44" s="235"/>
      <c r="NNJ44" s="235"/>
      <c r="NNK44" s="235"/>
      <c r="NNL44" s="235"/>
      <c r="NNM44" s="235"/>
      <c r="NNN44" s="235"/>
      <c r="NNO44" s="235"/>
      <c r="NNP44" s="235"/>
      <c r="NNQ44" s="235"/>
      <c r="NNR44" s="235"/>
      <c r="NNS44" s="235"/>
      <c r="NNT44" s="235"/>
      <c r="NNU44" s="235"/>
      <c r="NNV44" s="235"/>
      <c r="NNW44" s="235"/>
      <c r="NNX44" s="235"/>
      <c r="NNY44" s="235"/>
      <c r="NNZ44" s="235"/>
      <c r="NOA44" s="235"/>
      <c r="NOB44" s="235"/>
      <c r="NOC44" s="235"/>
      <c r="NOD44" s="235"/>
      <c r="NOE44" s="235"/>
      <c r="NOF44" s="235"/>
      <c r="NOG44" s="235"/>
      <c r="NOH44" s="235"/>
      <c r="NOI44" s="235"/>
      <c r="NOJ44" s="235"/>
      <c r="NOK44" s="235"/>
      <c r="NOL44" s="235"/>
      <c r="NOM44" s="235"/>
      <c r="NON44" s="235"/>
      <c r="NOO44" s="235"/>
      <c r="NOP44" s="235"/>
      <c r="NOQ44" s="235"/>
      <c r="NOR44" s="235"/>
      <c r="NOS44" s="235"/>
      <c r="NOT44" s="235"/>
      <c r="NOU44" s="235"/>
      <c r="NOV44" s="235"/>
      <c r="NOW44" s="235"/>
      <c r="NOX44" s="235"/>
      <c r="NOY44" s="235"/>
      <c r="NOZ44" s="235"/>
      <c r="NPA44" s="235"/>
      <c r="NPB44" s="235"/>
      <c r="NPC44" s="235"/>
      <c r="NPD44" s="235"/>
      <c r="NPE44" s="235"/>
      <c r="NPF44" s="235"/>
      <c r="NPG44" s="235"/>
      <c r="NPH44" s="235"/>
      <c r="NPI44" s="235"/>
      <c r="NPJ44" s="235"/>
      <c r="NPK44" s="235"/>
      <c r="NPL44" s="235"/>
      <c r="NPM44" s="235"/>
      <c r="NPN44" s="235"/>
      <c r="NPO44" s="235"/>
      <c r="NPP44" s="235"/>
      <c r="NPQ44" s="235"/>
      <c r="NPR44" s="235"/>
      <c r="NPS44" s="235"/>
      <c r="NPT44" s="235"/>
      <c r="NPU44" s="235"/>
      <c r="NPV44" s="235"/>
      <c r="NPW44" s="235"/>
      <c r="NPX44" s="235"/>
      <c r="NPY44" s="235"/>
      <c r="NPZ44" s="235"/>
      <c r="NQA44" s="235"/>
      <c r="NQB44" s="235"/>
      <c r="NQC44" s="235"/>
      <c r="NQD44" s="235"/>
      <c r="NQE44" s="235"/>
      <c r="NQF44" s="235"/>
      <c r="NQG44" s="235"/>
      <c r="NQH44" s="235"/>
      <c r="NQI44" s="235"/>
      <c r="NQJ44" s="235"/>
      <c r="NQK44" s="235"/>
      <c r="NQL44" s="235"/>
      <c r="NQM44" s="235"/>
      <c r="NQN44" s="235"/>
      <c r="NQO44" s="235"/>
      <c r="NQP44" s="235"/>
      <c r="NQQ44" s="235"/>
      <c r="NQR44" s="235"/>
      <c r="NQS44" s="235"/>
      <c r="NQT44" s="235"/>
      <c r="NQU44" s="235"/>
      <c r="NQV44" s="235"/>
      <c r="NQW44" s="235"/>
      <c r="NQX44" s="235"/>
      <c r="NQY44" s="235"/>
      <c r="NQZ44" s="235"/>
      <c r="NRA44" s="235"/>
      <c r="NRB44" s="235"/>
      <c r="NRC44" s="235"/>
      <c r="NRD44" s="235"/>
      <c r="NRE44" s="235"/>
      <c r="NRF44" s="235"/>
      <c r="NRG44" s="235"/>
      <c r="NRH44" s="235"/>
      <c r="NRI44" s="235"/>
      <c r="NRJ44" s="235"/>
      <c r="NRK44" s="235"/>
      <c r="NRL44" s="235"/>
      <c r="NRM44" s="235"/>
      <c r="NRN44" s="235"/>
      <c r="NRO44" s="235"/>
      <c r="NRP44" s="235"/>
      <c r="NRQ44" s="235"/>
      <c r="NRR44" s="235"/>
      <c r="NRS44" s="235"/>
      <c r="NRT44" s="235"/>
      <c r="NRU44" s="235"/>
      <c r="NRV44" s="235"/>
      <c r="NRW44" s="235"/>
      <c r="NRX44" s="235"/>
      <c r="NRY44" s="235"/>
      <c r="NRZ44" s="235"/>
      <c r="NSA44" s="235"/>
      <c r="NSB44" s="235"/>
      <c r="NSC44" s="235"/>
      <c r="NSD44" s="235"/>
      <c r="NSE44" s="235"/>
      <c r="NSF44" s="235"/>
      <c r="NSG44" s="235"/>
      <c r="NSH44" s="235"/>
      <c r="NSI44" s="235"/>
      <c r="NSJ44" s="235"/>
      <c r="NSK44" s="235"/>
      <c r="NSL44" s="235"/>
      <c r="NSM44" s="235"/>
      <c r="NSN44" s="235"/>
      <c r="NSO44" s="235"/>
      <c r="NSP44" s="235"/>
      <c r="NSQ44" s="235"/>
      <c r="NSR44" s="235"/>
      <c r="NSS44" s="235"/>
      <c r="NST44" s="235"/>
      <c r="NSU44" s="235"/>
      <c r="NSV44" s="235"/>
      <c r="NSW44" s="235"/>
      <c r="NSX44" s="235"/>
      <c r="NSY44" s="235"/>
      <c r="NSZ44" s="235"/>
      <c r="NTA44" s="235"/>
      <c r="NTB44" s="235"/>
      <c r="NTC44" s="235"/>
      <c r="NTD44" s="235"/>
      <c r="NTE44" s="235"/>
      <c r="NTF44" s="235"/>
      <c r="NTG44" s="235"/>
      <c r="NTH44" s="235"/>
      <c r="NTI44" s="235"/>
      <c r="NTJ44" s="235"/>
      <c r="NTK44" s="235"/>
      <c r="NTL44" s="235"/>
      <c r="NTM44" s="235"/>
      <c r="NTN44" s="235"/>
      <c r="NTO44" s="235"/>
      <c r="NTP44" s="235"/>
      <c r="NTQ44" s="235"/>
      <c r="NTR44" s="235"/>
      <c r="NTS44" s="235"/>
      <c r="NTT44" s="235"/>
      <c r="NTU44" s="235"/>
      <c r="NTV44" s="235"/>
      <c r="NTW44" s="235"/>
      <c r="NTX44" s="235"/>
      <c r="NTY44" s="235"/>
      <c r="NTZ44" s="235"/>
      <c r="NUA44" s="235"/>
      <c r="NUB44" s="235"/>
      <c r="NUC44" s="235"/>
      <c r="NUD44" s="235"/>
      <c r="NUE44" s="235"/>
      <c r="NUF44" s="235"/>
      <c r="NUG44" s="235"/>
      <c r="NUH44" s="235"/>
      <c r="NUI44" s="235"/>
      <c r="NUJ44" s="235"/>
      <c r="NUK44" s="235"/>
      <c r="NUL44" s="235"/>
      <c r="NUM44" s="235"/>
      <c r="NUN44" s="235"/>
      <c r="NUO44" s="235"/>
      <c r="NUP44" s="235"/>
      <c r="NUQ44" s="235"/>
      <c r="NUR44" s="235"/>
      <c r="NUS44" s="235"/>
      <c r="NUT44" s="235"/>
      <c r="NUU44" s="235"/>
      <c r="NUV44" s="235"/>
      <c r="NUW44" s="235"/>
      <c r="NUX44" s="235"/>
      <c r="NUY44" s="235"/>
      <c r="NUZ44" s="235"/>
      <c r="NVA44" s="235"/>
      <c r="NVB44" s="235"/>
      <c r="NVC44" s="235"/>
      <c r="NVD44" s="235"/>
      <c r="NVE44" s="235"/>
      <c r="NVF44" s="235"/>
      <c r="NVG44" s="235"/>
      <c r="NVH44" s="235"/>
      <c r="NVI44" s="235"/>
      <c r="NVJ44" s="235"/>
      <c r="NVK44" s="235"/>
      <c r="NVL44" s="235"/>
      <c r="NVM44" s="235"/>
      <c r="NVN44" s="235"/>
      <c r="NVO44" s="235"/>
      <c r="NVP44" s="235"/>
      <c r="NVQ44" s="235"/>
      <c r="NVR44" s="235"/>
      <c r="NVS44" s="235"/>
      <c r="NVT44" s="235"/>
      <c r="NVU44" s="235"/>
      <c r="NVV44" s="235"/>
      <c r="NVW44" s="235"/>
      <c r="NVX44" s="235"/>
      <c r="NVY44" s="235"/>
      <c r="NVZ44" s="235"/>
      <c r="NWA44" s="235"/>
      <c r="NWB44" s="235"/>
      <c r="NWC44" s="235"/>
      <c r="NWD44" s="235"/>
      <c r="NWE44" s="235"/>
      <c r="NWF44" s="235"/>
      <c r="NWG44" s="235"/>
      <c r="NWH44" s="235"/>
      <c r="NWI44" s="235"/>
      <c r="NWJ44" s="235"/>
      <c r="NWK44" s="235"/>
      <c r="NWL44" s="235"/>
      <c r="NWM44" s="235"/>
      <c r="NWN44" s="235"/>
      <c r="NWO44" s="235"/>
      <c r="NWP44" s="235"/>
      <c r="NWQ44" s="235"/>
      <c r="NWR44" s="235"/>
      <c r="NWS44" s="235"/>
      <c r="NWT44" s="235"/>
      <c r="NWU44" s="235"/>
      <c r="NWV44" s="235"/>
      <c r="NWW44" s="235"/>
      <c r="NWX44" s="235"/>
      <c r="NWY44" s="235"/>
      <c r="NWZ44" s="235"/>
      <c r="NXA44" s="235"/>
      <c r="NXB44" s="235"/>
      <c r="NXC44" s="235"/>
      <c r="NXD44" s="235"/>
      <c r="NXE44" s="235"/>
      <c r="NXF44" s="235"/>
      <c r="NXG44" s="235"/>
      <c r="NXH44" s="235"/>
      <c r="NXI44" s="235"/>
      <c r="NXJ44" s="235"/>
      <c r="NXK44" s="235"/>
      <c r="NXL44" s="235"/>
      <c r="NXM44" s="235"/>
      <c r="NXN44" s="235"/>
      <c r="NXO44" s="235"/>
      <c r="NXP44" s="235"/>
      <c r="NXQ44" s="235"/>
      <c r="NXR44" s="235"/>
      <c r="NXS44" s="235"/>
      <c r="NXT44" s="235"/>
      <c r="NXU44" s="235"/>
      <c r="NXV44" s="235"/>
      <c r="NXW44" s="235"/>
      <c r="NXX44" s="235"/>
      <c r="NXY44" s="235"/>
      <c r="NXZ44" s="235"/>
      <c r="NYA44" s="235"/>
      <c r="NYB44" s="235"/>
      <c r="NYC44" s="235"/>
      <c r="NYD44" s="235"/>
      <c r="NYE44" s="235"/>
      <c r="NYF44" s="235"/>
      <c r="NYG44" s="235"/>
      <c r="NYH44" s="235"/>
      <c r="NYI44" s="235"/>
      <c r="NYJ44" s="235"/>
      <c r="NYK44" s="235"/>
      <c r="NYL44" s="235"/>
      <c r="NYM44" s="235"/>
      <c r="NYN44" s="235"/>
      <c r="NYO44" s="235"/>
      <c r="NYP44" s="235"/>
      <c r="NYQ44" s="235"/>
      <c r="NYR44" s="235"/>
      <c r="NYS44" s="235"/>
      <c r="NYT44" s="235"/>
      <c r="NYU44" s="235"/>
      <c r="NYV44" s="235"/>
      <c r="NYW44" s="235"/>
      <c r="NYX44" s="235"/>
      <c r="NYY44" s="235"/>
      <c r="NYZ44" s="235"/>
      <c r="NZA44" s="235"/>
      <c r="NZB44" s="235"/>
      <c r="NZC44" s="235"/>
      <c r="NZD44" s="235"/>
      <c r="NZE44" s="235"/>
      <c r="NZF44" s="235"/>
      <c r="NZG44" s="235"/>
      <c r="NZH44" s="235"/>
      <c r="NZI44" s="235"/>
      <c r="NZJ44" s="235"/>
      <c r="NZK44" s="235"/>
      <c r="NZL44" s="235"/>
      <c r="NZM44" s="235"/>
      <c r="NZN44" s="235"/>
      <c r="NZO44" s="235"/>
      <c r="NZP44" s="235"/>
      <c r="NZQ44" s="235"/>
      <c r="NZR44" s="235"/>
      <c r="NZS44" s="235"/>
      <c r="NZT44" s="235"/>
      <c r="NZU44" s="235"/>
      <c r="NZV44" s="235"/>
      <c r="NZW44" s="235"/>
      <c r="NZX44" s="235"/>
      <c r="NZY44" s="235"/>
      <c r="NZZ44" s="235"/>
      <c r="OAA44" s="235"/>
      <c r="OAB44" s="235"/>
      <c r="OAC44" s="235"/>
      <c r="OAD44" s="235"/>
      <c r="OAE44" s="235"/>
      <c r="OAF44" s="235"/>
      <c r="OAG44" s="235"/>
      <c r="OAH44" s="235"/>
      <c r="OAI44" s="235"/>
      <c r="OAJ44" s="235"/>
      <c r="OAK44" s="235"/>
      <c r="OAL44" s="235"/>
      <c r="OAM44" s="235"/>
      <c r="OAN44" s="235"/>
      <c r="OAO44" s="235"/>
      <c r="OAP44" s="235"/>
      <c r="OAQ44" s="235"/>
      <c r="OAR44" s="235"/>
      <c r="OAS44" s="235"/>
      <c r="OAT44" s="235"/>
      <c r="OAU44" s="235"/>
      <c r="OAV44" s="235"/>
      <c r="OAW44" s="235"/>
      <c r="OAX44" s="235"/>
      <c r="OAY44" s="235"/>
      <c r="OAZ44" s="235"/>
      <c r="OBA44" s="235"/>
      <c r="OBB44" s="235"/>
      <c r="OBC44" s="235"/>
      <c r="OBD44" s="235"/>
      <c r="OBE44" s="235"/>
      <c r="OBF44" s="235"/>
      <c r="OBG44" s="235"/>
      <c r="OBH44" s="235"/>
      <c r="OBI44" s="235"/>
      <c r="OBJ44" s="235"/>
      <c r="OBK44" s="235"/>
      <c r="OBL44" s="235"/>
      <c r="OBM44" s="235"/>
      <c r="OBN44" s="235"/>
      <c r="OBO44" s="235"/>
      <c r="OBP44" s="235"/>
      <c r="OBQ44" s="235"/>
      <c r="OBR44" s="235"/>
      <c r="OBS44" s="235"/>
      <c r="OBT44" s="235"/>
      <c r="OBU44" s="235"/>
      <c r="OBV44" s="235"/>
      <c r="OBW44" s="235"/>
      <c r="OBX44" s="235"/>
      <c r="OBY44" s="235"/>
      <c r="OBZ44" s="235"/>
      <c r="OCA44" s="235"/>
      <c r="OCB44" s="235"/>
      <c r="OCC44" s="235"/>
      <c r="OCD44" s="235"/>
      <c r="OCE44" s="235"/>
      <c r="OCF44" s="235"/>
      <c r="OCG44" s="235"/>
      <c r="OCH44" s="235"/>
      <c r="OCI44" s="235"/>
      <c r="OCJ44" s="235"/>
      <c r="OCK44" s="235"/>
      <c r="OCL44" s="235"/>
      <c r="OCM44" s="235"/>
      <c r="OCN44" s="235"/>
      <c r="OCO44" s="235"/>
      <c r="OCP44" s="235"/>
      <c r="OCQ44" s="235"/>
      <c r="OCR44" s="235"/>
      <c r="OCS44" s="235"/>
      <c r="OCT44" s="235"/>
      <c r="OCU44" s="235"/>
      <c r="OCV44" s="235"/>
      <c r="OCW44" s="235"/>
      <c r="OCX44" s="235"/>
      <c r="OCY44" s="235"/>
      <c r="OCZ44" s="235"/>
      <c r="ODA44" s="235"/>
      <c r="ODB44" s="235"/>
      <c r="ODC44" s="235"/>
      <c r="ODD44" s="235"/>
      <c r="ODE44" s="235"/>
      <c r="ODF44" s="235"/>
      <c r="ODG44" s="235"/>
      <c r="ODH44" s="235"/>
      <c r="ODI44" s="235"/>
      <c r="ODJ44" s="235"/>
      <c r="ODK44" s="235"/>
      <c r="ODL44" s="235"/>
      <c r="ODM44" s="235"/>
      <c r="ODN44" s="235"/>
      <c r="ODO44" s="235"/>
      <c r="ODP44" s="235"/>
      <c r="ODQ44" s="235"/>
      <c r="ODR44" s="235"/>
      <c r="ODS44" s="235"/>
      <c r="ODT44" s="235"/>
      <c r="ODU44" s="235"/>
      <c r="ODV44" s="235"/>
      <c r="ODW44" s="235"/>
      <c r="ODX44" s="235"/>
      <c r="ODY44" s="235"/>
      <c r="ODZ44" s="235"/>
      <c r="OEA44" s="235"/>
      <c r="OEB44" s="235"/>
      <c r="OEC44" s="235"/>
      <c r="OED44" s="235"/>
      <c r="OEE44" s="235"/>
      <c r="OEF44" s="235"/>
      <c r="OEG44" s="235"/>
      <c r="OEH44" s="235"/>
      <c r="OEI44" s="235"/>
      <c r="OEJ44" s="235"/>
      <c r="OEK44" s="235"/>
      <c r="OEL44" s="235"/>
      <c r="OEM44" s="235"/>
      <c r="OEN44" s="235"/>
      <c r="OEO44" s="235"/>
      <c r="OEP44" s="235"/>
      <c r="OEQ44" s="235"/>
      <c r="OER44" s="235"/>
      <c r="OES44" s="235"/>
      <c r="OET44" s="235"/>
      <c r="OEU44" s="235"/>
      <c r="OEV44" s="235"/>
      <c r="OEW44" s="235"/>
      <c r="OEX44" s="235"/>
      <c r="OEY44" s="235"/>
      <c r="OEZ44" s="235"/>
      <c r="OFA44" s="235"/>
      <c r="OFB44" s="235"/>
      <c r="OFC44" s="235"/>
      <c r="OFD44" s="235"/>
      <c r="OFE44" s="235"/>
      <c r="OFF44" s="235"/>
      <c r="OFG44" s="235"/>
      <c r="OFH44" s="235"/>
      <c r="OFI44" s="235"/>
      <c r="OFJ44" s="235"/>
      <c r="OFK44" s="235"/>
      <c r="OFL44" s="235"/>
      <c r="OFM44" s="235"/>
      <c r="OFN44" s="235"/>
      <c r="OFO44" s="235"/>
      <c r="OFP44" s="235"/>
      <c r="OFQ44" s="235"/>
      <c r="OFR44" s="235"/>
      <c r="OFS44" s="235"/>
      <c r="OFT44" s="235"/>
      <c r="OFU44" s="235"/>
      <c r="OFV44" s="235"/>
      <c r="OFW44" s="235"/>
      <c r="OFX44" s="235"/>
      <c r="OFY44" s="235"/>
      <c r="OFZ44" s="235"/>
      <c r="OGA44" s="235"/>
      <c r="OGB44" s="235"/>
      <c r="OGC44" s="235"/>
      <c r="OGD44" s="235"/>
      <c r="OGE44" s="235"/>
      <c r="OGF44" s="235"/>
      <c r="OGG44" s="235"/>
      <c r="OGH44" s="235"/>
      <c r="OGI44" s="235"/>
      <c r="OGJ44" s="235"/>
      <c r="OGK44" s="235"/>
      <c r="OGL44" s="235"/>
      <c r="OGM44" s="235"/>
      <c r="OGN44" s="235"/>
      <c r="OGO44" s="235"/>
      <c r="OGP44" s="235"/>
      <c r="OGQ44" s="235"/>
      <c r="OGR44" s="235"/>
      <c r="OGS44" s="235"/>
      <c r="OGT44" s="235"/>
      <c r="OGU44" s="235"/>
      <c r="OGV44" s="235"/>
      <c r="OGW44" s="235"/>
      <c r="OGX44" s="235"/>
      <c r="OGY44" s="235"/>
      <c r="OGZ44" s="235"/>
      <c r="OHA44" s="235"/>
      <c r="OHB44" s="235"/>
      <c r="OHC44" s="235"/>
      <c r="OHD44" s="235"/>
      <c r="OHE44" s="235"/>
      <c r="OHF44" s="235"/>
      <c r="OHG44" s="235"/>
      <c r="OHH44" s="235"/>
      <c r="OHI44" s="235"/>
      <c r="OHJ44" s="235"/>
      <c r="OHK44" s="235"/>
      <c r="OHL44" s="235"/>
      <c r="OHM44" s="235"/>
      <c r="OHN44" s="235"/>
      <c r="OHO44" s="235"/>
      <c r="OHP44" s="235"/>
      <c r="OHQ44" s="235"/>
      <c r="OHR44" s="235"/>
      <c r="OHS44" s="235"/>
      <c r="OHT44" s="235"/>
      <c r="OHU44" s="235"/>
      <c r="OHV44" s="235"/>
      <c r="OHW44" s="235"/>
      <c r="OHX44" s="235"/>
      <c r="OHY44" s="235"/>
      <c r="OHZ44" s="235"/>
      <c r="OIA44" s="235"/>
      <c r="OIB44" s="235"/>
      <c r="OIC44" s="235"/>
      <c r="OID44" s="235"/>
      <c r="OIE44" s="235"/>
      <c r="OIF44" s="235"/>
      <c r="OIG44" s="235"/>
      <c r="OIH44" s="235"/>
      <c r="OII44" s="235"/>
      <c r="OIJ44" s="235"/>
      <c r="OIK44" s="235"/>
      <c r="OIL44" s="235"/>
      <c r="OIM44" s="235"/>
      <c r="OIN44" s="235"/>
      <c r="OIO44" s="235"/>
      <c r="OIP44" s="235"/>
      <c r="OIQ44" s="235"/>
      <c r="OIR44" s="235"/>
      <c r="OIS44" s="235"/>
      <c r="OIT44" s="235"/>
      <c r="OIU44" s="235"/>
      <c r="OIV44" s="235"/>
      <c r="OIW44" s="235"/>
      <c r="OIX44" s="235"/>
      <c r="OIY44" s="235"/>
      <c r="OIZ44" s="235"/>
      <c r="OJA44" s="235"/>
      <c r="OJB44" s="235"/>
      <c r="OJC44" s="235"/>
      <c r="OJD44" s="235"/>
      <c r="OJE44" s="235"/>
      <c r="OJF44" s="235"/>
      <c r="OJG44" s="235"/>
      <c r="OJH44" s="235"/>
      <c r="OJI44" s="235"/>
      <c r="OJJ44" s="235"/>
      <c r="OJK44" s="235"/>
      <c r="OJL44" s="235"/>
      <c r="OJM44" s="235"/>
      <c r="OJN44" s="235"/>
      <c r="OJO44" s="235"/>
      <c r="OJP44" s="235"/>
      <c r="OJQ44" s="235"/>
      <c r="OJR44" s="235"/>
      <c r="OJS44" s="235"/>
      <c r="OJT44" s="235"/>
      <c r="OJU44" s="235"/>
      <c r="OJV44" s="235"/>
      <c r="OJW44" s="235"/>
      <c r="OJX44" s="235"/>
      <c r="OJY44" s="235"/>
      <c r="OJZ44" s="235"/>
      <c r="OKA44" s="235"/>
      <c r="OKB44" s="235"/>
      <c r="OKC44" s="235"/>
      <c r="OKD44" s="235"/>
      <c r="OKE44" s="235"/>
      <c r="OKF44" s="235"/>
      <c r="OKG44" s="235"/>
      <c r="OKH44" s="235"/>
      <c r="OKI44" s="235"/>
      <c r="OKJ44" s="235"/>
      <c r="OKK44" s="235"/>
      <c r="OKL44" s="235"/>
      <c r="OKM44" s="235"/>
      <c r="OKN44" s="235"/>
      <c r="OKO44" s="235"/>
      <c r="OKP44" s="235"/>
      <c r="OKQ44" s="235"/>
      <c r="OKR44" s="235"/>
      <c r="OKS44" s="235"/>
      <c r="OKT44" s="235"/>
      <c r="OKU44" s="235"/>
      <c r="OKV44" s="235"/>
      <c r="OKW44" s="235"/>
      <c r="OKX44" s="235"/>
      <c r="OKY44" s="235"/>
      <c r="OKZ44" s="235"/>
      <c r="OLA44" s="235"/>
      <c r="OLB44" s="235"/>
      <c r="OLC44" s="235"/>
      <c r="OLD44" s="235"/>
      <c r="OLE44" s="235"/>
      <c r="OLF44" s="235"/>
      <c r="OLG44" s="235"/>
      <c r="OLH44" s="235"/>
      <c r="OLI44" s="235"/>
      <c r="OLJ44" s="235"/>
      <c r="OLK44" s="235"/>
      <c r="OLL44" s="235"/>
      <c r="OLM44" s="235"/>
      <c r="OLN44" s="235"/>
      <c r="OLO44" s="235"/>
      <c r="OLP44" s="235"/>
      <c r="OLQ44" s="235"/>
      <c r="OLR44" s="235"/>
      <c r="OLS44" s="235"/>
      <c r="OLT44" s="235"/>
      <c r="OLU44" s="235"/>
      <c r="OLV44" s="235"/>
      <c r="OLW44" s="235"/>
      <c r="OLX44" s="235"/>
      <c r="OLY44" s="235"/>
      <c r="OLZ44" s="235"/>
      <c r="OMA44" s="235"/>
      <c r="OMB44" s="235"/>
      <c r="OMC44" s="235"/>
      <c r="OMD44" s="235"/>
      <c r="OME44" s="235"/>
      <c r="OMF44" s="235"/>
      <c r="OMG44" s="235"/>
      <c r="OMH44" s="235"/>
      <c r="OMI44" s="235"/>
      <c r="OMJ44" s="235"/>
      <c r="OMK44" s="235"/>
      <c r="OML44" s="235"/>
      <c r="OMM44" s="235"/>
      <c r="OMN44" s="235"/>
      <c r="OMO44" s="235"/>
      <c r="OMP44" s="235"/>
      <c r="OMQ44" s="235"/>
      <c r="OMR44" s="235"/>
      <c r="OMS44" s="235"/>
      <c r="OMT44" s="235"/>
      <c r="OMU44" s="235"/>
      <c r="OMV44" s="235"/>
      <c r="OMW44" s="235"/>
      <c r="OMX44" s="235"/>
      <c r="OMY44" s="235"/>
      <c r="OMZ44" s="235"/>
      <c r="ONA44" s="235"/>
      <c r="ONB44" s="235"/>
      <c r="ONC44" s="235"/>
      <c r="OND44" s="235"/>
      <c r="ONE44" s="235"/>
      <c r="ONF44" s="235"/>
      <c r="ONG44" s="235"/>
      <c r="ONH44" s="235"/>
      <c r="ONI44" s="235"/>
      <c r="ONJ44" s="235"/>
      <c r="ONK44" s="235"/>
      <c r="ONL44" s="235"/>
      <c r="ONM44" s="235"/>
      <c r="ONN44" s="235"/>
      <c r="ONO44" s="235"/>
      <c r="ONP44" s="235"/>
      <c r="ONQ44" s="235"/>
      <c r="ONR44" s="235"/>
      <c r="ONS44" s="235"/>
      <c r="ONT44" s="235"/>
      <c r="ONU44" s="235"/>
      <c r="ONV44" s="235"/>
      <c r="ONW44" s="235"/>
      <c r="ONX44" s="235"/>
      <c r="ONY44" s="235"/>
      <c r="ONZ44" s="235"/>
      <c r="OOA44" s="235"/>
      <c r="OOB44" s="235"/>
      <c r="OOC44" s="235"/>
      <c r="OOD44" s="235"/>
      <c r="OOE44" s="235"/>
      <c r="OOF44" s="235"/>
      <c r="OOG44" s="235"/>
      <c r="OOH44" s="235"/>
      <c r="OOI44" s="235"/>
      <c r="OOJ44" s="235"/>
      <c r="OOK44" s="235"/>
      <c r="OOL44" s="235"/>
      <c r="OOM44" s="235"/>
      <c r="OON44" s="235"/>
      <c r="OOO44" s="235"/>
      <c r="OOP44" s="235"/>
      <c r="OOQ44" s="235"/>
      <c r="OOR44" s="235"/>
      <c r="OOS44" s="235"/>
      <c r="OOT44" s="235"/>
      <c r="OOU44" s="235"/>
      <c r="OOV44" s="235"/>
      <c r="OOW44" s="235"/>
      <c r="OOX44" s="235"/>
      <c r="OOY44" s="235"/>
      <c r="OOZ44" s="235"/>
      <c r="OPA44" s="235"/>
      <c r="OPB44" s="235"/>
      <c r="OPC44" s="235"/>
      <c r="OPD44" s="235"/>
      <c r="OPE44" s="235"/>
      <c r="OPF44" s="235"/>
      <c r="OPG44" s="235"/>
      <c r="OPH44" s="235"/>
      <c r="OPI44" s="235"/>
      <c r="OPJ44" s="235"/>
      <c r="OPK44" s="235"/>
      <c r="OPL44" s="235"/>
      <c r="OPM44" s="235"/>
      <c r="OPN44" s="235"/>
      <c r="OPO44" s="235"/>
      <c r="OPP44" s="235"/>
      <c r="OPQ44" s="235"/>
      <c r="OPR44" s="235"/>
      <c r="OPS44" s="235"/>
      <c r="OPT44" s="235"/>
      <c r="OPU44" s="235"/>
      <c r="OPV44" s="235"/>
      <c r="OPW44" s="235"/>
      <c r="OPX44" s="235"/>
      <c r="OPY44" s="235"/>
      <c r="OPZ44" s="235"/>
      <c r="OQA44" s="235"/>
      <c r="OQB44" s="235"/>
      <c r="OQC44" s="235"/>
      <c r="OQD44" s="235"/>
      <c r="OQE44" s="235"/>
      <c r="OQF44" s="235"/>
      <c r="OQG44" s="235"/>
      <c r="OQH44" s="235"/>
      <c r="OQI44" s="235"/>
      <c r="OQJ44" s="235"/>
      <c r="OQK44" s="235"/>
      <c r="OQL44" s="235"/>
      <c r="OQM44" s="235"/>
      <c r="OQN44" s="235"/>
      <c r="OQO44" s="235"/>
      <c r="OQP44" s="235"/>
      <c r="OQQ44" s="235"/>
      <c r="OQR44" s="235"/>
      <c r="OQS44" s="235"/>
      <c r="OQT44" s="235"/>
      <c r="OQU44" s="235"/>
      <c r="OQV44" s="235"/>
      <c r="OQW44" s="235"/>
      <c r="OQX44" s="235"/>
      <c r="OQY44" s="235"/>
      <c r="OQZ44" s="235"/>
      <c r="ORA44" s="235"/>
      <c r="ORB44" s="235"/>
      <c r="ORC44" s="235"/>
      <c r="ORD44" s="235"/>
      <c r="ORE44" s="235"/>
      <c r="ORF44" s="235"/>
      <c r="ORG44" s="235"/>
      <c r="ORH44" s="235"/>
      <c r="ORI44" s="235"/>
      <c r="ORJ44" s="235"/>
      <c r="ORK44" s="235"/>
      <c r="ORL44" s="235"/>
      <c r="ORM44" s="235"/>
      <c r="ORN44" s="235"/>
      <c r="ORO44" s="235"/>
      <c r="ORP44" s="235"/>
      <c r="ORQ44" s="235"/>
      <c r="ORR44" s="235"/>
      <c r="ORS44" s="235"/>
      <c r="ORT44" s="235"/>
      <c r="ORU44" s="235"/>
      <c r="ORV44" s="235"/>
      <c r="ORW44" s="235"/>
      <c r="ORX44" s="235"/>
      <c r="ORY44" s="235"/>
      <c r="ORZ44" s="235"/>
      <c r="OSA44" s="235"/>
      <c r="OSB44" s="235"/>
      <c r="OSC44" s="235"/>
      <c r="OSD44" s="235"/>
      <c r="OSE44" s="235"/>
      <c r="OSF44" s="235"/>
      <c r="OSG44" s="235"/>
      <c r="OSH44" s="235"/>
      <c r="OSI44" s="235"/>
      <c r="OSJ44" s="235"/>
      <c r="OSK44" s="235"/>
      <c r="OSL44" s="235"/>
      <c r="OSM44" s="235"/>
      <c r="OSN44" s="235"/>
      <c r="OSO44" s="235"/>
      <c r="OSP44" s="235"/>
      <c r="OSQ44" s="235"/>
      <c r="OSR44" s="235"/>
      <c r="OSS44" s="235"/>
      <c r="OST44" s="235"/>
      <c r="OSU44" s="235"/>
      <c r="OSV44" s="235"/>
      <c r="OSW44" s="235"/>
      <c r="OSX44" s="235"/>
      <c r="OSY44" s="235"/>
      <c r="OSZ44" s="235"/>
      <c r="OTA44" s="235"/>
      <c r="OTB44" s="235"/>
      <c r="OTC44" s="235"/>
      <c r="OTD44" s="235"/>
      <c r="OTE44" s="235"/>
      <c r="OTF44" s="235"/>
      <c r="OTG44" s="235"/>
      <c r="OTH44" s="235"/>
      <c r="OTI44" s="235"/>
      <c r="OTJ44" s="235"/>
      <c r="OTK44" s="235"/>
      <c r="OTL44" s="235"/>
      <c r="OTM44" s="235"/>
      <c r="OTN44" s="235"/>
      <c r="OTO44" s="235"/>
      <c r="OTP44" s="235"/>
      <c r="OTQ44" s="235"/>
      <c r="OTR44" s="235"/>
      <c r="OTS44" s="235"/>
      <c r="OTT44" s="235"/>
      <c r="OTU44" s="235"/>
      <c r="OTV44" s="235"/>
      <c r="OTW44" s="235"/>
      <c r="OTX44" s="235"/>
      <c r="OTY44" s="235"/>
      <c r="OTZ44" s="235"/>
      <c r="OUA44" s="235"/>
      <c r="OUB44" s="235"/>
      <c r="OUC44" s="235"/>
      <c r="OUD44" s="235"/>
      <c r="OUE44" s="235"/>
      <c r="OUF44" s="235"/>
      <c r="OUG44" s="235"/>
      <c r="OUH44" s="235"/>
      <c r="OUI44" s="235"/>
      <c r="OUJ44" s="235"/>
      <c r="OUK44" s="235"/>
      <c r="OUL44" s="235"/>
      <c r="OUM44" s="235"/>
      <c r="OUN44" s="235"/>
      <c r="OUO44" s="235"/>
      <c r="OUP44" s="235"/>
      <c r="OUQ44" s="235"/>
      <c r="OUR44" s="235"/>
      <c r="OUS44" s="235"/>
      <c r="OUT44" s="235"/>
      <c r="OUU44" s="235"/>
      <c r="OUV44" s="235"/>
      <c r="OUW44" s="235"/>
      <c r="OUX44" s="235"/>
      <c r="OUY44" s="235"/>
      <c r="OUZ44" s="235"/>
      <c r="OVA44" s="235"/>
      <c r="OVB44" s="235"/>
      <c r="OVC44" s="235"/>
      <c r="OVD44" s="235"/>
      <c r="OVE44" s="235"/>
      <c r="OVF44" s="235"/>
      <c r="OVG44" s="235"/>
      <c r="OVH44" s="235"/>
      <c r="OVI44" s="235"/>
      <c r="OVJ44" s="235"/>
      <c r="OVK44" s="235"/>
      <c r="OVL44" s="235"/>
      <c r="OVM44" s="235"/>
      <c r="OVN44" s="235"/>
      <c r="OVO44" s="235"/>
      <c r="OVP44" s="235"/>
      <c r="OVQ44" s="235"/>
      <c r="OVR44" s="235"/>
      <c r="OVS44" s="235"/>
      <c r="OVT44" s="235"/>
      <c r="OVU44" s="235"/>
      <c r="OVV44" s="235"/>
      <c r="OVW44" s="235"/>
      <c r="OVX44" s="235"/>
      <c r="OVY44" s="235"/>
      <c r="OVZ44" s="235"/>
      <c r="OWA44" s="235"/>
      <c r="OWB44" s="235"/>
      <c r="OWC44" s="235"/>
      <c r="OWD44" s="235"/>
      <c r="OWE44" s="235"/>
      <c r="OWF44" s="235"/>
      <c r="OWG44" s="235"/>
      <c r="OWH44" s="235"/>
      <c r="OWI44" s="235"/>
      <c r="OWJ44" s="235"/>
      <c r="OWK44" s="235"/>
      <c r="OWL44" s="235"/>
      <c r="OWM44" s="235"/>
      <c r="OWN44" s="235"/>
      <c r="OWO44" s="235"/>
      <c r="OWP44" s="235"/>
      <c r="OWQ44" s="235"/>
      <c r="OWR44" s="235"/>
      <c r="OWS44" s="235"/>
      <c r="OWT44" s="235"/>
      <c r="OWU44" s="235"/>
      <c r="OWV44" s="235"/>
      <c r="OWW44" s="235"/>
      <c r="OWX44" s="235"/>
      <c r="OWY44" s="235"/>
      <c r="OWZ44" s="235"/>
      <c r="OXA44" s="235"/>
      <c r="OXB44" s="235"/>
      <c r="OXC44" s="235"/>
      <c r="OXD44" s="235"/>
      <c r="OXE44" s="235"/>
      <c r="OXF44" s="235"/>
      <c r="OXG44" s="235"/>
      <c r="OXH44" s="235"/>
      <c r="OXI44" s="235"/>
      <c r="OXJ44" s="235"/>
      <c r="OXK44" s="235"/>
      <c r="OXL44" s="235"/>
      <c r="OXM44" s="235"/>
      <c r="OXN44" s="235"/>
      <c r="OXO44" s="235"/>
      <c r="OXP44" s="235"/>
      <c r="OXQ44" s="235"/>
      <c r="OXR44" s="235"/>
      <c r="OXS44" s="235"/>
      <c r="OXT44" s="235"/>
      <c r="OXU44" s="235"/>
      <c r="OXV44" s="235"/>
      <c r="OXW44" s="235"/>
      <c r="OXX44" s="235"/>
      <c r="OXY44" s="235"/>
      <c r="OXZ44" s="235"/>
      <c r="OYA44" s="235"/>
      <c r="OYB44" s="235"/>
      <c r="OYC44" s="235"/>
      <c r="OYD44" s="235"/>
      <c r="OYE44" s="235"/>
      <c r="OYF44" s="235"/>
      <c r="OYG44" s="235"/>
      <c r="OYH44" s="235"/>
      <c r="OYI44" s="235"/>
      <c r="OYJ44" s="235"/>
      <c r="OYK44" s="235"/>
      <c r="OYL44" s="235"/>
      <c r="OYM44" s="235"/>
      <c r="OYN44" s="235"/>
      <c r="OYO44" s="235"/>
      <c r="OYP44" s="235"/>
      <c r="OYQ44" s="235"/>
      <c r="OYR44" s="235"/>
      <c r="OYS44" s="235"/>
      <c r="OYT44" s="235"/>
      <c r="OYU44" s="235"/>
      <c r="OYV44" s="235"/>
      <c r="OYW44" s="235"/>
      <c r="OYX44" s="235"/>
      <c r="OYY44" s="235"/>
      <c r="OYZ44" s="235"/>
      <c r="OZA44" s="235"/>
      <c r="OZB44" s="235"/>
      <c r="OZC44" s="235"/>
      <c r="OZD44" s="235"/>
      <c r="OZE44" s="235"/>
      <c r="OZF44" s="235"/>
      <c r="OZG44" s="235"/>
      <c r="OZH44" s="235"/>
      <c r="OZI44" s="235"/>
      <c r="OZJ44" s="235"/>
      <c r="OZK44" s="235"/>
      <c r="OZL44" s="235"/>
      <c r="OZM44" s="235"/>
      <c r="OZN44" s="235"/>
      <c r="OZO44" s="235"/>
      <c r="OZP44" s="235"/>
      <c r="OZQ44" s="235"/>
      <c r="OZR44" s="235"/>
      <c r="OZS44" s="235"/>
      <c r="OZT44" s="235"/>
      <c r="OZU44" s="235"/>
      <c r="OZV44" s="235"/>
      <c r="OZW44" s="235"/>
      <c r="OZX44" s="235"/>
      <c r="OZY44" s="235"/>
      <c r="OZZ44" s="235"/>
      <c r="PAA44" s="235"/>
      <c r="PAB44" s="235"/>
      <c r="PAC44" s="235"/>
      <c r="PAD44" s="235"/>
      <c r="PAE44" s="235"/>
      <c r="PAF44" s="235"/>
      <c r="PAG44" s="235"/>
      <c r="PAH44" s="235"/>
      <c r="PAI44" s="235"/>
      <c r="PAJ44" s="235"/>
      <c r="PAK44" s="235"/>
      <c r="PAL44" s="235"/>
      <c r="PAM44" s="235"/>
      <c r="PAN44" s="235"/>
      <c r="PAO44" s="235"/>
      <c r="PAP44" s="235"/>
      <c r="PAQ44" s="235"/>
      <c r="PAR44" s="235"/>
      <c r="PAS44" s="235"/>
      <c r="PAT44" s="235"/>
      <c r="PAU44" s="235"/>
      <c r="PAV44" s="235"/>
      <c r="PAW44" s="235"/>
      <c r="PAX44" s="235"/>
      <c r="PAY44" s="235"/>
      <c r="PAZ44" s="235"/>
      <c r="PBA44" s="235"/>
      <c r="PBB44" s="235"/>
      <c r="PBC44" s="235"/>
      <c r="PBD44" s="235"/>
      <c r="PBE44" s="235"/>
      <c r="PBF44" s="235"/>
      <c r="PBG44" s="235"/>
      <c r="PBH44" s="235"/>
      <c r="PBI44" s="235"/>
      <c r="PBJ44" s="235"/>
      <c r="PBK44" s="235"/>
      <c r="PBL44" s="235"/>
      <c r="PBM44" s="235"/>
      <c r="PBN44" s="235"/>
      <c r="PBO44" s="235"/>
      <c r="PBP44" s="235"/>
      <c r="PBQ44" s="235"/>
      <c r="PBR44" s="235"/>
      <c r="PBS44" s="235"/>
      <c r="PBT44" s="235"/>
      <c r="PBU44" s="235"/>
      <c r="PBV44" s="235"/>
      <c r="PBW44" s="235"/>
      <c r="PBX44" s="235"/>
      <c r="PBY44" s="235"/>
      <c r="PBZ44" s="235"/>
      <c r="PCA44" s="235"/>
      <c r="PCB44" s="235"/>
      <c r="PCC44" s="235"/>
      <c r="PCD44" s="235"/>
      <c r="PCE44" s="235"/>
      <c r="PCF44" s="235"/>
      <c r="PCG44" s="235"/>
      <c r="PCH44" s="235"/>
      <c r="PCI44" s="235"/>
      <c r="PCJ44" s="235"/>
      <c r="PCK44" s="235"/>
      <c r="PCL44" s="235"/>
      <c r="PCM44" s="235"/>
      <c r="PCN44" s="235"/>
      <c r="PCO44" s="235"/>
      <c r="PCP44" s="235"/>
      <c r="PCQ44" s="235"/>
      <c r="PCR44" s="235"/>
      <c r="PCS44" s="235"/>
      <c r="PCT44" s="235"/>
      <c r="PCU44" s="235"/>
      <c r="PCV44" s="235"/>
      <c r="PCW44" s="235"/>
      <c r="PCX44" s="235"/>
      <c r="PCY44" s="235"/>
      <c r="PCZ44" s="235"/>
      <c r="PDA44" s="235"/>
      <c r="PDB44" s="235"/>
      <c r="PDC44" s="235"/>
      <c r="PDD44" s="235"/>
      <c r="PDE44" s="235"/>
      <c r="PDF44" s="235"/>
      <c r="PDG44" s="235"/>
      <c r="PDH44" s="235"/>
      <c r="PDI44" s="235"/>
      <c r="PDJ44" s="235"/>
      <c r="PDK44" s="235"/>
      <c r="PDL44" s="235"/>
      <c r="PDM44" s="235"/>
      <c r="PDN44" s="235"/>
      <c r="PDO44" s="235"/>
      <c r="PDP44" s="235"/>
      <c r="PDQ44" s="235"/>
      <c r="PDR44" s="235"/>
      <c r="PDS44" s="235"/>
      <c r="PDT44" s="235"/>
      <c r="PDU44" s="235"/>
      <c r="PDV44" s="235"/>
      <c r="PDW44" s="235"/>
      <c r="PDX44" s="235"/>
      <c r="PDY44" s="235"/>
      <c r="PDZ44" s="235"/>
      <c r="PEA44" s="235"/>
      <c r="PEB44" s="235"/>
      <c r="PEC44" s="235"/>
      <c r="PED44" s="235"/>
      <c r="PEE44" s="235"/>
      <c r="PEF44" s="235"/>
      <c r="PEG44" s="235"/>
      <c r="PEH44" s="235"/>
      <c r="PEI44" s="235"/>
      <c r="PEJ44" s="235"/>
      <c r="PEK44" s="235"/>
      <c r="PEL44" s="235"/>
      <c r="PEM44" s="235"/>
      <c r="PEN44" s="235"/>
      <c r="PEO44" s="235"/>
      <c r="PEP44" s="235"/>
      <c r="PEQ44" s="235"/>
      <c r="PER44" s="235"/>
      <c r="PES44" s="235"/>
      <c r="PET44" s="235"/>
      <c r="PEU44" s="235"/>
      <c r="PEV44" s="235"/>
      <c r="PEW44" s="235"/>
      <c r="PEX44" s="235"/>
      <c r="PEY44" s="235"/>
      <c r="PEZ44" s="235"/>
      <c r="PFA44" s="235"/>
      <c r="PFB44" s="235"/>
      <c r="PFC44" s="235"/>
      <c r="PFD44" s="235"/>
      <c r="PFE44" s="235"/>
      <c r="PFF44" s="235"/>
      <c r="PFG44" s="235"/>
      <c r="PFH44" s="235"/>
      <c r="PFI44" s="235"/>
      <c r="PFJ44" s="235"/>
      <c r="PFK44" s="235"/>
      <c r="PFL44" s="235"/>
      <c r="PFM44" s="235"/>
      <c r="PFN44" s="235"/>
      <c r="PFO44" s="235"/>
      <c r="PFP44" s="235"/>
      <c r="PFQ44" s="235"/>
      <c r="PFR44" s="235"/>
      <c r="PFS44" s="235"/>
      <c r="PFT44" s="235"/>
      <c r="PFU44" s="235"/>
      <c r="PFV44" s="235"/>
      <c r="PFW44" s="235"/>
      <c r="PFX44" s="235"/>
      <c r="PFY44" s="235"/>
      <c r="PFZ44" s="235"/>
      <c r="PGA44" s="235"/>
      <c r="PGB44" s="235"/>
      <c r="PGC44" s="235"/>
      <c r="PGD44" s="235"/>
      <c r="PGE44" s="235"/>
      <c r="PGF44" s="235"/>
      <c r="PGG44" s="235"/>
      <c r="PGH44" s="235"/>
      <c r="PGI44" s="235"/>
      <c r="PGJ44" s="235"/>
      <c r="PGK44" s="235"/>
      <c r="PGL44" s="235"/>
      <c r="PGM44" s="235"/>
      <c r="PGN44" s="235"/>
      <c r="PGO44" s="235"/>
      <c r="PGP44" s="235"/>
      <c r="PGQ44" s="235"/>
      <c r="PGR44" s="235"/>
      <c r="PGS44" s="235"/>
      <c r="PGT44" s="235"/>
      <c r="PGU44" s="235"/>
      <c r="PGV44" s="235"/>
      <c r="PGW44" s="235"/>
      <c r="PGX44" s="235"/>
      <c r="PGY44" s="235"/>
      <c r="PGZ44" s="235"/>
      <c r="PHA44" s="235"/>
      <c r="PHB44" s="235"/>
      <c r="PHC44" s="235"/>
      <c r="PHD44" s="235"/>
      <c r="PHE44" s="235"/>
      <c r="PHF44" s="235"/>
      <c r="PHG44" s="235"/>
      <c r="PHH44" s="235"/>
      <c r="PHI44" s="235"/>
      <c r="PHJ44" s="235"/>
      <c r="PHK44" s="235"/>
      <c r="PHL44" s="235"/>
      <c r="PHM44" s="235"/>
      <c r="PHN44" s="235"/>
      <c r="PHO44" s="235"/>
      <c r="PHP44" s="235"/>
      <c r="PHQ44" s="235"/>
      <c r="PHR44" s="235"/>
      <c r="PHS44" s="235"/>
      <c r="PHT44" s="235"/>
      <c r="PHU44" s="235"/>
      <c r="PHV44" s="235"/>
      <c r="PHW44" s="235"/>
      <c r="PHX44" s="235"/>
      <c r="PHY44" s="235"/>
      <c r="PHZ44" s="235"/>
      <c r="PIA44" s="235"/>
      <c r="PIB44" s="235"/>
      <c r="PIC44" s="235"/>
      <c r="PID44" s="235"/>
      <c r="PIE44" s="235"/>
      <c r="PIF44" s="235"/>
      <c r="PIG44" s="235"/>
      <c r="PIH44" s="235"/>
      <c r="PII44" s="235"/>
      <c r="PIJ44" s="235"/>
      <c r="PIK44" s="235"/>
      <c r="PIL44" s="235"/>
      <c r="PIM44" s="235"/>
      <c r="PIN44" s="235"/>
      <c r="PIO44" s="235"/>
      <c r="PIP44" s="235"/>
      <c r="PIQ44" s="235"/>
      <c r="PIR44" s="235"/>
      <c r="PIS44" s="235"/>
      <c r="PIT44" s="235"/>
      <c r="PIU44" s="235"/>
      <c r="PIV44" s="235"/>
      <c r="PIW44" s="235"/>
      <c r="PIX44" s="235"/>
      <c r="PIY44" s="235"/>
      <c r="PIZ44" s="235"/>
      <c r="PJA44" s="235"/>
      <c r="PJB44" s="235"/>
      <c r="PJC44" s="235"/>
      <c r="PJD44" s="235"/>
      <c r="PJE44" s="235"/>
      <c r="PJF44" s="235"/>
      <c r="PJG44" s="235"/>
      <c r="PJH44" s="235"/>
      <c r="PJI44" s="235"/>
      <c r="PJJ44" s="235"/>
      <c r="PJK44" s="235"/>
      <c r="PJL44" s="235"/>
      <c r="PJM44" s="235"/>
      <c r="PJN44" s="235"/>
      <c r="PJO44" s="235"/>
      <c r="PJP44" s="235"/>
      <c r="PJQ44" s="235"/>
      <c r="PJR44" s="235"/>
      <c r="PJS44" s="235"/>
      <c r="PJT44" s="235"/>
      <c r="PJU44" s="235"/>
      <c r="PJV44" s="235"/>
      <c r="PJW44" s="235"/>
      <c r="PJX44" s="235"/>
      <c r="PJY44" s="235"/>
      <c r="PJZ44" s="235"/>
      <c r="PKA44" s="235"/>
      <c r="PKB44" s="235"/>
      <c r="PKC44" s="235"/>
      <c r="PKD44" s="235"/>
      <c r="PKE44" s="235"/>
      <c r="PKF44" s="235"/>
      <c r="PKG44" s="235"/>
      <c r="PKH44" s="235"/>
      <c r="PKI44" s="235"/>
      <c r="PKJ44" s="235"/>
      <c r="PKK44" s="235"/>
      <c r="PKL44" s="235"/>
      <c r="PKM44" s="235"/>
      <c r="PKN44" s="235"/>
      <c r="PKO44" s="235"/>
      <c r="PKP44" s="235"/>
      <c r="PKQ44" s="235"/>
      <c r="PKR44" s="235"/>
      <c r="PKS44" s="235"/>
      <c r="PKT44" s="235"/>
      <c r="PKU44" s="235"/>
      <c r="PKV44" s="235"/>
      <c r="PKW44" s="235"/>
      <c r="PKX44" s="235"/>
      <c r="PKY44" s="235"/>
      <c r="PKZ44" s="235"/>
      <c r="PLA44" s="235"/>
      <c r="PLB44" s="235"/>
      <c r="PLC44" s="235"/>
      <c r="PLD44" s="235"/>
      <c r="PLE44" s="235"/>
      <c r="PLF44" s="235"/>
      <c r="PLG44" s="235"/>
      <c r="PLH44" s="235"/>
      <c r="PLI44" s="235"/>
      <c r="PLJ44" s="235"/>
      <c r="PLK44" s="235"/>
      <c r="PLL44" s="235"/>
      <c r="PLM44" s="235"/>
      <c r="PLN44" s="235"/>
      <c r="PLO44" s="235"/>
      <c r="PLP44" s="235"/>
      <c r="PLQ44" s="235"/>
      <c r="PLR44" s="235"/>
      <c r="PLS44" s="235"/>
      <c r="PLT44" s="235"/>
      <c r="PLU44" s="235"/>
      <c r="PLV44" s="235"/>
      <c r="PLW44" s="235"/>
      <c r="PLX44" s="235"/>
      <c r="PLY44" s="235"/>
      <c r="PLZ44" s="235"/>
      <c r="PMA44" s="235"/>
      <c r="PMB44" s="235"/>
      <c r="PMC44" s="235"/>
      <c r="PMD44" s="235"/>
      <c r="PME44" s="235"/>
      <c r="PMF44" s="235"/>
      <c r="PMG44" s="235"/>
      <c r="PMH44" s="235"/>
      <c r="PMI44" s="235"/>
      <c r="PMJ44" s="235"/>
      <c r="PMK44" s="235"/>
      <c r="PML44" s="235"/>
      <c r="PMM44" s="235"/>
      <c r="PMN44" s="235"/>
      <c r="PMO44" s="235"/>
      <c r="PMP44" s="235"/>
      <c r="PMQ44" s="235"/>
      <c r="PMR44" s="235"/>
      <c r="PMS44" s="235"/>
      <c r="PMT44" s="235"/>
      <c r="PMU44" s="235"/>
      <c r="PMV44" s="235"/>
      <c r="PMW44" s="235"/>
      <c r="PMX44" s="235"/>
      <c r="PMY44" s="235"/>
      <c r="PMZ44" s="235"/>
      <c r="PNA44" s="235"/>
      <c r="PNB44" s="235"/>
      <c r="PNC44" s="235"/>
      <c r="PND44" s="235"/>
      <c r="PNE44" s="235"/>
      <c r="PNF44" s="235"/>
      <c r="PNG44" s="235"/>
      <c r="PNH44" s="235"/>
      <c r="PNI44" s="235"/>
      <c r="PNJ44" s="235"/>
      <c r="PNK44" s="235"/>
      <c r="PNL44" s="235"/>
      <c r="PNM44" s="235"/>
      <c r="PNN44" s="235"/>
      <c r="PNO44" s="235"/>
      <c r="PNP44" s="235"/>
      <c r="PNQ44" s="235"/>
      <c r="PNR44" s="235"/>
      <c r="PNS44" s="235"/>
      <c r="PNT44" s="235"/>
      <c r="PNU44" s="235"/>
      <c r="PNV44" s="235"/>
      <c r="PNW44" s="235"/>
      <c r="PNX44" s="235"/>
      <c r="PNY44" s="235"/>
      <c r="PNZ44" s="235"/>
      <c r="POA44" s="235"/>
      <c r="POB44" s="235"/>
      <c r="POC44" s="235"/>
      <c r="POD44" s="235"/>
      <c r="POE44" s="235"/>
      <c r="POF44" s="235"/>
      <c r="POG44" s="235"/>
      <c r="POH44" s="235"/>
      <c r="POI44" s="235"/>
      <c r="POJ44" s="235"/>
      <c r="POK44" s="235"/>
      <c r="POL44" s="235"/>
      <c r="POM44" s="235"/>
      <c r="PON44" s="235"/>
      <c r="POO44" s="235"/>
      <c r="POP44" s="235"/>
      <c r="POQ44" s="235"/>
      <c r="POR44" s="235"/>
      <c r="POS44" s="235"/>
      <c r="POT44" s="235"/>
      <c r="POU44" s="235"/>
      <c r="POV44" s="235"/>
      <c r="POW44" s="235"/>
      <c r="POX44" s="235"/>
      <c r="POY44" s="235"/>
      <c r="POZ44" s="235"/>
      <c r="PPA44" s="235"/>
      <c r="PPB44" s="235"/>
      <c r="PPC44" s="235"/>
      <c r="PPD44" s="235"/>
      <c r="PPE44" s="235"/>
      <c r="PPF44" s="235"/>
      <c r="PPG44" s="235"/>
      <c r="PPH44" s="235"/>
      <c r="PPI44" s="235"/>
      <c r="PPJ44" s="235"/>
      <c r="PPK44" s="235"/>
      <c r="PPL44" s="235"/>
      <c r="PPM44" s="235"/>
      <c r="PPN44" s="235"/>
      <c r="PPO44" s="235"/>
      <c r="PPP44" s="235"/>
      <c r="PPQ44" s="235"/>
      <c r="PPR44" s="235"/>
      <c r="PPS44" s="235"/>
      <c r="PPT44" s="235"/>
      <c r="PPU44" s="235"/>
      <c r="PPV44" s="235"/>
      <c r="PPW44" s="235"/>
      <c r="PPX44" s="235"/>
      <c r="PPY44" s="235"/>
      <c r="PPZ44" s="235"/>
      <c r="PQA44" s="235"/>
      <c r="PQB44" s="235"/>
      <c r="PQC44" s="235"/>
      <c r="PQD44" s="235"/>
      <c r="PQE44" s="235"/>
      <c r="PQF44" s="235"/>
      <c r="PQG44" s="235"/>
      <c r="PQH44" s="235"/>
      <c r="PQI44" s="235"/>
      <c r="PQJ44" s="235"/>
      <c r="PQK44" s="235"/>
      <c r="PQL44" s="235"/>
      <c r="PQM44" s="235"/>
      <c r="PQN44" s="235"/>
      <c r="PQO44" s="235"/>
      <c r="PQP44" s="235"/>
      <c r="PQQ44" s="235"/>
      <c r="PQR44" s="235"/>
      <c r="PQS44" s="235"/>
      <c r="PQT44" s="235"/>
      <c r="PQU44" s="235"/>
      <c r="PQV44" s="235"/>
      <c r="PQW44" s="235"/>
      <c r="PQX44" s="235"/>
      <c r="PQY44" s="235"/>
      <c r="PQZ44" s="235"/>
      <c r="PRA44" s="235"/>
      <c r="PRB44" s="235"/>
      <c r="PRC44" s="235"/>
      <c r="PRD44" s="235"/>
      <c r="PRE44" s="235"/>
      <c r="PRF44" s="235"/>
      <c r="PRG44" s="235"/>
      <c r="PRH44" s="235"/>
      <c r="PRI44" s="235"/>
      <c r="PRJ44" s="235"/>
      <c r="PRK44" s="235"/>
      <c r="PRL44" s="235"/>
      <c r="PRM44" s="235"/>
      <c r="PRN44" s="235"/>
      <c r="PRO44" s="235"/>
      <c r="PRP44" s="235"/>
      <c r="PRQ44" s="235"/>
      <c r="PRR44" s="235"/>
      <c r="PRS44" s="235"/>
      <c r="PRT44" s="235"/>
      <c r="PRU44" s="235"/>
      <c r="PRV44" s="235"/>
      <c r="PRW44" s="235"/>
      <c r="PRX44" s="235"/>
      <c r="PRY44" s="235"/>
      <c r="PRZ44" s="235"/>
      <c r="PSA44" s="235"/>
      <c r="PSB44" s="235"/>
      <c r="PSC44" s="235"/>
      <c r="PSD44" s="235"/>
      <c r="PSE44" s="235"/>
      <c r="PSF44" s="235"/>
      <c r="PSG44" s="235"/>
      <c r="PSH44" s="235"/>
      <c r="PSI44" s="235"/>
      <c r="PSJ44" s="235"/>
      <c r="PSK44" s="235"/>
      <c r="PSL44" s="235"/>
      <c r="PSM44" s="235"/>
      <c r="PSN44" s="235"/>
      <c r="PSO44" s="235"/>
      <c r="PSP44" s="235"/>
      <c r="PSQ44" s="235"/>
      <c r="PSR44" s="235"/>
      <c r="PSS44" s="235"/>
      <c r="PST44" s="235"/>
      <c r="PSU44" s="235"/>
      <c r="PSV44" s="235"/>
      <c r="PSW44" s="235"/>
      <c r="PSX44" s="235"/>
      <c r="PSY44" s="235"/>
      <c r="PSZ44" s="235"/>
      <c r="PTA44" s="235"/>
      <c r="PTB44" s="235"/>
      <c r="PTC44" s="235"/>
      <c r="PTD44" s="235"/>
      <c r="PTE44" s="235"/>
      <c r="PTF44" s="235"/>
      <c r="PTG44" s="235"/>
      <c r="PTH44" s="235"/>
      <c r="PTI44" s="235"/>
      <c r="PTJ44" s="235"/>
      <c r="PTK44" s="235"/>
      <c r="PTL44" s="235"/>
      <c r="PTM44" s="235"/>
      <c r="PTN44" s="235"/>
      <c r="PTO44" s="235"/>
      <c r="PTP44" s="235"/>
      <c r="PTQ44" s="235"/>
      <c r="PTR44" s="235"/>
      <c r="PTS44" s="235"/>
      <c r="PTT44" s="235"/>
      <c r="PTU44" s="235"/>
      <c r="PTV44" s="235"/>
      <c r="PTW44" s="235"/>
      <c r="PTX44" s="235"/>
      <c r="PTY44" s="235"/>
      <c r="PTZ44" s="235"/>
      <c r="PUA44" s="235"/>
      <c r="PUB44" s="235"/>
      <c r="PUC44" s="235"/>
      <c r="PUD44" s="235"/>
      <c r="PUE44" s="235"/>
      <c r="PUF44" s="235"/>
      <c r="PUG44" s="235"/>
      <c r="PUH44" s="235"/>
      <c r="PUI44" s="235"/>
      <c r="PUJ44" s="235"/>
      <c r="PUK44" s="235"/>
      <c r="PUL44" s="235"/>
      <c r="PUM44" s="235"/>
      <c r="PUN44" s="235"/>
      <c r="PUO44" s="235"/>
      <c r="PUP44" s="235"/>
      <c r="PUQ44" s="235"/>
      <c r="PUR44" s="235"/>
      <c r="PUS44" s="235"/>
      <c r="PUT44" s="235"/>
      <c r="PUU44" s="235"/>
      <c r="PUV44" s="235"/>
      <c r="PUW44" s="235"/>
      <c r="PUX44" s="235"/>
      <c r="PUY44" s="235"/>
      <c r="PUZ44" s="235"/>
      <c r="PVA44" s="235"/>
      <c r="PVB44" s="235"/>
      <c r="PVC44" s="235"/>
      <c r="PVD44" s="235"/>
      <c r="PVE44" s="235"/>
      <c r="PVF44" s="235"/>
      <c r="PVG44" s="235"/>
      <c r="PVH44" s="235"/>
      <c r="PVI44" s="235"/>
      <c r="PVJ44" s="235"/>
      <c r="PVK44" s="235"/>
      <c r="PVL44" s="235"/>
      <c r="PVM44" s="235"/>
      <c r="PVN44" s="235"/>
      <c r="PVO44" s="235"/>
      <c r="PVP44" s="235"/>
      <c r="PVQ44" s="235"/>
      <c r="PVR44" s="235"/>
      <c r="PVS44" s="235"/>
      <c r="PVT44" s="235"/>
      <c r="PVU44" s="235"/>
      <c r="PVV44" s="235"/>
      <c r="PVW44" s="235"/>
      <c r="PVX44" s="235"/>
      <c r="PVY44" s="235"/>
      <c r="PVZ44" s="235"/>
      <c r="PWA44" s="235"/>
      <c r="PWB44" s="235"/>
      <c r="PWC44" s="235"/>
      <c r="PWD44" s="235"/>
      <c r="PWE44" s="235"/>
      <c r="PWF44" s="235"/>
      <c r="PWG44" s="235"/>
      <c r="PWH44" s="235"/>
      <c r="PWI44" s="235"/>
      <c r="PWJ44" s="235"/>
      <c r="PWK44" s="235"/>
      <c r="PWL44" s="235"/>
      <c r="PWM44" s="235"/>
      <c r="PWN44" s="235"/>
      <c r="PWO44" s="235"/>
      <c r="PWP44" s="235"/>
      <c r="PWQ44" s="235"/>
      <c r="PWR44" s="235"/>
      <c r="PWS44" s="235"/>
      <c r="PWT44" s="235"/>
      <c r="PWU44" s="235"/>
      <c r="PWV44" s="235"/>
      <c r="PWW44" s="235"/>
      <c r="PWX44" s="235"/>
      <c r="PWY44" s="235"/>
      <c r="PWZ44" s="235"/>
      <c r="PXA44" s="235"/>
      <c r="PXB44" s="235"/>
      <c r="PXC44" s="235"/>
      <c r="PXD44" s="235"/>
      <c r="PXE44" s="235"/>
      <c r="PXF44" s="235"/>
      <c r="PXG44" s="235"/>
      <c r="PXH44" s="235"/>
      <c r="PXI44" s="235"/>
      <c r="PXJ44" s="235"/>
      <c r="PXK44" s="235"/>
      <c r="PXL44" s="235"/>
      <c r="PXM44" s="235"/>
      <c r="PXN44" s="235"/>
      <c r="PXO44" s="235"/>
      <c r="PXP44" s="235"/>
      <c r="PXQ44" s="235"/>
      <c r="PXR44" s="235"/>
      <c r="PXS44" s="235"/>
      <c r="PXT44" s="235"/>
      <c r="PXU44" s="235"/>
      <c r="PXV44" s="235"/>
      <c r="PXW44" s="235"/>
      <c r="PXX44" s="235"/>
      <c r="PXY44" s="235"/>
      <c r="PXZ44" s="235"/>
      <c r="PYA44" s="235"/>
      <c r="PYB44" s="235"/>
      <c r="PYC44" s="235"/>
      <c r="PYD44" s="235"/>
      <c r="PYE44" s="235"/>
      <c r="PYF44" s="235"/>
      <c r="PYG44" s="235"/>
      <c r="PYH44" s="235"/>
      <c r="PYI44" s="235"/>
      <c r="PYJ44" s="235"/>
      <c r="PYK44" s="235"/>
      <c r="PYL44" s="235"/>
      <c r="PYM44" s="235"/>
      <c r="PYN44" s="235"/>
      <c r="PYO44" s="235"/>
      <c r="PYP44" s="235"/>
      <c r="PYQ44" s="235"/>
      <c r="PYR44" s="235"/>
      <c r="PYS44" s="235"/>
      <c r="PYT44" s="235"/>
      <c r="PYU44" s="235"/>
      <c r="PYV44" s="235"/>
      <c r="PYW44" s="235"/>
      <c r="PYX44" s="235"/>
      <c r="PYY44" s="235"/>
      <c r="PYZ44" s="235"/>
      <c r="PZA44" s="235"/>
      <c r="PZB44" s="235"/>
      <c r="PZC44" s="235"/>
      <c r="PZD44" s="235"/>
      <c r="PZE44" s="235"/>
      <c r="PZF44" s="235"/>
      <c r="PZG44" s="235"/>
      <c r="PZH44" s="235"/>
      <c r="PZI44" s="235"/>
      <c r="PZJ44" s="235"/>
      <c r="PZK44" s="235"/>
      <c r="PZL44" s="235"/>
      <c r="PZM44" s="235"/>
      <c r="PZN44" s="235"/>
      <c r="PZO44" s="235"/>
      <c r="PZP44" s="235"/>
      <c r="PZQ44" s="235"/>
      <c r="PZR44" s="235"/>
      <c r="PZS44" s="235"/>
      <c r="PZT44" s="235"/>
      <c r="PZU44" s="235"/>
      <c r="PZV44" s="235"/>
      <c r="PZW44" s="235"/>
      <c r="PZX44" s="235"/>
      <c r="PZY44" s="235"/>
      <c r="PZZ44" s="235"/>
      <c r="QAA44" s="235"/>
      <c r="QAB44" s="235"/>
      <c r="QAC44" s="235"/>
      <c r="QAD44" s="235"/>
      <c r="QAE44" s="235"/>
      <c r="QAF44" s="235"/>
      <c r="QAG44" s="235"/>
      <c r="QAH44" s="235"/>
      <c r="QAI44" s="235"/>
      <c r="QAJ44" s="235"/>
      <c r="QAK44" s="235"/>
      <c r="QAL44" s="235"/>
      <c r="QAM44" s="235"/>
      <c r="QAN44" s="235"/>
      <c r="QAO44" s="235"/>
      <c r="QAP44" s="235"/>
      <c r="QAQ44" s="235"/>
      <c r="QAR44" s="235"/>
      <c r="QAS44" s="235"/>
      <c r="QAT44" s="235"/>
      <c r="QAU44" s="235"/>
      <c r="QAV44" s="235"/>
      <c r="QAW44" s="235"/>
      <c r="QAX44" s="235"/>
      <c r="QAY44" s="235"/>
      <c r="QAZ44" s="235"/>
      <c r="QBA44" s="235"/>
      <c r="QBB44" s="235"/>
      <c r="QBC44" s="235"/>
      <c r="QBD44" s="235"/>
      <c r="QBE44" s="235"/>
      <c r="QBF44" s="235"/>
      <c r="QBG44" s="235"/>
      <c r="QBH44" s="235"/>
      <c r="QBI44" s="235"/>
      <c r="QBJ44" s="235"/>
      <c r="QBK44" s="235"/>
      <c r="QBL44" s="235"/>
      <c r="QBM44" s="235"/>
      <c r="QBN44" s="235"/>
      <c r="QBO44" s="235"/>
      <c r="QBP44" s="235"/>
      <c r="QBQ44" s="235"/>
      <c r="QBR44" s="235"/>
      <c r="QBS44" s="235"/>
      <c r="QBT44" s="235"/>
      <c r="QBU44" s="235"/>
      <c r="QBV44" s="235"/>
      <c r="QBW44" s="235"/>
      <c r="QBX44" s="235"/>
      <c r="QBY44" s="235"/>
      <c r="QBZ44" s="235"/>
      <c r="QCA44" s="235"/>
      <c r="QCB44" s="235"/>
      <c r="QCC44" s="235"/>
      <c r="QCD44" s="235"/>
      <c r="QCE44" s="235"/>
      <c r="QCF44" s="235"/>
      <c r="QCG44" s="235"/>
      <c r="QCH44" s="235"/>
      <c r="QCI44" s="235"/>
      <c r="QCJ44" s="235"/>
      <c r="QCK44" s="235"/>
      <c r="QCL44" s="235"/>
      <c r="QCM44" s="235"/>
      <c r="QCN44" s="235"/>
      <c r="QCO44" s="235"/>
      <c r="QCP44" s="235"/>
      <c r="QCQ44" s="235"/>
      <c r="QCR44" s="235"/>
      <c r="QCS44" s="235"/>
      <c r="QCT44" s="235"/>
      <c r="QCU44" s="235"/>
      <c r="QCV44" s="235"/>
      <c r="QCW44" s="235"/>
      <c r="QCX44" s="235"/>
      <c r="QCY44" s="235"/>
      <c r="QCZ44" s="235"/>
      <c r="QDA44" s="235"/>
      <c r="QDB44" s="235"/>
      <c r="QDC44" s="235"/>
      <c r="QDD44" s="235"/>
      <c r="QDE44" s="235"/>
      <c r="QDF44" s="235"/>
      <c r="QDG44" s="235"/>
      <c r="QDH44" s="235"/>
      <c r="QDI44" s="235"/>
      <c r="QDJ44" s="235"/>
      <c r="QDK44" s="235"/>
      <c r="QDL44" s="235"/>
      <c r="QDM44" s="235"/>
      <c r="QDN44" s="235"/>
      <c r="QDO44" s="235"/>
      <c r="QDP44" s="235"/>
      <c r="QDQ44" s="235"/>
      <c r="QDR44" s="235"/>
      <c r="QDS44" s="235"/>
      <c r="QDT44" s="235"/>
      <c r="QDU44" s="235"/>
      <c r="QDV44" s="235"/>
      <c r="QDW44" s="235"/>
      <c r="QDX44" s="235"/>
      <c r="QDY44" s="235"/>
      <c r="QDZ44" s="235"/>
      <c r="QEA44" s="235"/>
      <c r="QEB44" s="235"/>
      <c r="QEC44" s="235"/>
      <c r="QED44" s="235"/>
      <c r="QEE44" s="235"/>
      <c r="QEF44" s="235"/>
      <c r="QEG44" s="235"/>
      <c r="QEH44" s="235"/>
      <c r="QEI44" s="235"/>
      <c r="QEJ44" s="235"/>
      <c r="QEK44" s="235"/>
      <c r="QEL44" s="235"/>
      <c r="QEM44" s="235"/>
      <c r="QEN44" s="235"/>
      <c r="QEO44" s="235"/>
      <c r="QEP44" s="235"/>
      <c r="QEQ44" s="235"/>
      <c r="QER44" s="235"/>
      <c r="QES44" s="235"/>
      <c r="QET44" s="235"/>
      <c r="QEU44" s="235"/>
      <c r="QEV44" s="235"/>
      <c r="QEW44" s="235"/>
      <c r="QEX44" s="235"/>
      <c r="QEY44" s="235"/>
      <c r="QEZ44" s="235"/>
      <c r="QFA44" s="235"/>
      <c r="QFB44" s="235"/>
      <c r="QFC44" s="235"/>
      <c r="QFD44" s="235"/>
      <c r="QFE44" s="235"/>
      <c r="QFF44" s="235"/>
      <c r="QFG44" s="235"/>
      <c r="QFH44" s="235"/>
      <c r="QFI44" s="235"/>
      <c r="QFJ44" s="235"/>
      <c r="QFK44" s="235"/>
      <c r="QFL44" s="235"/>
      <c r="QFM44" s="235"/>
      <c r="QFN44" s="235"/>
      <c r="QFO44" s="235"/>
      <c r="QFP44" s="235"/>
      <c r="QFQ44" s="235"/>
      <c r="QFR44" s="235"/>
      <c r="QFS44" s="235"/>
      <c r="QFT44" s="235"/>
      <c r="QFU44" s="235"/>
      <c r="QFV44" s="235"/>
      <c r="QFW44" s="235"/>
      <c r="QFX44" s="235"/>
      <c r="QFY44" s="235"/>
      <c r="QFZ44" s="235"/>
      <c r="QGA44" s="235"/>
      <c r="QGB44" s="235"/>
      <c r="QGC44" s="235"/>
      <c r="QGD44" s="235"/>
      <c r="QGE44" s="235"/>
      <c r="QGF44" s="235"/>
      <c r="QGG44" s="235"/>
      <c r="QGH44" s="235"/>
      <c r="QGI44" s="235"/>
      <c r="QGJ44" s="235"/>
      <c r="QGK44" s="235"/>
      <c r="QGL44" s="235"/>
      <c r="QGM44" s="235"/>
      <c r="QGN44" s="235"/>
      <c r="QGO44" s="235"/>
      <c r="QGP44" s="235"/>
      <c r="QGQ44" s="235"/>
      <c r="QGR44" s="235"/>
      <c r="QGS44" s="235"/>
      <c r="QGT44" s="235"/>
      <c r="QGU44" s="235"/>
      <c r="QGV44" s="235"/>
      <c r="QGW44" s="235"/>
      <c r="QGX44" s="235"/>
      <c r="QGY44" s="235"/>
      <c r="QGZ44" s="235"/>
      <c r="QHA44" s="235"/>
      <c r="QHB44" s="235"/>
      <c r="QHC44" s="235"/>
      <c r="QHD44" s="235"/>
      <c r="QHE44" s="235"/>
      <c r="QHF44" s="235"/>
      <c r="QHG44" s="235"/>
      <c r="QHH44" s="235"/>
      <c r="QHI44" s="235"/>
      <c r="QHJ44" s="235"/>
      <c r="QHK44" s="235"/>
      <c r="QHL44" s="235"/>
      <c r="QHM44" s="235"/>
      <c r="QHN44" s="235"/>
      <c r="QHO44" s="235"/>
      <c r="QHP44" s="235"/>
      <c r="QHQ44" s="235"/>
      <c r="QHR44" s="235"/>
      <c r="QHS44" s="235"/>
      <c r="QHT44" s="235"/>
      <c r="QHU44" s="235"/>
      <c r="QHV44" s="235"/>
      <c r="QHW44" s="235"/>
      <c r="QHX44" s="235"/>
      <c r="QHY44" s="235"/>
      <c r="QHZ44" s="235"/>
      <c r="QIA44" s="235"/>
      <c r="QIB44" s="235"/>
      <c r="QIC44" s="235"/>
      <c r="QID44" s="235"/>
      <c r="QIE44" s="235"/>
      <c r="QIF44" s="235"/>
      <c r="QIG44" s="235"/>
      <c r="QIH44" s="235"/>
      <c r="QII44" s="235"/>
      <c r="QIJ44" s="235"/>
      <c r="QIK44" s="235"/>
      <c r="QIL44" s="235"/>
      <c r="QIM44" s="235"/>
      <c r="QIN44" s="235"/>
      <c r="QIO44" s="235"/>
      <c r="QIP44" s="235"/>
      <c r="QIQ44" s="235"/>
      <c r="QIR44" s="235"/>
      <c r="QIS44" s="235"/>
      <c r="QIT44" s="235"/>
      <c r="QIU44" s="235"/>
      <c r="QIV44" s="235"/>
      <c r="QIW44" s="235"/>
      <c r="QIX44" s="235"/>
      <c r="QIY44" s="235"/>
      <c r="QIZ44" s="235"/>
      <c r="QJA44" s="235"/>
      <c r="QJB44" s="235"/>
      <c r="QJC44" s="235"/>
      <c r="QJD44" s="235"/>
      <c r="QJE44" s="235"/>
      <c r="QJF44" s="235"/>
      <c r="QJG44" s="235"/>
      <c r="QJH44" s="235"/>
      <c r="QJI44" s="235"/>
      <c r="QJJ44" s="235"/>
      <c r="QJK44" s="235"/>
      <c r="QJL44" s="235"/>
      <c r="QJM44" s="235"/>
      <c r="QJN44" s="235"/>
      <c r="QJO44" s="235"/>
      <c r="QJP44" s="235"/>
      <c r="QJQ44" s="235"/>
      <c r="QJR44" s="235"/>
      <c r="QJS44" s="235"/>
      <c r="QJT44" s="235"/>
      <c r="QJU44" s="235"/>
      <c r="QJV44" s="235"/>
      <c r="QJW44" s="235"/>
      <c r="QJX44" s="235"/>
      <c r="QJY44" s="235"/>
      <c r="QJZ44" s="235"/>
      <c r="QKA44" s="235"/>
      <c r="QKB44" s="235"/>
      <c r="QKC44" s="235"/>
      <c r="QKD44" s="235"/>
      <c r="QKE44" s="235"/>
      <c r="QKF44" s="235"/>
      <c r="QKG44" s="235"/>
      <c r="QKH44" s="235"/>
      <c r="QKI44" s="235"/>
      <c r="QKJ44" s="235"/>
      <c r="QKK44" s="235"/>
      <c r="QKL44" s="235"/>
      <c r="QKM44" s="235"/>
      <c r="QKN44" s="235"/>
      <c r="QKO44" s="235"/>
      <c r="QKP44" s="235"/>
      <c r="QKQ44" s="235"/>
      <c r="QKR44" s="235"/>
      <c r="QKS44" s="235"/>
      <c r="QKT44" s="235"/>
      <c r="QKU44" s="235"/>
      <c r="QKV44" s="235"/>
      <c r="QKW44" s="235"/>
      <c r="QKX44" s="235"/>
      <c r="QKY44" s="235"/>
      <c r="QKZ44" s="235"/>
      <c r="QLA44" s="235"/>
      <c r="QLB44" s="235"/>
      <c r="QLC44" s="235"/>
      <c r="QLD44" s="235"/>
      <c r="QLE44" s="235"/>
      <c r="QLF44" s="235"/>
      <c r="QLG44" s="235"/>
      <c r="QLH44" s="235"/>
      <c r="QLI44" s="235"/>
      <c r="QLJ44" s="235"/>
      <c r="QLK44" s="235"/>
      <c r="QLL44" s="235"/>
      <c r="QLM44" s="235"/>
      <c r="QLN44" s="235"/>
      <c r="QLO44" s="235"/>
      <c r="QLP44" s="235"/>
      <c r="QLQ44" s="235"/>
      <c r="QLR44" s="235"/>
      <c r="QLS44" s="235"/>
      <c r="QLT44" s="235"/>
      <c r="QLU44" s="235"/>
      <c r="QLV44" s="235"/>
      <c r="QLW44" s="235"/>
      <c r="QLX44" s="235"/>
      <c r="QLY44" s="235"/>
      <c r="QLZ44" s="235"/>
      <c r="QMA44" s="235"/>
      <c r="QMB44" s="235"/>
      <c r="QMC44" s="235"/>
      <c r="QMD44" s="235"/>
      <c r="QME44" s="235"/>
      <c r="QMF44" s="235"/>
      <c r="QMG44" s="235"/>
      <c r="QMH44" s="235"/>
      <c r="QMI44" s="235"/>
      <c r="QMJ44" s="235"/>
      <c r="QMK44" s="235"/>
      <c r="QML44" s="235"/>
      <c r="QMM44" s="235"/>
      <c r="QMN44" s="235"/>
      <c r="QMO44" s="235"/>
      <c r="QMP44" s="235"/>
      <c r="QMQ44" s="235"/>
      <c r="QMR44" s="235"/>
      <c r="QMS44" s="235"/>
      <c r="QMT44" s="235"/>
      <c r="QMU44" s="235"/>
      <c r="QMV44" s="235"/>
      <c r="QMW44" s="235"/>
      <c r="QMX44" s="235"/>
      <c r="QMY44" s="235"/>
      <c r="QMZ44" s="235"/>
      <c r="QNA44" s="235"/>
      <c r="QNB44" s="235"/>
      <c r="QNC44" s="235"/>
      <c r="QND44" s="235"/>
      <c r="QNE44" s="235"/>
      <c r="QNF44" s="235"/>
      <c r="QNG44" s="235"/>
      <c r="QNH44" s="235"/>
      <c r="QNI44" s="235"/>
      <c r="QNJ44" s="235"/>
      <c r="QNK44" s="235"/>
      <c r="QNL44" s="235"/>
      <c r="QNM44" s="235"/>
      <c r="QNN44" s="235"/>
      <c r="QNO44" s="235"/>
      <c r="QNP44" s="235"/>
      <c r="QNQ44" s="235"/>
      <c r="QNR44" s="235"/>
      <c r="QNS44" s="235"/>
      <c r="QNT44" s="235"/>
      <c r="QNU44" s="235"/>
      <c r="QNV44" s="235"/>
      <c r="QNW44" s="235"/>
      <c r="QNX44" s="235"/>
      <c r="QNY44" s="235"/>
      <c r="QNZ44" s="235"/>
      <c r="QOA44" s="235"/>
      <c r="QOB44" s="235"/>
      <c r="QOC44" s="235"/>
      <c r="QOD44" s="235"/>
      <c r="QOE44" s="235"/>
      <c r="QOF44" s="235"/>
      <c r="QOG44" s="235"/>
      <c r="QOH44" s="235"/>
      <c r="QOI44" s="235"/>
      <c r="QOJ44" s="235"/>
      <c r="QOK44" s="235"/>
      <c r="QOL44" s="235"/>
      <c r="QOM44" s="235"/>
      <c r="QON44" s="235"/>
      <c r="QOO44" s="235"/>
      <c r="QOP44" s="235"/>
      <c r="QOQ44" s="235"/>
      <c r="QOR44" s="235"/>
      <c r="QOS44" s="235"/>
      <c r="QOT44" s="235"/>
      <c r="QOU44" s="235"/>
      <c r="QOV44" s="235"/>
      <c r="QOW44" s="235"/>
      <c r="QOX44" s="235"/>
      <c r="QOY44" s="235"/>
      <c r="QOZ44" s="235"/>
      <c r="QPA44" s="235"/>
      <c r="QPB44" s="235"/>
      <c r="QPC44" s="235"/>
      <c r="QPD44" s="235"/>
      <c r="QPE44" s="235"/>
      <c r="QPF44" s="235"/>
      <c r="QPG44" s="235"/>
      <c r="QPH44" s="235"/>
      <c r="QPI44" s="235"/>
      <c r="QPJ44" s="235"/>
      <c r="QPK44" s="235"/>
      <c r="QPL44" s="235"/>
      <c r="QPM44" s="235"/>
      <c r="QPN44" s="235"/>
      <c r="QPO44" s="235"/>
      <c r="QPP44" s="235"/>
      <c r="QPQ44" s="235"/>
      <c r="QPR44" s="235"/>
      <c r="QPS44" s="235"/>
      <c r="QPT44" s="235"/>
      <c r="QPU44" s="235"/>
      <c r="QPV44" s="235"/>
      <c r="QPW44" s="235"/>
      <c r="QPX44" s="235"/>
      <c r="QPY44" s="235"/>
      <c r="QPZ44" s="235"/>
      <c r="QQA44" s="235"/>
      <c r="QQB44" s="235"/>
      <c r="QQC44" s="235"/>
      <c r="QQD44" s="235"/>
      <c r="QQE44" s="235"/>
      <c r="QQF44" s="235"/>
      <c r="QQG44" s="235"/>
      <c r="QQH44" s="235"/>
      <c r="QQI44" s="235"/>
      <c r="QQJ44" s="235"/>
      <c r="QQK44" s="235"/>
      <c r="QQL44" s="235"/>
      <c r="QQM44" s="235"/>
      <c r="QQN44" s="235"/>
      <c r="QQO44" s="235"/>
      <c r="QQP44" s="235"/>
      <c r="QQQ44" s="235"/>
      <c r="QQR44" s="235"/>
      <c r="QQS44" s="235"/>
      <c r="QQT44" s="235"/>
      <c r="QQU44" s="235"/>
      <c r="QQV44" s="235"/>
      <c r="QQW44" s="235"/>
      <c r="QQX44" s="235"/>
      <c r="QQY44" s="235"/>
      <c r="QQZ44" s="235"/>
      <c r="QRA44" s="235"/>
      <c r="QRB44" s="235"/>
      <c r="QRC44" s="235"/>
      <c r="QRD44" s="235"/>
      <c r="QRE44" s="235"/>
      <c r="QRF44" s="235"/>
      <c r="QRG44" s="235"/>
      <c r="QRH44" s="235"/>
      <c r="QRI44" s="235"/>
      <c r="QRJ44" s="235"/>
      <c r="QRK44" s="235"/>
      <c r="QRL44" s="235"/>
      <c r="QRM44" s="235"/>
      <c r="QRN44" s="235"/>
      <c r="QRO44" s="235"/>
      <c r="QRP44" s="235"/>
      <c r="QRQ44" s="235"/>
      <c r="QRR44" s="235"/>
      <c r="QRS44" s="235"/>
      <c r="QRT44" s="235"/>
      <c r="QRU44" s="235"/>
      <c r="QRV44" s="235"/>
      <c r="QRW44" s="235"/>
      <c r="QRX44" s="235"/>
      <c r="QRY44" s="235"/>
      <c r="QRZ44" s="235"/>
      <c r="QSA44" s="235"/>
      <c r="QSB44" s="235"/>
      <c r="QSC44" s="235"/>
      <c r="QSD44" s="235"/>
      <c r="QSE44" s="235"/>
      <c r="QSF44" s="235"/>
      <c r="QSG44" s="235"/>
      <c r="QSH44" s="235"/>
      <c r="QSI44" s="235"/>
      <c r="QSJ44" s="235"/>
      <c r="QSK44" s="235"/>
      <c r="QSL44" s="235"/>
      <c r="QSM44" s="235"/>
      <c r="QSN44" s="235"/>
      <c r="QSO44" s="235"/>
      <c r="QSP44" s="235"/>
      <c r="QSQ44" s="235"/>
      <c r="QSR44" s="235"/>
      <c r="QSS44" s="235"/>
      <c r="QST44" s="235"/>
      <c r="QSU44" s="235"/>
      <c r="QSV44" s="235"/>
      <c r="QSW44" s="235"/>
      <c r="QSX44" s="235"/>
      <c r="QSY44" s="235"/>
      <c r="QSZ44" s="235"/>
      <c r="QTA44" s="235"/>
      <c r="QTB44" s="235"/>
      <c r="QTC44" s="235"/>
      <c r="QTD44" s="235"/>
      <c r="QTE44" s="235"/>
      <c r="QTF44" s="235"/>
      <c r="QTG44" s="235"/>
      <c r="QTH44" s="235"/>
      <c r="QTI44" s="235"/>
      <c r="QTJ44" s="235"/>
      <c r="QTK44" s="235"/>
      <c r="QTL44" s="235"/>
      <c r="QTM44" s="235"/>
      <c r="QTN44" s="235"/>
      <c r="QTO44" s="235"/>
      <c r="QTP44" s="235"/>
      <c r="QTQ44" s="235"/>
      <c r="QTR44" s="235"/>
      <c r="QTS44" s="235"/>
      <c r="QTT44" s="235"/>
      <c r="QTU44" s="235"/>
      <c r="QTV44" s="235"/>
      <c r="QTW44" s="235"/>
      <c r="QTX44" s="235"/>
      <c r="QTY44" s="235"/>
      <c r="QTZ44" s="235"/>
      <c r="QUA44" s="235"/>
      <c r="QUB44" s="235"/>
      <c r="QUC44" s="235"/>
      <c r="QUD44" s="235"/>
      <c r="QUE44" s="235"/>
      <c r="QUF44" s="235"/>
      <c r="QUG44" s="235"/>
      <c r="QUH44" s="235"/>
      <c r="QUI44" s="235"/>
      <c r="QUJ44" s="235"/>
      <c r="QUK44" s="235"/>
      <c r="QUL44" s="235"/>
      <c r="QUM44" s="235"/>
      <c r="QUN44" s="235"/>
      <c r="QUO44" s="235"/>
      <c r="QUP44" s="235"/>
      <c r="QUQ44" s="235"/>
      <c r="QUR44" s="235"/>
      <c r="QUS44" s="235"/>
      <c r="QUT44" s="235"/>
      <c r="QUU44" s="235"/>
      <c r="QUV44" s="235"/>
      <c r="QUW44" s="235"/>
      <c r="QUX44" s="235"/>
      <c r="QUY44" s="235"/>
      <c r="QUZ44" s="235"/>
      <c r="QVA44" s="235"/>
      <c r="QVB44" s="235"/>
      <c r="QVC44" s="235"/>
      <c r="QVD44" s="235"/>
      <c r="QVE44" s="235"/>
      <c r="QVF44" s="235"/>
      <c r="QVG44" s="235"/>
      <c r="QVH44" s="235"/>
      <c r="QVI44" s="235"/>
      <c r="QVJ44" s="235"/>
      <c r="QVK44" s="235"/>
      <c r="QVL44" s="235"/>
      <c r="QVM44" s="235"/>
      <c r="QVN44" s="235"/>
      <c r="QVO44" s="235"/>
      <c r="QVP44" s="235"/>
      <c r="QVQ44" s="235"/>
      <c r="QVR44" s="235"/>
      <c r="QVS44" s="235"/>
      <c r="QVT44" s="235"/>
      <c r="QVU44" s="235"/>
      <c r="QVV44" s="235"/>
      <c r="QVW44" s="235"/>
      <c r="QVX44" s="235"/>
      <c r="QVY44" s="235"/>
      <c r="QVZ44" s="235"/>
      <c r="QWA44" s="235"/>
      <c r="QWB44" s="235"/>
      <c r="QWC44" s="235"/>
      <c r="QWD44" s="235"/>
      <c r="QWE44" s="235"/>
      <c r="QWF44" s="235"/>
      <c r="QWG44" s="235"/>
      <c r="QWH44" s="235"/>
      <c r="QWI44" s="235"/>
      <c r="QWJ44" s="235"/>
      <c r="QWK44" s="235"/>
      <c r="QWL44" s="235"/>
      <c r="QWM44" s="235"/>
      <c r="QWN44" s="235"/>
      <c r="QWO44" s="235"/>
      <c r="QWP44" s="235"/>
      <c r="QWQ44" s="235"/>
      <c r="QWR44" s="235"/>
      <c r="QWS44" s="235"/>
      <c r="QWT44" s="235"/>
      <c r="QWU44" s="235"/>
      <c r="QWV44" s="235"/>
      <c r="QWW44" s="235"/>
      <c r="QWX44" s="235"/>
      <c r="QWY44" s="235"/>
      <c r="QWZ44" s="235"/>
      <c r="QXA44" s="235"/>
      <c r="QXB44" s="235"/>
      <c r="QXC44" s="235"/>
      <c r="QXD44" s="235"/>
      <c r="QXE44" s="235"/>
      <c r="QXF44" s="235"/>
      <c r="QXG44" s="235"/>
      <c r="QXH44" s="235"/>
      <c r="QXI44" s="235"/>
      <c r="QXJ44" s="235"/>
      <c r="QXK44" s="235"/>
      <c r="QXL44" s="235"/>
      <c r="QXM44" s="235"/>
      <c r="QXN44" s="235"/>
      <c r="QXO44" s="235"/>
      <c r="QXP44" s="235"/>
      <c r="QXQ44" s="235"/>
      <c r="QXR44" s="235"/>
      <c r="QXS44" s="235"/>
      <c r="QXT44" s="235"/>
      <c r="QXU44" s="235"/>
      <c r="QXV44" s="235"/>
      <c r="QXW44" s="235"/>
      <c r="QXX44" s="235"/>
      <c r="QXY44" s="235"/>
      <c r="QXZ44" s="235"/>
      <c r="QYA44" s="235"/>
      <c r="QYB44" s="235"/>
      <c r="QYC44" s="235"/>
      <c r="QYD44" s="235"/>
      <c r="QYE44" s="235"/>
      <c r="QYF44" s="235"/>
      <c r="QYG44" s="235"/>
      <c r="QYH44" s="235"/>
      <c r="QYI44" s="235"/>
      <c r="QYJ44" s="235"/>
      <c r="QYK44" s="235"/>
      <c r="QYL44" s="235"/>
      <c r="QYM44" s="235"/>
      <c r="QYN44" s="235"/>
      <c r="QYO44" s="235"/>
      <c r="QYP44" s="235"/>
      <c r="QYQ44" s="235"/>
      <c r="QYR44" s="235"/>
      <c r="QYS44" s="235"/>
      <c r="QYT44" s="235"/>
      <c r="QYU44" s="235"/>
      <c r="QYV44" s="235"/>
      <c r="QYW44" s="235"/>
      <c r="QYX44" s="235"/>
      <c r="QYY44" s="235"/>
      <c r="QYZ44" s="235"/>
      <c r="QZA44" s="235"/>
      <c r="QZB44" s="235"/>
      <c r="QZC44" s="235"/>
      <c r="QZD44" s="235"/>
      <c r="QZE44" s="235"/>
      <c r="QZF44" s="235"/>
      <c r="QZG44" s="235"/>
      <c r="QZH44" s="235"/>
      <c r="QZI44" s="235"/>
      <c r="QZJ44" s="235"/>
      <c r="QZK44" s="235"/>
      <c r="QZL44" s="235"/>
      <c r="QZM44" s="235"/>
      <c r="QZN44" s="235"/>
      <c r="QZO44" s="235"/>
      <c r="QZP44" s="235"/>
      <c r="QZQ44" s="235"/>
      <c r="QZR44" s="235"/>
      <c r="QZS44" s="235"/>
      <c r="QZT44" s="235"/>
      <c r="QZU44" s="235"/>
      <c r="QZV44" s="235"/>
      <c r="QZW44" s="235"/>
      <c r="QZX44" s="235"/>
      <c r="QZY44" s="235"/>
      <c r="QZZ44" s="235"/>
      <c r="RAA44" s="235"/>
      <c r="RAB44" s="235"/>
      <c r="RAC44" s="235"/>
      <c r="RAD44" s="235"/>
      <c r="RAE44" s="235"/>
      <c r="RAF44" s="235"/>
      <c r="RAG44" s="235"/>
      <c r="RAH44" s="235"/>
      <c r="RAI44" s="235"/>
      <c r="RAJ44" s="235"/>
      <c r="RAK44" s="235"/>
      <c r="RAL44" s="235"/>
      <c r="RAM44" s="235"/>
      <c r="RAN44" s="235"/>
      <c r="RAO44" s="235"/>
      <c r="RAP44" s="235"/>
      <c r="RAQ44" s="235"/>
      <c r="RAR44" s="235"/>
      <c r="RAS44" s="235"/>
      <c r="RAT44" s="235"/>
      <c r="RAU44" s="235"/>
      <c r="RAV44" s="235"/>
      <c r="RAW44" s="235"/>
      <c r="RAX44" s="235"/>
      <c r="RAY44" s="235"/>
      <c r="RAZ44" s="235"/>
      <c r="RBA44" s="235"/>
      <c r="RBB44" s="235"/>
      <c r="RBC44" s="235"/>
      <c r="RBD44" s="235"/>
      <c r="RBE44" s="235"/>
      <c r="RBF44" s="235"/>
      <c r="RBG44" s="235"/>
      <c r="RBH44" s="235"/>
      <c r="RBI44" s="235"/>
      <c r="RBJ44" s="235"/>
      <c r="RBK44" s="235"/>
      <c r="RBL44" s="235"/>
      <c r="RBM44" s="235"/>
      <c r="RBN44" s="235"/>
      <c r="RBO44" s="235"/>
      <c r="RBP44" s="235"/>
      <c r="RBQ44" s="235"/>
      <c r="RBR44" s="235"/>
      <c r="RBS44" s="235"/>
      <c r="RBT44" s="235"/>
      <c r="RBU44" s="235"/>
      <c r="RBV44" s="235"/>
      <c r="RBW44" s="235"/>
      <c r="RBX44" s="235"/>
      <c r="RBY44" s="235"/>
      <c r="RBZ44" s="235"/>
      <c r="RCA44" s="235"/>
      <c r="RCB44" s="235"/>
      <c r="RCC44" s="235"/>
      <c r="RCD44" s="235"/>
      <c r="RCE44" s="235"/>
      <c r="RCF44" s="235"/>
      <c r="RCG44" s="235"/>
      <c r="RCH44" s="235"/>
      <c r="RCI44" s="235"/>
      <c r="RCJ44" s="235"/>
      <c r="RCK44" s="235"/>
      <c r="RCL44" s="235"/>
      <c r="RCM44" s="235"/>
      <c r="RCN44" s="235"/>
      <c r="RCO44" s="235"/>
      <c r="RCP44" s="235"/>
      <c r="RCQ44" s="235"/>
      <c r="RCR44" s="235"/>
      <c r="RCS44" s="235"/>
      <c r="RCT44" s="235"/>
      <c r="RCU44" s="235"/>
      <c r="RCV44" s="235"/>
      <c r="RCW44" s="235"/>
      <c r="RCX44" s="235"/>
      <c r="RCY44" s="235"/>
      <c r="RCZ44" s="235"/>
      <c r="RDA44" s="235"/>
      <c r="RDB44" s="235"/>
      <c r="RDC44" s="235"/>
      <c r="RDD44" s="235"/>
      <c r="RDE44" s="235"/>
      <c r="RDF44" s="235"/>
      <c r="RDG44" s="235"/>
      <c r="RDH44" s="235"/>
      <c r="RDI44" s="235"/>
      <c r="RDJ44" s="235"/>
      <c r="RDK44" s="235"/>
      <c r="RDL44" s="235"/>
      <c r="RDM44" s="235"/>
      <c r="RDN44" s="235"/>
      <c r="RDO44" s="235"/>
      <c r="RDP44" s="235"/>
      <c r="RDQ44" s="235"/>
      <c r="RDR44" s="235"/>
      <c r="RDS44" s="235"/>
      <c r="RDT44" s="235"/>
      <c r="RDU44" s="235"/>
      <c r="RDV44" s="235"/>
      <c r="RDW44" s="235"/>
      <c r="RDX44" s="235"/>
      <c r="RDY44" s="235"/>
      <c r="RDZ44" s="235"/>
      <c r="REA44" s="235"/>
      <c r="REB44" s="235"/>
      <c r="REC44" s="235"/>
      <c r="RED44" s="235"/>
      <c r="REE44" s="235"/>
      <c r="REF44" s="235"/>
      <c r="REG44" s="235"/>
      <c r="REH44" s="235"/>
      <c r="REI44" s="235"/>
      <c r="REJ44" s="235"/>
      <c r="REK44" s="235"/>
      <c r="REL44" s="235"/>
      <c r="REM44" s="235"/>
      <c r="REN44" s="235"/>
      <c r="REO44" s="235"/>
      <c r="REP44" s="235"/>
      <c r="REQ44" s="235"/>
      <c r="RER44" s="235"/>
      <c r="RES44" s="235"/>
      <c r="RET44" s="235"/>
      <c r="REU44" s="235"/>
      <c r="REV44" s="235"/>
      <c r="REW44" s="235"/>
      <c r="REX44" s="235"/>
      <c r="REY44" s="235"/>
      <c r="REZ44" s="235"/>
      <c r="RFA44" s="235"/>
      <c r="RFB44" s="235"/>
      <c r="RFC44" s="235"/>
      <c r="RFD44" s="235"/>
      <c r="RFE44" s="235"/>
      <c r="RFF44" s="235"/>
      <c r="RFG44" s="235"/>
      <c r="RFH44" s="235"/>
      <c r="RFI44" s="235"/>
      <c r="RFJ44" s="235"/>
      <c r="RFK44" s="235"/>
      <c r="RFL44" s="235"/>
      <c r="RFM44" s="235"/>
      <c r="RFN44" s="235"/>
      <c r="RFO44" s="235"/>
      <c r="RFP44" s="235"/>
      <c r="RFQ44" s="235"/>
      <c r="RFR44" s="235"/>
      <c r="RFS44" s="235"/>
      <c r="RFT44" s="235"/>
      <c r="RFU44" s="235"/>
      <c r="RFV44" s="235"/>
      <c r="RFW44" s="235"/>
      <c r="RFX44" s="235"/>
      <c r="RFY44" s="235"/>
      <c r="RFZ44" s="235"/>
      <c r="RGA44" s="235"/>
      <c r="RGB44" s="235"/>
      <c r="RGC44" s="235"/>
      <c r="RGD44" s="235"/>
      <c r="RGE44" s="235"/>
      <c r="RGF44" s="235"/>
      <c r="RGG44" s="235"/>
      <c r="RGH44" s="235"/>
      <c r="RGI44" s="235"/>
      <c r="RGJ44" s="235"/>
      <c r="RGK44" s="235"/>
      <c r="RGL44" s="235"/>
      <c r="RGM44" s="235"/>
      <c r="RGN44" s="235"/>
      <c r="RGO44" s="235"/>
      <c r="RGP44" s="235"/>
      <c r="RGQ44" s="235"/>
      <c r="RGR44" s="235"/>
      <c r="RGS44" s="235"/>
      <c r="RGT44" s="235"/>
      <c r="RGU44" s="235"/>
      <c r="RGV44" s="235"/>
      <c r="RGW44" s="235"/>
      <c r="RGX44" s="235"/>
      <c r="RGY44" s="235"/>
      <c r="RGZ44" s="235"/>
      <c r="RHA44" s="235"/>
      <c r="RHB44" s="235"/>
      <c r="RHC44" s="235"/>
      <c r="RHD44" s="235"/>
      <c r="RHE44" s="235"/>
      <c r="RHF44" s="235"/>
      <c r="RHG44" s="235"/>
      <c r="RHH44" s="235"/>
      <c r="RHI44" s="235"/>
      <c r="RHJ44" s="235"/>
      <c r="RHK44" s="235"/>
      <c r="RHL44" s="235"/>
      <c r="RHM44" s="235"/>
      <c r="RHN44" s="235"/>
      <c r="RHO44" s="235"/>
      <c r="RHP44" s="235"/>
      <c r="RHQ44" s="235"/>
      <c r="RHR44" s="235"/>
      <c r="RHS44" s="235"/>
      <c r="RHT44" s="235"/>
      <c r="RHU44" s="235"/>
      <c r="RHV44" s="235"/>
      <c r="RHW44" s="235"/>
      <c r="RHX44" s="235"/>
      <c r="RHY44" s="235"/>
      <c r="RHZ44" s="235"/>
      <c r="RIA44" s="235"/>
      <c r="RIB44" s="235"/>
      <c r="RIC44" s="235"/>
      <c r="RID44" s="235"/>
      <c r="RIE44" s="235"/>
      <c r="RIF44" s="235"/>
      <c r="RIG44" s="235"/>
      <c r="RIH44" s="235"/>
      <c r="RII44" s="235"/>
      <c r="RIJ44" s="235"/>
      <c r="RIK44" s="235"/>
      <c r="RIL44" s="235"/>
      <c r="RIM44" s="235"/>
      <c r="RIN44" s="235"/>
      <c r="RIO44" s="235"/>
      <c r="RIP44" s="235"/>
      <c r="RIQ44" s="235"/>
      <c r="RIR44" s="235"/>
      <c r="RIS44" s="235"/>
      <c r="RIT44" s="235"/>
      <c r="RIU44" s="235"/>
      <c r="RIV44" s="235"/>
      <c r="RIW44" s="235"/>
      <c r="RIX44" s="235"/>
      <c r="RIY44" s="235"/>
      <c r="RIZ44" s="235"/>
      <c r="RJA44" s="235"/>
      <c r="RJB44" s="235"/>
      <c r="RJC44" s="235"/>
      <c r="RJD44" s="235"/>
      <c r="RJE44" s="235"/>
      <c r="RJF44" s="235"/>
      <c r="RJG44" s="235"/>
      <c r="RJH44" s="235"/>
      <c r="RJI44" s="235"/>
      <c r="RJJ44" s="235"/>
      <c r="RJK44" s="235"/>
      <c r="RJL44" s="235"/>
      <c r="RJM44" s="235"/>
      <c r="RJN44" s="235"/>
      <c r="RJO44" s="235"/>
      <c r="RJP44" s="235"/>
      <c r="RJQ44" s="235"/>
      <c r="RJR44" s="235"/>
      <c r="RJS44" s="235"/>
      <c r="RJT44" s="235"/>
      <c r="RJU44" s="235"/>
      <c r="RJV44" s="235"/>
      <c r="RJW44" s="235"/>
      <c r="RJX44" s="235"/>
      <c r="RJY44" s="235"/>
      <c r="RJZ44" s="235"/>
      <c r="RKA44" s="235"/>
      <c r="RKB44" s="235"/>
      <c r="RKC44" s="235"/>
      <c r="RKD44" s="235"/>
      <c r="RKE44" s="235"/>
      <c r="RKF44" s="235"/>
      <c r="RKG44" s="235"/>
      <c r="RKH44" s="235"/>
      <c r="RKI44" s="235"/>
      <c r="RKJ44" s="235"/>
      <c r="RKK44" s="235"/>
      <c r="RKL44" s="235"/>
      <c r="RKM44" s="235"/>
      <c r="RKN44" s="235"/>
      <c r="RKO44" s="235"/>
      <c r="RKP44" s="235"/>
      <c r="RKQ44" s="235"/>
      <c r="RKR44" s="235"/>
      <c r="RKS44" s="235"/>
      <c r="RKT44" s="235"/>
      <c r="RKU44" s="235"/>
      <c r="RKV44" s="235"/>
      <c r="RKW44" s="235"/>
      <c r="RKX44" s="235"/>
      <c r="RKY44" s="235"/>
      <c r="RKZ44" s="235"/>
      <c r="RLA44" s="235"/>
      <c r="RLB44" s="235"/>
      <c r="RLC44" s="235"/>
      <c r="RLD44" s="235"/>
      <c r="RLE44" s="235"/>
      <c r="RLF44" s="235"/>
      <c r="RLG44" s="235"/>
      <c r="RLH44" s="235"/>
      <c r="RLI44" s="235"/>
      <c r="RLJ44" s="235"/>
      <c r="RLK44" s="235"/>
      <c r="RLL44" s="235"/>
      <c r="RLM44" s="235"/>
      <c r="RLN44" s="235"/>
      <c r="RLO44" s="235"/>
      <c r="RLP44" s="235"/>
      <c r="RLQ44" s="235"/>
      <c r="RLR44" s="235"/>
      <c r="RLS44" s="235"/>
      <c r="RLT44" s="235"/>
      <c r="RLU44" s="235"/>
      <c r="RLV44" s="235"/>
      <c r="RLW44" s="235"/>
      <c r="RLX44" s="235"/>
      <c r="RLY44" s="235"/>
      <c r="RLZ44" s="235"/>
      <c r="RMA44" s="235"/>
      <c r="RMB44" s="235"/>
      <c r="RMC44" s="235"/>
      <c r="RMD44" s="235"/>
      <c r="RME44" s="235"/>
      <c r="RMF44" s="235"/>
      <c r="RMG44" s="235"/>
      <c r="RMH44" s="235"/>
      <c r="RMI44" s="235"/>
      <c r="RMJ44" s="235"/>
      <c r="RMK44" s="235"/>
      <c r="RML44" s="235"/>
      <c r="RMM44" s="235"/>
      <c r="RMN44" s="235"/>
      <c r="RMO44" s="235"/>
      <c r="RMP44" s="235"/>
      <c r="RMQ44" s="235"/>
      <c r="RMR44" s="235"/>
      <c r="RMS44" s="235"/>
      <c r="RMT44" s="235"/>
      <c r="RMU44" s="235"/>
      <c r="RMV44" s="235"/>
      <c r="RMW44" s="235"/>
      <c r="RMX44" s="235"/>
      <c r="RMY44" s="235"/>
      <c r="RMZ44" s="235"/>
      <c r="RNA44" s="235"/>
      <c r="RNB44" s="235"/>
      <c r="RNC44" s="235"/>
      <c r="RND44" s="235"/>
      <c r="RNE44" s="235"/>
      <c r="RNF44" s="235"/>
      <c r="RNG44" s="235"/>
      <c r="RNH44" s="235"/>
      <c r="RNI44" s="235"/>
      <c r="RNJ44" s="235"/>
      <c r="RNK44" s="235"/>
      <c r="RNL44" s="235"/>
      <c r="RNM44" s="235"/>
      <c r="RNN44" s="235"/>
      <c r="RNO44" s="235"/>
      <c r="RNP44" s="235"/>
      <c r="RNQ44" s="235"/>
      <c r="RNR44" s="235"/>
      <c r="RNS44" s="235"/>
      <c r="RNT44" s="235"/>
      <c r="RNU44" s="235"/>
      <c r="RNV44" s="235"/>
      <c r="RNW44" s="235"/>
      <c r="RNX44" s="235"/>
      <c r="RNY44" s="235"/>
      <c r="RNZ44" s="235"/>
      <c r="ROA44" s="235"/>
      <c r="ROB44" s="235"/>
      <c r="ROC44" s="235"/>
      <c r="ROD44" s="235"/>
      <c r="ROE44" s="235"/>
      <c r="ROF44" s="235"/>
      <c r="ROG44" s="235"/>
      <c r="ROH44" s="235"/>
      <c r="ROI44" s="235"/>
      <c r="ROJ44" s="235"/>
      <c r="ROK44" s="235"/>
      <c r="ROL44" s="235"/>
      <c r="ROM44" s="235"/>
      <c r="RON44" s="235"/>
      <c r="ROO44" s="235"/>
      <c r="ROP44" s="235"/>
      <c r="ROQ44" s="235"/>
      <c r="ROR44" s="235"/>
      <c r="ROS44" s="235"/>
      <c r="ROT44" s="235"/>
      <c r="ROU44" s="235"/>
      <c r="ROV44" s="235"/>
      <c r="ROW44" s="235"/>
      <c r="ROX44" s="235"/>
      <c r="ROY44" s="235"/>
      <c r="ROZ44" s="235"/>
      <c r="RPA44" s="235"/>
      <c r="RPB44" s="235"/>
      <c r="RPC44" s="235"/>
      <c r="RPD44" s="235"/>
      <c r="RPE44" s="235"/>
      <c r="RPF44" s="235"/>
      <c r="RPG44" s="235"/>
      <c r="RPH44" s="235"/>
      <c r="RPI44" s="235"/>
      <c r="RPJ44" s="235"/>
      <c r="RPK44" s="235"/>
      <c r="RPL44" s="235"/>
      <c r="RPM44" s="235"/>
      <c r="RPN44" s="235"/>
      <c r="RPO44" s="235"/>
      <c r="RPP44" s="235"/>
      <c r="RPQ44" s="235"/>
      <c r="RPR44" s="235"/>
      <c r="RPS44" s="235"/>
      <c r="RPT44" s="235"/>
      <c r="RPU44" s="235"/>
      <c r="RPV44" s="235"/>
      <c r="RPW44" s="235"/>
      <c r="RPX44" s="235"/>
      <c r="RPY44" s="235"/>
      <c r="RPZ44" s="235"/>
      <c r="RQA44" s="235"/>
      <c r="RQB44" s="235"/>
      <c r="RQC44" s="235"/>
      <c r="RQD44" s="235"/>
      <c r="RQE44" s="235"/>
      <c r="RQF44" s="235"/>
      <c r="RQG44" s="235"/>
      <c r="RQH44" s="235"/>
      <c r="RQI44" s="235"/>
      <c r="RQJ44" s="235"/>
      <c r="RQK44" s="235"/>
      <c r="RQL44" s="235"/>
      <c r="RQM44" s="235"/>
      <c r="RQN44" s="235"/>
      <c r="RQO44" s="235"/>
      <c r="RQP44" s="235"/>
      <c r="RQQ44" s="235"/>
      <c r="RQR44" s="235"/>
      <c r="RQS44" s="235"/>
      <c r="RQT44" s="235"/>
      <c r="RQU44" s="235"/>
      <c r="RQV44" s="235"/>
      <c r="RQW44" s="235"/>
      <c r="RQX44" s="235"/>
      <c r="RQY44" s="235"/>
      <c r="RQZ44" s="235"/>
      <c r="RRA44" s="235"/>
      <c r="RRB44" s="235"/>
      <c r="RRC44" s="235"/>
      <c r="RRD44" s="235"/>
      <c r="RRE44" s="235"/>
      <c r="RRF44" s="235"/>
      <c r="RRG44" s="235"/>
      <c r="RRH44" s="235"/>
      <c r="RRI44" s="235"/>
      <c r="RRJ44" s="235"/>
      <c r="RRK44" s="235"/>
      <c r="RRL44" s="235"/>
      <c r="RRM44" s="235"/>
      <c r="RRN44" s="235"/>
      <c r="RRO44" s="235"/>
      <c r="RRP44" s="235"/>
      <c r="RRQ44" s="235"/>
      <c r="RRR44" s="235"/>
      <c r="RRS44" s="235"/>
      <c r="RRT44" s="235"/>
      <c r="RRU44" s="235"/>
      <c r="RRV44" s="235"/>
      <c r="RRW44" s="235"/>
      <c r="RRX44" s="235"/>
      <c r="RRY44" s="235"/>
      <c r="RRZ44" s="235"/>
      <c r="RSA44" s="235"/>
      <c r="RSB44" s="235"/>
      <c r="RSC44" s="235"/>
      <c r="RSD44" s="235"/>
      <c r="RSE44" s="235"/>
      <c r="RSF44" s="235"/>
      <c r="RSG44" s="235"/>
      <c r="RSH44" s="235"/>
      <c r="RSI44" s="235"/>
      <c r="RSJ44" s="235"/>
      <c r="RSK44" s="235"/>
      <c r="RSL44" s="235"/>
      <c r="RSM44" s="235"/>
      <c r="RSN44" s="235"/>
      <c r="RSO44" s="235"/>
      <c r="RSP44" s="235"/>
      <c r="RSQ44" s="235"/>
      <c r="RSR44" s="235"/>
      <c r="RSS44" s="235"/>
      <c r="RST44" s="235"/>
      <c r="RSU44" s="235"/>
      <c r="RSV44" s="235"/>
      <c r="RSW44" s="235"/>
      <c r="RSX44" s="235"/>
      <c r="RSY44" s="235"/>
      <c r="RSZ44" s="235"/>
      <c r="RTA44" s="235"/>
      <c r="RTB44" s="235"/>
      <c r="RTC44" s="235"/>
      <c r="RTD44" s="235"/>
      <c r="RTE44" s="235"/>
      <c r="RTF44" s="235"/>
      <c r="RTG44" s="235"/>
      <c r="RTH44" s="235"/>
      <c r="RTI44" s="235"/>
      <c r="RTJ44" s="235"/>
      <c r="RTK44" s="235"/>
      <c r="RTL44" s="235"/>
      <c r="RTM44" s="235"/>
      <c r="RTN44" s="235"/>
      <c r="RTO44" s="235"/>
      <c r="RTP44" s="235"/>
      <c r="RTQ44" s="235"/>
      <c r="RTR44" s="235"/>
      <c r="RTS44" s="235"/>
      <c r="RTT44" s="235"/>
      <c r="RTU44" s="235"/>
      <c r="RTV44" s="235"/>
      <c r="RTW44" s="235"/>
      <c r="RTX44" s="235"/>
      <c r="RTY44" s="235"/>
      <c r="RTZ44" s="235"/>
      <c r="RUA44" s="235"/>
      <c r="RUB44" s="235"/>
      <c r="RUC44" s="235"/>
      <c r="RUD44" s="235"/>
      <c r="RUE44" s="235"/>
      <c r="RUF44" s="235"/>
      <c r="RUG44" s="235"/>
      <c r="RUH44" s="235"/>
      <c r="RUI44" s="235"/>
      <c r="RUJ44" s="235"/>
      <c r="RUK44" s="235"/>
      <c r="RUL44" s="235"/>
      <c r="RUM44" s="235"/>
      <c r="RUN44" s="235"/>
      <c r="RUO44" s="235"/>
      <c r="RUP44" s="235"/>
      <c r="RUQ44" s="235"/>
      <c r="RUR44" s="235"/>
      <c r="RUS44" s="235"/>
      <c r="RUT44" s="235"/>
      <c r="RUU44" s="235"/>
      <c r="RUV44" s="235"/>
      <c r="RUW44" s="235"/>
      <c r="RUX44" s="235"/>
      <c r="RUY44" s="235"/>
      <c r="RUZ44" s="235"/>
      <c r="RVA44" s="235"/>
      <c r="RVB44" s="235"/>
      <c r="RVC44" s="235"/>
      <c r="RVD44" s="235"/>
      <c r="RVE44" s="235"/>
      <c r="RVF44" s="235"/>
      <c r="RVG44" s="235"/>
      <c r="RVH44" s="235"/>
      <c r="RVI44" s="235"/>
      <c r="RVJ44" s="235"/>
      <c r="RVK44" s="235"/>
      <c r="RVL44" s="235"/>
      <c r="RVM44" s="235"/>
      <c r="RVN44" s="235"/>
      <c r="RVO44" s="235"/>
      <c r="RVP44" s="235"/>
      <c r="RVQ44" s="235"/>
      <c r="RVR44" s="235"/>
      <c r="RVS44" s="235"/>
      <c r="RVT44" s="235"/>
      <c r="RVU44" s="235"/>
      <c r="RVV44" s="235"/>
      <c r="RVW44" s="235"/>
      <c r="RVX44" s="235"/>
      <c r="RVY44" s="235"/>
      <c r="RVZ44" s="235"/>
      <c r="RWA44" s="235"/>
      <c r="RWB44" s="235"/>
      <c r="RWC44" s="235"/>
      <c r="RWD44" s="235"/>
      <c r="RWE44" s="235"/>
      <c r="RWF44" s="235"/>
      <c r="RWG44" s="235"/>
      <c r="RWH44" s="235"/>
      <c r="RWI44" s="235"/>
      <c r="RWJ44" s="235"/>
      <c r="RWK44" s="235"/>
      <c r="RWL44" s="235"/>
      <c r="RWM44" s="235"/>
      <c r="RWN44" s="235"/>
      <c r="RWO44" s="235"/>
      <c r="RWP44" s="235"/>
      <c r="RWQ44" s="235"/>
      <c r="RWR44" s="235"/>
      <c r="RWS44" s="235"/>
      <c r="RWT44" s="235"/>
      <c r="RWU44" s="235"/>
      <c r="RWV44" s="235"/>
      <c r="RWW44" s="235"/>
      <c r="RWX44" s="235"/>
      <c r="RWY44" s="235"/>
      <c r="RWZ44" s="235"/>
      <c r="RXA44" s="235"/>
      <c r="RXB44" s="235"/>
      <c r="RXC44" s="235"/>
      <c r="RXD44" s="235"/>
      <c r="RXE44" s="235"/>
      <c r="RXF44" s="235"/>
      <c r="RXG44" s="235"/>
      <c r="RXH44" s="235"/>
      <c r="RXI44" s="235"/>
      <c r="RXJ44" s="235"/>
      <c r="RXK44" s="235"/>
      <c r="RXL44" s="235"/>
      <c r="RXM44" s="235"/>
      <c r="RXN44" s="235"/>
      <c r="RXO44" s="235"/>
      <c r="RXP44" s="235"/>
      <c r="RXQ44" s="235"/>
      <c r="RXR44" s="235"/>
      <c r="RXS44" s="235"/>
      <c r="RXT44" s="235"/>
      <c r="RXU44" s="235"/>
      <c r="RXV44" s="235"/>
      <c r="RXW44" s="235"/>
      <c r="RXX44" s="235"/>
      <c r="RXY44" s="235"/>
      <c r="RXZ44" s="235"/>
      <c r="RYA44" s="235"/>
      <c r="RYB44" s="235"/>
      <c r="RYC44" s="235"/>
      <c r="RYD44" s="235"/>
      <c r="RYE44" s="235"/>
      <c r="RYF44" s="235"/>
      <c r="RYG44" s="235"/>
      <c r="RYH44" s="235"/>
      <c r="RYI44" s="235"/>
      <c r="RYJ44" s="235"/>
      <c r="RYK44" s="235"/>
      <c r="RYL44" s="235"/>
      <c r="RYM44" s="235"/>
      <c r="RYN44" s="235"/>
      <c r="RYO44" s="235"/>
      <c r="RYP44" s="235"/>
      <c r="RYQ44" s="235"/>
      <c r="RYR44" s="235"/>
      <c r="RYS44" s="235"/>
      <c r="RYT44" s="235"/>
      <c r="RYU44" s="235"/>
      <c r="RYV44" s="235"/>
      <c r="RYW44" s="235"/>
      <c r="RYX44" s="235"/>
      <c r="RYY44" s="235"/>
      <c r="RYZ44" s="235"/>
      <c r="RZA44" s="235"/>
      <c r="RZB44" s="235"/>
      <c r="RZC44" s="235"/>
      <c r="RZD44" s="235"/>
      <c r="RZE44" s="235"/>
      <c r="RZF44" s="235"/>
      <c r="RZG44" s="235"/>
      <c r="RZH44" s="235"/>
      <c r="RZI44" s="235"/>
      <c r="RZJ44" s="235"/>
      <c r="RZK44" s="235"/>
      <c r="RZL44" s="235"/>
      <c r="RZM44" s="235"/>
      <c r="RZN44" s="235"/>
      <c r="RZO44" s="235"/>
      <c r="RZP44" s="235"/>
      <c r="RZQ44" s="235"/>
      <c r="RZR44" s="235"/>
      <c r="RZS44" s="235"/>
      <c r="RZT44" s="235"/>
      <c r="RZU44" s="235"/>
      <c r="RZV44" s="235"/>
      <c r="RZW44" s="235"/>
      <c r="RZX44" s="235"/>
      <c r="RZY44" s="235"/>
      <c r="RZZ44" s="235"/>
      <c r="SAA44" s="235"/>
      <c r="SAB44" s="235"/>
      <c r="SAC44" s="235"/>
      <c r="SAD44" s="235"/>
      <c r="SAE44" s="235"/>
      <c r="SAF44" s="235"/>
      <c r="SAG44" s="235"/>
      <c r="SAH44" s="235"/>
      <c r="SAI44" s="235"/>
      <c r="SAJ44" s="235"/>
      <c r="SAK44" s="235"/>
      <c r="SAL44" s="235"/>
      <c r="SAM44" s="235"/>
      <c r="SAN44" s="235"/>
      <c r="SAO44" s="235"/>
      <c r="SAP44" s="235"/>
      <c r="SAQ44" s="235"/>
      <c r="SAR44" s="235"/>
      <c r="SAS44" s="235"/>
      <c r="SAT44" s="235"/>
      <c r="SAU44" s="235"/>
      <c r="SAV44" s="235"/>
      <c r="SAW44" s="235"/>
      <c r="SAX44" s="235"/>
      <c r="SAY44" s="235"/>
      <c r="SAZ44" s="235"/>
      <c r="SBA44" s="235"/>
      <c r="SBB44" s="235"/>
      <c r="SBC44" s="235"/>
      <c r="SBD44" s="235"/>
      <c r="SBE44" s="235"/>
      <c r="SBF44" s="235"/>
      <c r="SBG44" s="235"/>
      <c r="SBH44" s="235"/>
      <c r="SBI44" s="235"/>
      <c r="SBJ44" s="235"/>
      <c r="SBK44" s="235"/>
      <c r="SBL44" s="235"/>
      <c r="SBM44" s="235"/>
      <c r="SBN44" s="235"/>
      <c r="SBO44" s="235"/>
      <c r="SBP44" s="235"/>
      <c r="SBQ44" s="235"/>
      <c r="SBR44" s="235"/>
      <c r="SBS44" s="235"/>
      <c r="SBT44" s="235"/>
      <c r="SBU44" s="235"/>
      <c r="SBV44" s="235"/>
      <c r="SBW44" s="235"/>
      <c r="SBX44" s="235"/>
      <c r="SBY44" s="235"/>
      <c r="SBZ44" s="235"/>
      <c r="SCA44" s="235"/>
      <c r="SCB44" s="235"/>
      <c r="SCC44" s="235"/>
      <c r="SCD44" s="235"/>
      <c r="SCE44" s="235"/>
      <c r="SCF44" s="235"/>
      <c r="SCG44" s="235"/>
      <c r="SCH44" s="235"/>
      <c r="SCI44" s="235"/>
      <c r="SCJ44" s="235"/>
      <c r="SCK44" s="235"/>
      <c r="SCL44" s="235"/>
      <c r="SCM44" s="235"/>
      <c r="SCN44" s="235"/>
      <c r="SCO44" s="235"/>
      <c r="SCP44" s="235"/>
      <c r="SCQ44" s="235"/>
      <c r="SCR44" s="235"/>
      <c r="SCS44" s="235"/>
      <c r="SCT44" s="235"/>
      <c r="SCU44" s="235"/>
      <c r="SCV44" s="235"/>
      <c r="SCW44" s="235"/>
      <c r="SCX44" s="235"/>
      <c r="SCY44" s="235"/>
      <c r="SCZ44" s="235"/>
      <c r="SDA44" s="235"/>
      <c r="SDB44" s="235"/>
      <c r="SDC44" s="235"/>
      <c r="SDD44" s="235"/>
      <c r="SDE44" s="235"/>
      <c r="SDF44" s="235"/>
      <c r="SDG44" s="235"/>
      <c r="SDH44" s="235"/>
      <c r="SDI44" s="235"/>
      <c r="SDJ44" s="235"/>
      <c r="SDK44" s="235"/>
      <c r="SDL44" s="235"/>
      <c r="SDM44" s="235"/>
      <c r="SDN44" s="235"/>
      <c r="SDO44" s="235"/>
      <c r="SDP44" s="235"/>
      <c r="SDQ44" s="235"/>
      <c r="SDR44" s="235"/>
      <c r="SDS44" s="235"/>
      <c r="SDT44" s="235"/>
      <c r="SDU44" s="235"/>
      <c r="SDV44" s="235"/>
      <c r="SDW44" s="235"/>
      <c r="SDX44" s="235"/>
      <c r="SDY44" s="235"/>
      <c r="SDZ44" s="235"/>
      <c r="SEA44" s="235"/>
      <c r="SEB44" s="235"/>
      <c r="SEC44" s="235"/>
      <c r="SED44" s="235"/>
      <c r="SEE44" s="235"/>
      <c r="SEF44" s="235"/>
      <c r="SEG44" s="235"/>
      <c r="SEH44" s="235"/>
      <c r="SEI44" s="235"/>
      <c r="SEJ44" s="235"/>
      <c r="SEK44" s="235"/>
      <c r="SEL44" s="235"/>
      <c r="SEM44" s="235"/>
      <c r="SEN44" s="235"/>
      <c r="SEO44" s="235"/>
      <c r="SEP44" s="235"/>
      <c r="SEQ44" s="235"/>
      <c r="SER44" s="235"/>
      <c r="SES44" s="235"/>
      <c r="SET44" s="235"/>
      <c r="SEU44" s="235"/>
      <c r="SEV44" s="235"/>
      <c r="SEW44" s="235"/>
      <c r="SEX44" s="235"/>
      <c r="SEY44" s="235"/>
      <c r="SEZ44" s="235"/>
      <c r="SFA44" s="235"/>
      <c r="SFB44" s="235"/>
      <c r="SFC44" s="235"/>
      <c r="SFD44" s="235"/>
      <c r="SFE44" s="235"/>
      <c r="SFF44" s="235"/>
      <c r="SFG44" s="235"/>
      <c r="SFH44" s="235"/>
      <c r="SFI44" s="235"/>
      <c r="SFJ44" s="235"/>
      <c r="SFK44" s="235"/>
      <c r="SFL44" s="235"/>
      <c r="SFM44" s="235"/>
      <c r="SFN44" s="235"/>
      <c r="SFO44" s="235"/>
      <c r="SFP44" s="235"/>
      <c r="SFQ44" s="235"/>
      <c r="SFR44" s="235"/>
      <c r="SFS44" s="235"/>
      <c r="SFT44" s="235"/>
      <c r="SFU44" s="235"/>
      <c r="SFV44" s="235"/>
      <c r="SFW44" s="235"/>
      <c r="SFX44" s="235"/>
      <c r="SFY44" s="235"/>
      <c r="SFZ44" s="235"/>
      <c r="SGA44" s="235"/>
      <c r="SGB44" s="235"/>
      <c r="SGC44" s="235"/>
      <c r="SGD44" s="235"/>
      <c r="SGE44" s="235"/>
      <c r="SGF44" s="235"/>
      <c r="SGG44" s="235"/>
      <c r="SGH44" s="235"/>
      <c r="SGI44" s="235"/>
      <c r="SGJ44" s="235"/>
      <c r="SGK44" s="235"/>
      <c r="SGL44" s="235"/>
      <c r="SGM44" s="235"/>
      <c r="SGN44" s="235"/>
      <c r="SGO44" s="235"/>
      <c r="SGP44" s="235"/>
      <c r="SGQ44" s="235"/>
      <c r="SGR44" s="235"/>
      <c r="SGS44" s="235"/>
      <c r="SGT44" s="235"/>
      <c r="SGU44" s="235"/>
      <c r="SGV44" s="235"/>
      <c r="SGW44" s="235"/>
      <c r="SGX44" s="235"/>
      <c r="SGY44" s="235"/>
      <c r="SGZ44" s="235"/>
      <c r="SHA44" s="235"/>
      <c r="SHB44" s="235"/>
      <c r="SHC44" s="235"/>
      <c r="SHD44" s="235"/>
      <c r="SHE44" s="235"/>
      <c r="SHF44" s="235"/>
      <c r="SHG44" s="235"/>
      <c r="SHH44" s="235"/>
      <c r="SHI44" s="235"/>
      <c r="SHJ44" s="235"/>
      <c r="SHK44" s="235"/>
      <c r="SHL44" s="235"/>
      <c r="SHM44" s="235"/>
      <c r="SHN44" s="235"/>
      <c r="SHO44" s="235"/>
      <c r="SHP44" s="235"/>
      <c r="SHQ44" s="235"/>
      <c r="SHR44" s="235"/>
      <c r="SHS44" s="235"/>
      <c r="SHT44" s="235"/>
      <c r="SHU44" s="235"/>
      <c r="SHV44" s="235"/>
      <c r="SHW44" s="235"/>
      <c r="SHX44" s="235"/>
      <c r="SHY44" s="235"/>
      <c r="SHZ44" s="235"/>
      <c r="SIA44" s="235"/>
      <c r="SIB44" s="235"/>
      <c r="SIC44" s="235"/>
      <c r="SID44" s="235"/>
      <c r="SIE44" s="235"/>
      <c r="SIF44" s="235"/>
      <c r="SIG44" s="235"/>
      <c r="SIH44" s="235"/>
      <c r="SII44" s="235"/>
      <c r="SIJ44" s="235"/>
      <c r="SIK44" s="235"/>
      <c r="SIL44" s="235"/>
      <c r="SIM44" s="235"/>
      <c r="SIN44" s="235"/>
      <c r="SIO44" s="235"/>
      <c r="SIP44" s="235"/>
      <c r="SIQ44" s="235"/>
      <c r="SIR44" s="235"/>
      <c r="SIS44" s="235"/>
      <c r="SIT44" s="235"/>
      <c r="SIU44" s="235"/>
      <c r="SIV44" s="235"/>
      <c r="SIW44" s="235"/>
      <c r="SIX44" s="235"/>
      <c r="SIY44" s="235"/>
      <c r="SIZ44" s="235"/>
      <c r="SJA44" s="235"/>
      <c r="SJB44" s="235"/>
      <c r="SJC44" s="235"/>
      <c r="SJD44" s="235"/>
      <c r="SJE44" s="235"/>
      <c r="SJF44" s="235"/>
      <c r="SJG44" s="235"/>
      <c r="SJH44" s="235"/>
      <c r="SJI44" s="235"/>
      <c r="SJJ44" s="235"/>
      <c r="SJK44" s="235"/>
      <c r="SJL44" s="235"/>
      <c r="SJM44" s="235"/>
      <c r="SJN44" s="235"/>
      <c r="SJO44" s="235"/>
      <c r="SJP44" s="235"/>
      <c r="SJQ44" s="235"/>
      <c r="SJR44" s="235"/>
      <c r="SJS44" s="235"/>
      <c r="SJT44" s="235"/>
      <c r="SJU44" s="235"/>
      <c r="SJV44" s="235"/>
      <c r="SJW44" s="235"/>
      <c r="SJX44" s="235"/>
      <c r="SJY44" s="235"/>
      <c r="SJZ44" s="235"/>
      <c r="SKA44" s="235"/>
      <c r="SKB44" s="235"/>
      <c r="SKC44" s="235"/>
      <c r="SKD44" s="235"/>
      <c r="SKE44" s="235"/>
      <c r="SKF44" s="235"/>
      <c r="SKG44" s="235"/>
      <c r="SKH44" s="235"/>
      <c r="SKI44" s="235"/>
      <c r="SKJ44" s="235"/>
      <c r="SKK44" s="235"/>
      <c r="SKL44" s="235"/>
      <c r="SKM44" s="235"/>
      <c r="SKN44" s="235"/>
      <c r="SKO44" s="235"/>
      <c r="SKP44" s="235"/>
      <c r="SKQ44" s="235"/>
      <c r="SKR44" s="235"/>
      <c r="SKS44" s="235"/>
      <c r="SKT44" s="235"/>
      <c r="SKU44" s="235"/>
      <c r="SKV44" s="235"/>
      <c r="SKW44" s="235"/>
      <c r="SKX44" s="235"/>
      <c r="SKY44" s="235"/>
      <c r="SKZ44" s="235"/>
      <c r="SLA44" s="235"/>
      <c r="SLB44" s="235"/>
      <c r="SLC44" s="235"/>
      <c r="SLD44" s="235"/>
      <c r="SLE44" s="235"/>
      <c r="SLF44" s="235"/>
      <c r="SLG44" s="235"/>
      <c r="SLH44" s="235"/>
      <c r="SLI44" s="235"/>
      <c r="SLJ44" s="235"/>
      <c r="SLK44" s="235"/>
      <c r="SLL44" s="235"/>
      <c r="SLM44" s="235"/>
      <c r="SLN44" s="235"/>
      <c r="SLO44" s="235"/>
      <c r="SLP44" s="235"/>
      <c r="SLQ44" s="235"/>
      <c r="SLR44" s="235"/>
      <c r="SLS44" s="235"/>
      <c r="SLT44" s="235"/>
      <c r="SLU44" s="235"/>
      <c r="SLV44" s="235"/>
      <c r="SLW44" s="235"/>
      <c r="SLX44" s="235"/>
      <c r="SLY44" s="235"/>
      <c r="SLZ44" s="235"/>
      <c r="SMA44" s="235"/>
      <c r="SMB44" s="235"/>
      <c r="SMC44" s="235"/>
      <c r="SMD44" s="235"/>
      <c r="SME44" s="235"/>
      <c r="SMF44" s="235"/>
      <c r="SMG44" s="235"/>
      <c r="SMH44" s="235"/>
      <c r="SMI44" s="235"/>
      <c r="SMJ44" s="235"/>
      <c r="SMK44" s="235"/>
      <c r="SML44" s="235"/>
      <c r="SMM44" s="235"/>
      <c r="SMN44" s="235"/>
      <c r="SMO44" s="235"/>
      <c r="SMP44" s="235"/>
      <c r="SMQ44" s="235"/>
      <c r="SMR44" s="235"/>
      <c r="SMS44" s="235"/>
      <c r="SMT44" s="235"/>
      <c r="SMU44" s="235"/>
      <c r="SMV44" s="235"/>
      <c r="SMW44" s="235"/>
      <c r="SMX44" s="235"/>
      <c r="SMY44" s="235"/>
      <c r="SMZ44" s="235"/>
      <c r="SNA44" s="235"/>
      <c r="SNB44" s="235"/>
      <c r="SNC44" s="235"/>
      <c r="SND44" s="235"/>
      <c r="SNE44" s="235"/>
      <c r="SNF44" s="235"/>
      <c r="SNG44" s="235"/>
      <c r="SNH44" s="235"/>
      <c r="SNI44" s="235"/>
      <c r="SNJ44" s="235"/>
      <c r="SNK44" s="235"/>
      <c r="SNL44" s="235"/>
      <c r="SNM44" s="235"/>
      <c r="SNN44" s="235"/>
      <c r="SNO44" s="235"/>
      <c r="SNP44" s="235"/>
      <c r="SNQ44" s="235"/>
      <c r="SNR44" s="235"/>
      <c r="SNS44" s="235"/>
      <c r="SNT44" s="235"/>
      <c r="SNU44" s="235"/>
      <c r="SNV44" s="235"/>
      <c r="SNW44" s="235"/>
      <c r="SNX44" s="235"/>
      <c r="SNY44" s="235"/>
      <c r="SNZ44" s="235"/>
      <c r="SOA44" s="235"/>
      <c r="SOB44" s="235"/>
      <c r="SOC44" s="235"/>
      <c r="SOD44" s="235"/>
      <c r="SOE44" s="235"/>
      <c r="SOF44" s="235"/>
      <c r="SOG44" s="235"/>
      <c r="SOH44" s="235"/>
      <c r="SOI44" s="235"/>
      <c r="SOJ44" s="235"/>
      <c r="SOK44" s="235"/>
      <c r="SOL44" s="235"/>
      <c r="SOM44" s="235"/>
      <c r="SON44" s="235"/>
      <c r="SOO44" s="235"/>
      <c r="SOP44" s="235"/>
      <c r="SOQ44" s="235"/>
      <c r="SOR44" s="235"/>
      <c r="SOS44" s="235"/>
      <c r="SOT44" s="235"/>
      <c r="SOU44" s="235"/>
      <c r="SOV44" s="235"/>
      <c r="SOW44" s="235"/>
      <c r="SOX44" s="235"/>
      <c r="SOY44" s="235"/>
      <c r="SOZ44" s="235"/>
      <c r="SPA44" s="235"/>
      <c r="SPB44" s="235"/>
      <c r="SPC44" s="235"/>
      <c r="SPD44" s="235"/>
      <c r="SPE44" s="235"/>
      <c r="SPF44" s="235"/>
      <c r="SPG44" s="235"/>
      <c r="SPH44" s="235"/>
      <c r="SPI44" s="235"/>
      <c r="SPJ44" s="235"/>
      <c r="SPK44" s="235"/>
      <c r="SPL44" s="235"/>
      <c r="SPM44" s="235"/>
      <c r="SPN44" s="235"/>
      <c r="SPO44" s="235"/>
      <c r="SPP44" s="235"/>
      <c r="SPQ44" s="235"/>
      <c r="SPR44" s="235"/>
      <c r="SPS44" s="235"/>
      <c r="SPT44" s="235"/>
      <c r="SPU44" s="235"/>
      <c r="SPV44" s="235"/>
      <c r="SPW44" s="235"/>
      <c r="SPX44" s="235"/>
      <c r="SPY44" s="235"/>
      <c r="SPZ44" s="235"/>
      <c r="SQA44" s="235"/>
      <c r="SQB44" s="235"/>
      <c r="SQC44" s="235"/>
      <c r="SQD44" s="235"/>
      <c r="SQE44" s="235"/>
      <c r="SQF44" s="235"/>
      <c r="SQG44" s="235"/>
      <c r="SQH44" s="235"/>
      <c r="SQI44" s="235"/>
      <c r="SQJ44" s="235"/>
      <c r="SQK44" s="235"/>
      <c r="SQL44" s="235"/>
      <c r="SQM44" s="235"/>
      <c r="SQN44" s="235"/>
      <c r="SQO44" s="235"/>
      <c r="SQP44" s="235"/>
      <c r="SQQ44" s="235"/>
      <c r="SQR44" s="235"/>
      <c r="SQS44" s="235"/>
      <c r="SQT44" s="235"/>
      <c r="SQU44" s="235"/>
      <c r="SQV44" s="235"/>
      <c r="SQW44" s="235"/>
      <c r="SQX44" s="235"/>
      <c r="SQY44" s="235"/>
      <c r="SQZ44" s="235"/>
      <c r="SRA44" s="235"/>
      <c r="SRB44" s="235"/>
      <c r="SRC44" s="235"/>
      <c r="SRD44" s="235"/>
      <c r="SRE44" s="235"/>
      <c r="SRF44" s="235"/>
      <c r="SRG44" s="235"/>
      <c r="SRH44" s="235"/>
      <c r="SRI44" s="235"/>
      <c r="SRJ44" s="235"/>
      <c r="SRK44" s="235"/>
      <c r="SRL44" s="235"/>
      <c r="SRM44" s="235"/>
      <c r="SRN44" s="235"/>
      <c r="SRO44" s="235"/>
      <c r="SRP44" s="235"/>
      <c r="SRQ44" s="235"/>
      <c r="SRR44" s="235"/>
      <c r="SRS44" s="235"/>
      <c r="SRT44" s="235"/>
      <c r="SRU44" s="235"/>
      <c r="SRV44" s="235"/>
      <c r="SRW44" s="235"/>
      <c r="SRX44" s="235"/>
      <c r="SRY44" s="235"/>
      <c r="SRZ44" s="235"/>
      <c r="SSA44" s="235"/>
      <c r="SSB44" s="235"/>
      <c r="SSC44" s="235"/>
      <c r="SSD44" s="235"/>
      <c r="SSE44" s="235"/>
      <c r="SSF44" s="235"/>
      <c r="SSG44" s="235"/>
      <c r="SSH44" s="235"/>
      <c r="SSI44" s="235"/>
      <c r="SSJ44" s="235"/>
      <c r="SSK44" s="235"/>
      <c r="SSL44" s="235"/>
      <c r="SSM44" s="235"/>
      <c r="SSN44" s="235"/>
      <c r="SSO44" s="235"/>
      <c r="SSP44" s="235"/>
      <c r="SSQ44" s="235"/>
      <c r="SSR44" s="235"/>
      <c r="SSS44" s="235"/>
      <c r="SST44" s="235"/>
      <c r="SSU44" s="235"/>
      <c r="SSV44" s="235"/>
      <c r="SSW44" s="235"/>
      <c r="SSX44" s="235"/>
      <c r="SSY44" s="235"/>
      <c r="SSZ44" s="235"/>
      <c r="STA44" s="235"/>
      <c r="STB44" s="235"/>
      <c r="STC44" s="235"/>
      <c r="STD44" s="235"/>
      <c r="STE44" s="235"/>
      <c r="STF44" s="235"/>
      <c r="STG44" s="235"/>
      <c r="STH44" s="235"/>
      <c r="STI44" s="235"/>
      <c r="STJ44" s="235"/>
      <c r="STK44" s="235"/>
      <c r="STL44" s="235"/>
      <c r="STM44" s="235"/>
      <c r="STN44" s="235"/>
      <c r="STO44" s="235"/>
      <c r="STP44" s="235"/>
      <c r="STQ44" s="235"/>
      <c r="STR44" s="235"/>
      <c r="STS44" s="235"/>
      <c r="STT44" s="235"/>
      <c r="STU44" s="235"/>
      <c r="STV44" s="235"/>
      <c r="STW44" s="235"/>
      <c r="STX44" s="235"/>
      <c r="STY44" s="235"/>
      <c r="STZ44" s="235"/>
      <c r="SUA44" s="235"/>
      <c r="SUB44" s="235"/>
      <c r="SUC44" s="235"/>
      <c r="SUD44" s="235"/>
      <c r="SUE44" s="235"/>
      <c r="SUF44" s="235"/>
      <c r="SUG44" s="235"/>
      <c r="SUH44" s="235"/>
      <c r="SUI44" s="235"/>
      <c r="SUJ44" s="235"/>
      <c r="SUK44" s="235"/>
      <c r="SUL44" s="235"/>
      <c r="SUM44" s="235"/>
      <c r="SUN44" s="235"/>
      <c r="SUO44" s="235"/>
      <c r="SUP44" s="235"/>
      <c r="SUQ44" s="235"/>
      <c r="SUR44" s="235"/>
      <c r="SUS44" s="235"/>
      <c r="SUT44" s="235"/>
      <c r="SUU44" s="235"/>
      <c r="SUV44" s="235"/>
      <c r="SUW44" s="235"/>
      <c r="SUX44" s="235"/>
      <c r="SUY44" s="235"/>
      <c r="SUZ44" s="235"/>
      <c r="SVA44" s="235"/>
      <c r="SVB44" s="235"/>
      <c r="SVC44" s="235"/>
      <c r="SVD44" s="235"/>
      <c r="SVE44" s="235"/>
      <c r="SVF44" s="235"/>
      <c r="SVG44" s="235"/>
      <c r="SVH44" s="235"/>
      <c r="SVI44" s="235"/>
      <c r="SVJ44" s="235"/>
      <c r="SVK44" s="235"/>
      <c r="SVL44" s="235"/>
      <c r="SVM44" s="235"/>
      <c r="SVN44" s="235"/>
      <c r="SVO44" s="235"/>
      <c r="SVP44" s="235"/>
      <c r="SVQ44" s="235"/>
      <c r="SVR44" s="235"/>
      <c r="SVS44" s="235"/>
      <c r="SVT44" s="235"/>
      <c r="SVU44" s="235"/>
      <c r="SVV44" s="235"/>
      <c r="SVW44" s="235"/>
      <c r="SVX44" s="235"/>
      <c r="SVY44" s="235"/>
      <c r="SVZ44" s="235"/>
      <c r="SWA44" s="235"/>
      <c r="SWB44" s="235"/>
      <c r="SWC44" s="235"/>
      <c r="SWD44" s="235"/>
      <c r="SWE44" s="235"/>
      <c r="SWF44" s="235"/>
      <c r="SWG44" s="235"/>
      <c r="SWH44" s="235"/>
      <c r="SWI44" s="235"/>
      <c r="SWJ44" s="235"/>
      <c r="SWK44" s="235"/>
      <c r="SWL44" s="235"/>
      <c r="SWM44" s="235"/>
      <c r="SWN44" s="235"/>
      <c r="SWO44" s="235"/>
      <c r="SWP44" s="235"/>
      <c r="SWQ44" s="235"/>
      <c r="SWR44" s="235"/>
      <c r="SWS44" s="235"/>
      <c r="SWT44" s="235"/>
      <c r="SWU44" s="235"/>
      <c r="SWV44" s="235"/>
      <c r="SWW44" s="235"/>
      <c r="SWX44" s="235"/>
      <c r="SWY44" s="235"/>
      <c r="SWZ44" s="235"/>
      <c r="SXA44" s="235"/>
      <c r="SXB44" s="235"/>
      <c r="SXC44" s="235"/>
      <c r="SXD44" s="235"/>
      <c r="SXE44" s="235"/>
      <c r="SXF44" s="235"/>
      <c r="SXG44" s="235"/>
      <c r="SXH44" s="235"/>
      <c r="SXI44" s="235"/>
      <c r="SXJ44" s="235"/>
      <c r="SXK44" s="235"/>
      <c r="SXL44" s="235"/>
      <c r="SXM44" s="235"/>
      <c r="SXN44" s="235"/>
      <c r="SXO44" s="235"/>
      <c r="SXP44" s="235"/>
      <c r="SXQ44" s="235"/>
      <c r="SXR44" s="235"/>
      <c r="SXS44" s="235"/>
      <c r="SXT44" s="235"/>
      <c r="SXU44" s="235"/>
      <c r="SXV44" s="235"/>
      <c r="SXW44" s="235"/>
      <c r="SXX44" s="235"/>
      <c r="SXY44" s="235"/>
      <c r="SXZ44" s="235"/>
      <c r="SYA44" s="235"/>
      <c r="SYB44" s="235"/>
      <c r="SYC44" s="235"/>
      <c r="SYD44" s="235"/>
      <c r="SYE44" s="235"/>
      <c r="SYF44" s="235"/>
      <c r="SYG44" s="235"/>
      <c r="SYH44" s="235"/>
      <c r="SYI44" s="235"/>
      <c r="SYJ44" s="235"/>
      <c r="SYK44" s="235"/>
      <c r="SYL44" s="235"/>
      <c r="SYM44" s="235"/>
      <c r="SYN44" s="235"/>
      <c r="SYO44" s="235"/>
      <c r="SYP44" s="235"/>
      <c r="SYQ44" s="235"/>
      <c r="SYR44" s="235"/>
      <c r="SYS44" s="235"/>
      <c r="SYT44" s="235"/>
      <c r="SYU44" s="235"/>
      <c r="SYV44" s="235"/>
      <c r="SYW44" s="235"/>
      <c r="SYX44" s="235"/>
      <c r="SYY44" s="235"/>
      <c r="SYZ44" s="235"/>
      <c r="SZA44" s="235"/>
      <c r="SZB44" s="235"/>
      <c r="SZC44" s="235"/>
      <c r="SZD44" s="235"/>
      <c r="SZE44" s="235"/>
      <c r="SZF44" s="235"/>
      <c r="SZG44" s="235"/>
      <c r="SZH44" s="235"/>
      <c r="SZI44" s="235"/>
      <c r="SZJ44" s="235"/>
      <c r="SZK44" s="235"/>
      <c r="SZL44" s="235"/>
      <c r="SZM44" s="235"/>
      <c r="SZN44" s="235"/>
      <c r="SZO44" s="235"/>
      <c r="SZP44" s="235"/>
      <c r="SZQ44" s="235"/>
      <c r="SZR44" s="235"/>
      <c r="SZS44" s="235"/>
      <c r="SZT44" s="235"/>
      <c r="SZU44" s="235"/>
      <c r="SZV44" s="235"/>
      <c r="SZW44" s="235"/>
      <c r="SZX44" s="235"/>
      <c r="SZY44" s="235"/>
      <c r="SZZ44" s="235"/>
      <c r="TAA44" s="235"/>
      <c r="TAB44" s="235"/>
      <c r="TAC44" s="235"/>
      <c r="TAD44" s="235"/>
      <c r="TAE44" s="235"/>
      <c r="TAF44" s="235"/>
      <c r="TAG44" s="235"/>
      <c r="TAH44" s="235"/>
      <c r="TAI44" s="235"/>
      <c r="TAJ44" s="235"/>
      <c r="TAK44" s="235"/>
      <c r="TAL44" s="235"/>
      <c r="TAM44" s="235"/>
      <c r="TAN44" s="235"/>
      <c r="TAO44" s="235"/>
      <c r="TAP44" s="235"/>
      <c r="TAQ44" s="235"/>
      <c r="TAR44" s="235"/>
      <c r="TAS44" s="235"/>
      <c r="TAT44" s="235"/>
      <c r="TAU44" s="235"/>
      <c r="TAV44" s="235"/>
      <c r="TAW44" s="235"/>
      <c r="TAX44" s="235"/>
      <c r="TAY44" s="235"/>
      <c r="TAZ44" s="235"/>
      <c r="TBA44" s="235"/>
      <c r="TBB44" s="235"/>
      <c r="TBC44" s="235"/>
      <c r="TBD44" s="235"/>
      <c r="TBE44" s="235"/>
      <c r="TBF44" s="235"/>
      <c r="TBG44" s="235"/>
      <c r="TBH44" s="235"/>
      <c r="TBI44" s="235"/>
      <c r="TBJ44" s="235"/>
      <c r="TBK44" s="235"/>
      <c r="TBL44" s="235"/>
      <c r="TBM44" s="235"/>
      <c r="TBN44" s="235"/>
      <c r="TBO44" s="235"/>
      <c r="TBP44" s="235"/>
      <c r="TBQ44" s="235"/>
      <c r="TBR44" s="235"/>
      <c r="TBS44" s="235"/>
      <c r="TBT44" s="235"/>
      <c r="TBU44" s="235"/>
      <c r="TBV44" s="235"/>
      <c r="TBW44" s="235"/>
      <c r="TBX44" s="235"/>
      <c r="TBY44" s="235"/>
      <c r="TBZ44" s="235"/>
      <c r="TCA44" s="235"/>
      <c r="TCB44" s="235"/>
      <c r="TCC44" s="235"/>
      <c r="TCD44" s="235"/>
      <c r="TCE44" s="235"/>
      <c r="TCF44" s="235"/>
      <c r="TCG44" s="235"/>
      <c r="TCH44" s="235"/>
      <c r="TCI44" s="235"/>
      <c r="TCJ44" s="235"/>
      <c r="TCK44" s="235"/>
      <c r="TCL44" s="235"/>
      <c r="TCM44" s="235"/>
      <c r="TCN44" s="235"/>
      <c r="TCO44" s="235"/>
      <c r="TCP44" s="235"/>
      <c r="TCQ44" s="235"/>
      <c r="TCR44" s="235"/>
      <c r="TCS44" s="235"/>
      <c r="TCT44" s="235"/>
      <c r="TCU44" s="235"/>
      <c r="TCV44" s="235"/>
      <c r="TCW44" s="235"/>
      <c r="TCX44" s="235"/>
      <c r="TCY44" s="235"/>
      <c r="TCZ44" s="235"/>
      <c r="TDA44" s="235"/>
      <c r="TDB44" s="235"/>
      <c r="TDC44" s="235"/>
      <c r="TDD44" s="235"/>
      <c r="TDE44" s="235"/>
      <c r="TDF44" s="235"/>
      <c r="TDG44" s="235"/>
      <c r="TDH44" s="235"/>
      <c r="TDI44" s="235"/>
      <c r="TDJ44" s="235"/>
      <c r="TDK44" s="235"/>
      <c r="TDL44" s="235"/>
      <c r="TDM44" s="235"/>
      <c r="TDN44" s="235"/>
      <c r="TDO44" s="235"/>
      <c r="TDP44" s="235"/>
      <c r="TDQ44" s="235"/>
      <c r="TDR44" s="235"/>
      <c r="TDS44" s="235"/>
      <c r="TDT44" s="235"/>
      <c r="TDU44" s="235"/>
      <c r="TDV44" s="235"/>
      <c r="TDW44" s="235"/>
      <c r="TDX44" s="235"/>
      <c r="TDY44" s="235"/>
      <c r="TDZ44" s="235"/>
      <c r="TEA44" s="235"/>
      <c r="TEB44" s="235"/>
      <c r="TEC44" s="235"/>
      <c r="TED44" s="235"/>
      <c r="TEE44" s="235"/>
      <c r="TEF44" s="235"/>
      <c r="TEG44" s="235"/>
      <c r="TEH44" s="235"/>
      <c r="TEI44" s="235"/>
      <c r="TEJ44" s="235"/>
      <c r="TEK44" s="235"/>
      <c r="TEL44" s="235"/>
      <c r="TEM44" s="235"/>
      <c r="TEN44" s="235"/>
      <c r="TEO44" s="235"/>
      <c r="TEP44" s="235"/>
      <c r="TEQ44" s="235"/>
      <c r="TER44" s="235"/>
      <c r="TES44" s="235"/>
      <c r="TET44" s="235"/>
      <c r="TEU44" s="235"/>
      <c r="TEV44" s="235"/>
      <c r="TEW44" s="235"/>
      <c r="TEX44" s="235"/>
      <c r="TEY44" s="235"/>
      <c r="TEZ44" s="235"/>
      <c r="TFA44" s="235"/>
      <c r="TFB44" s="235"/>
      <c r="TFC44" s="235"/>
      <c r="TFD44" s="235"/>
      <c r="TFE44" s="235"/>
      <c r="TFF44" s="235"/>
      <c r="TFG44" s="235"/>
      <c r="TFH44" s="235"/>
      <c r="TFI44" s="235"/>
      <c r="TFJ44" s="235"/>
      <c r="TFK44" s="235"/>
      <c r="TFL44" s="235"/>
      <c r="TFM44" s="235"/>
      <c r="TFN44" s="235"/>
      <c r="TFO44" s="235"/>
      <c r="TFP44" s="235"/>
      <c r="TFQ44" s="235"/>
      <c r="TFR44" s="235"/>
      <c r="TFS44" s="235"/>
      <c r="TFT44" s="235"/>
      <c r="TFU44" s="235"/>
      <c r="TFV44" s="235"/>
      <c r="TFW44" s="235"/>
      <c r="TFX44" s="235"/>
      <c r="TFY44" s="235"/>
      <c r="TFZ44" s="235"/>
      <c r="TGA44" s="235"/>
      <c r="TGB44" s="235"/>
      <c r="TGC44" s="235"/>
      <c r="TGD44" s="235"/>
      <c r="TGE44" s="235"/>
      <c r="TGF44" s="235"/>
      <c r="TGG44" s="235"/>
      <c r="TGH44" s="235"/>
      <c r="TGI44" s="235"/>
      <c r="TGJ44" s="235"/>
      <c r="TGK44" s="235"/>
      <c r="TGL44" s="235"/>
      <c r="TGM44" s="235"/>
      <c r="TGN44" s="235"/>
      <c r="TGO44" s="235"/>
      <c r="TGP44" s="235"/>
      <c r="TGQ44" s="235"/>
      <c r="TGR44" s="235"/>
      <c r="TGS44" s="235"/>
      <c r="TGT44" s="235"/>
      <c r="TGU44" s="235"/>
      <c r="TGV44" s="235"/>
      <c r="TGW44" s="235"/>
      <c r="TGX44" s="235"/>
      <c r="TGY44" s="235"/>
      <c r="TGZ44" s="235"/>
      <c r="THA44" s="235"/>
      <c r="THB44" s="235"/>
      <c r="THC44" s="235"/>
      <c r="THD44" s="235"/>
      <c r="THE44" s="235"/>
      <c r="THF44" s="235"/>
      <c r="THG44" s="235"/>
      <c r="THH44" s="235"/>
      <c r="THI44" s="235"/>
      <c r="THJ44" s="235"/>
      <c r="THK44" s="235"/>
      <c r="THL44" s="235"/>
      <c r="THM44" s="235"/>
      <c r="THN44" s="235"/>
      <c r="THO44" s="235"/>
      <c r="THP44" s="235"/>
      <c r="THQ44" s="235"/>
      <c r="THR44" s="235"/>
      <c r="THS44" s="235"/>
      <c r="THT44" s="235"/>
      <c r="THU44" s="235"/>
      <c r="THV44" s="235"/>
      <c r="THW44" s="235"/>
      <c r="THX44" s="235"/>
      <c r="THY44" s="235"/>
      <c r="THZ44" s="235"/>
      <c r="TIA44" s="235"/>
      <c r="TIB44" s="235"/>
      <c r="TIC44" s="235"/>
      <c r="TID44" s="235"/>
      <c r="TIE44" s="235"/>
      <c r="TIF44" s="235"/>
      <c r="TIG44" s="235"/>
      <c r="TIH44" s="235"/>
      <c r="TII44" s="235"/>
      <c r="TIJ44" s="235"/>
      <c r="TIK44" s="235"/>
      <c r="TIL44" s="235"/>
      <c r="TIM44" s="235"/>
      <c r="TIN44" s="235"/>
      <c r="TIO44" s="235"/>
      <c r="TIP44" s="235"/>
      <c r="TIQ44" s="235"/>
      <c r="TIR44" s="235"/>
      <c r="TIS44" s="235"/>
      <c r="TIT44" s="235"/>
      <c r="TIU44" s="235"/>
      <c r="TIV44" s="235"/>
      <c r="TIW44" s="235"/>
      <c r="TIX44" s="235"/>
      <c r="TIY44" s="235"/>
      <c r="TIZ44" s="235"/>
      <c r="TJA44" s="235"/>
      <c r="TJB44" s="235"/>
      <c r="TJC44" s="235"/>
      <c r="TJD44" s="235"/>
      <c r="TJE44" s="235"/>
      <c r="TJF44" s="235"/>
      <c r="TJG44" s="235"/>
      <c r="TJH44" s="235"/>
      <c r="TJI44" s="235"/>
      <c r="TJJ44" s="235"/>
      <c r="TJK44" s="235"/>
      <c r="TJL44" s="235"/>
      <c r="TJM44" s="235"/>
      <c r="TJN44" s="235"/>
      <c r="TJO44" s="235"/>
      <c r="TJP44" s="235"/>
      <c r="TJQ44" s="235"/>
      <c r="TJR44" s="235"/>
      <c r="TJS44" s="235"/>
      <c r="TJT44" s="235"/>
      <c r="TJU44" s="235"/>
      <c r="TJV44" s="235"/>
      <c r="TJW44" s="235"/>
      <c r="TJX44" s="235"/>
      <c r="TJY44" s="235"/>
      <c r="TJZ44" s="235"/>
      <c r="TKA44" s="235"/>
      <c r="TKB44" s="235"/>
      <c r="TKC44" s="235"/>
      <c r="TKD44" s="235"/>
      <c r="TKE44" s="235"/>
      <c r="TKF44" s="235"/>
      <c r="TKG44" s="235"/>
      <c r="TKH44" s="235"/>
      <c r="TKI44" s="235"/>
      <c r="TKJ44" s="235"/>
      <c r="TKK44" s="235"/>
      <c r="TKL44" s="235"/>
      <c r="TKM44" s="235"/>
      <c r="TKN44" s="235"/>
      <c r="TKO44" s="235"/>
      <c r="TKP44" s="235"/>
      <c r="TKQ44" s="235"/>
      <c r="TKR44" s="235"/>
      <c r="TKS44" s="235"/>
      <c r="TKT44" s="235"/>
      <c r="TKU44" s="235"/>
      <c r="TKV44" s="235"/>
      <c r="TKW44" s="235"/>
      <c r="TKX44" s="235"/>
      <c r="TKY44" s="235"/>
      <c r="TKZ44" s="235"/>
      <c r="TLA44" s="235"/>
      <c r="TLB44" s="235"/>
      <c r="TLC44" s="235"/>
      <c r="TLD44" s="235"/>
      <c r="TLE44" s="235"/>
      <c r="TLF44" s="235"/>
      <c r="TLG44" s="235"/>
      <c r="TLH44" s="235"/>
      <c r="TLI44" s="235"/>
      <c r="TLJ44" s="235"/>
      <c r="TLK44" s="235"/>
      <c r="TLL44" s="235"/>
      <c r="TLM44" s="235"/>
      <c r="TLN44" s="235"/>
      <c r="TLO44" s="235"/>
      <c r="TLP44" s="235"/>
      <c r="TLQ44" s="235"/>
      <c r="TLR44" s="235"/>
      <c r="TLS44" s="235"/>
      <c r="TLT44" s="235"/>
      <c r="TLU44" s="235"/>
      <c r="TLV44" s="235"/>
      <c r="TLW44" s="235"/>
      <c r="TLX44" s="235"/>
      <c r="TLY44" s="235"/>
      <c r="TLZ44" s="235"/>
      <c r="TMA44" s="235"/>
      <c r="TMB44" s="235"/>
      <c r="TMC44" s="235"/>
      <c r="TMD44" s="235"/>
      <c r="TME44" s="235"/>
      <c r="TMF44" s="235"/>
      <c r="TMG44" s="235"/>
      <c r="TMH44" s="235"/>
      <c r="TMI44" s="235"/>
      <c r="TMJ44" s="235"/>
      <c r="TMK44" s="235"/>
      <c r="TML44" s="235"/>
      <c r="TMM44" s="235"/>
      <c r="TMN44" s="235"/>
      <c r="TMO44" s="235"/>
      <c r="TMP44" s="235"/>
      <c r="TMQ44" s="235"/>
      <c r="TMR44" s="235"/>
      <c r="TMS44" s="235"/>
      <c r="TMT44" s="235"/>
      <c r="TMU44" s="235"/>
      <c r="TMV44" s="235"/>
      <c r="TMW44" s="235"/>
      <c r="TMX44" s="235"/>
      <c r="TMY44" s="235"/>
      <c r="TMZ44" s="235"/>
      <c r="TNA44" s="235"/>
      <c r="TNB44" s="235"/>
      <c r="TNC44" s="235"/>
      <c r="TND44" s="235"/>
      <c r="TNE44" s="235"/>
      <c r="TNF44" s="235"/>
      <c r="TNG44" s="235"/>
      <c r="TNH44" s="235"/>
      <c r="TNI44" s="235"/>
      <c r="TNJ44" s="235"/>
      <c r="TNK44" s="235"/>
      <c r="TNL44" s="235"/>
      <c r="TNM44" s="235"/>
      <c r="TNN44" s="235"/>
      <c r="TNO44" s="235"/>
      <c r="TNP44" s="235"/>
      <c r="TNQ44" s="235"/>
      <c r="TNR44" s="235"/>
      <c r="TNS44" s="235"/>
      <c r="TNT44" s="235"/>
      <c r="TNU44" s="235"/>
      <c r="TNV44" s="235"/>
      <c r="TNW44" s="235"/>
      <c r="TNX44" s="235"/>
      <c r="TNY44" s="235"/>
      <c r="TNZ44" s="235"/>
      <c r="TOA44" s="235"/>
      <c r="TOB44" s="235"/>
      <c r="TOC44" s="235"/>
      <c r="TOD44" s="235"/>
      <c r="TOE44" s="235"/>
      <c r="TOF44" s="235"/>
      <c r="TOG44" s="235"/>
      <c r="TOH44" s="235"/>
      <c r="TOI44" s="235"/>
      <c r="TOJ44" s="235"/>
      <c r="TOK44" s="235"/>
      <c r="TOL44" s="235"/>
      <c r="TOM44" s="235"/>
      <c r="TON44" s="235"/>
      <c r="TOO44" s="235"/>
      <c r="TOP44" s="235"/>
      <c r="TOQ44" s="235"/>
      <c r="TOR44" s="235"/>
      <c r="TOS44" s="235"/>
      <c r="TOT44" s="235"/>
      <c r="TOU44" s="235"/>
      <c r="TOV44" s="235"/>
      <c r="TOW44" s="235"/>
      <c r="TOX44" s="235"/>
      <c r="TOY44" s="235"/>
      <c r="TOZ44" s="235"/>
      <c r="TPA44" s="235"/>
      <c r="TPB44" s="235"/>
      <c r="TPC44" s="235"/>
      <c r="TPD44" s="235"/>
      <c r="TPE44" s="235"/>
      <c r="TPF44" s="235"/>
      <c r="TPG44" s="235"/>
      <c r="TPH44" s="235"/>
      <c r="TPI44" s="235"/>
      <c r="TPJ44" s="235"/>
      <c r="TPK44" s="235"/>
      <c r="TPL44" s="235"/>
      <c r="TPM44" s="235"/>
      <c r="TPN44" s="235"/>
      <c r="TPO44" s="235"/>
      <c r="TPP44" s="235"/>
      <c r="TPQ44" s="235"/>
      <c r="TPR44" s="235"/>
      <c r="TPS44" s="235"/>
      <c r="TPT44" s="235"/>
      <c r="TPU44" s="235"/>
      <c r="TPV44" s="235"/>
      <c r="TPW44" s="235"/>
      <c r="TPX44" s="235"/>
      <c r="TPY44" s="235"/>
      <c r="TPZ44" s="235"/>
      <c r="TQA44" s="235"/>
      <c r="TQB44" s="235"/>
      <c r="TQC44" s="235"/>
      <c r="TQD44" s="235"/>
      <c r="TQE44" s="235"/>
      <c r="TQF44" s="235"/>
      <c r="TQG44" s="235"/>
      <c r="TQH44" s="235"/>
      <c r="TQI44" s="235"/>
      <c r="TQJ44" s="235"/>
      <c r="TQK44" s="235"/>
      <c r="TQL44" s="235"/>
      <c r="TQM44" s="235"/>
      <c r="TQN44" s="235"/>
      <c r="TQO44" s="235"/>
      <c r="TQP44" s="235"/>
      <c r="TQQ44" s="235"/>
      <c r="TQR44" s="235"/>
      <c r="TQS44" s="235"/>
      <c r="TQT44" s="235"/>
      <c r="TQU44" s="235"/>
      <c r="TQV44" s="235"/>
      <c r="TQW44" s="235"/>
      <c r="TQX44" s="235"/>
      <c r="TQY44" s="235"/>
      <c r="TQZ44" s="235"/>
      <c r="TRA44" s="235"/>
      <c r="TRB44" s="235"/>
      <c r="TRC44" s="235"/>
      <c r="TRD44" s="235"/>
      <c r="TRE44" s="235"/>
      <c r="TRF44" s="235"/>
      <c r="TRG44" s="235"/>
      <c r="TRH44" s="235"/>
      <c r="TRI44" s="235"/>
      <c r="TRJ44" s="235"/>
      <c r="TRK44" s="235"/>
      <c r="TRL44" s="235"/>
      <c r="TRM44" s="235"/>
      <c r="TRN44" s="235"/>
      <c r="TRO44" s="235"/>
      <c r="TRP44" s="235"/>
      <c r="TRQ44" s="235"/>
      <c r="TRR44" s="235"/>
      <c r="TRS44" s="235"/>
      <c r="TRT44" s="235"/>
      <c r="TRU44" s="235"/>
      <c r="TRV44" s="235"/>
      <c r="TRW44" s="235"/>
      <c r="TRX44" s="235"/>
      <c r="TRY44" s="235"/>
      <c r="TRZ44" s="235"/>
      <c r="TSA44" s="235"/>
      <c r="TSB44" s="235"/>
      <c r="TSC44" s="235"/>
      <c r="TSD44" s="235"/>
      <c r="TSE44" s="235"/>
      <c r="TSF44" s="235"/>
      <c r="TSG44" s="235"/>
      <c r="TSH44" s="235"/>
      <c r="TSI44" s="235"/>
      <c r="TSJ44" s="235"/>
      <c r="TSK44" s="235"/>
      <c r="TSL44" s="235"/>
      <c r="TSM44" s="235"/>
      <c r="TSN44" s="235"/>
      <c r="TSO44" s="235"/>
      <c r="TSP44" s="235"/>
      <c r="TSQ44" s="235"/>
      <c r="TSR44" s="235"/>
      <c r="TSS44" s="235"/>
      <c r="TST44" s="235"/>
      <c r="TSU44" s="235"/>
      <c r="TSV44" s="235"/>
      <c r="TSW44" s="235"/>
      <c r="TSX44" s="235"/>
      <c r="TSY44" s="235"/>
      <c r="TSZ44" s="235"/>
      <c r="TTA44" s="235"/>
      <c r="TTB44" s="235"/>
      <c r="TTC44" s="235"/>
      <c r="TTD44" s="235"/>
      <c r="TTE44" s="235"/>
      <c r="TTF44" s="235"/>
      <c r="TTG44" s="235"/>
      <c r="TTH44" s="235"/>
      <c r="TTI44" s="235"/>
      <c r="TTJ44" s="235"/>
      <c r="TTK44" s="235"/>
      <c r="TTL44" s="235"/>
      <c r="TTM44" s="235"/>
      <c r="TTN44" s="235"/>
      <c r="TTO44" s="235"/>
      <c r="TTP44" s="235"/>
      <c r="TTQ44" s="235"/>
      <c r="TTR44" s="235"/>
      <c r="TTS44" s="235"/>
      <c r="TTT44" s="235"/>
      <c r="TTU44" s="235"/>
      <c r="TTV44" s="235"/>
      <c r="TTW44" s="235"/>
      <c r="TTX44" s="235"/>
      <c r="TTY44" s="235"/>
      <c r="TTZ44" s="235"/>
      <c r="TUA44" s="235"/>
      <c r="TUB44" s="235"/>
      <c r="TUC44" s="235"/>
      <c r="TUD44" s="235"/>
      <c r="TUE44" s="235"/>
      <c r="TUF44" s="235"/>
      <c r="TUG44" s="235"/>
      <c r="TUH44" s="235"/>
      <c r="TUI44" s="235"/>
      <c r="TUJ44" s="235"/>
      <c r="TUK44" s="235"/>
      <c r="TUL44" s="235"/>
      <c r="TUM44" s="235"/>
      <c r="TUN44" s="235"/>
      <c r="TUO44" s="235"/>
      <c r="TUP44" s="235"/>
      <c r="TUQ44" s="235"/>
      <c r="TUR44" s="235"/>
      <c r="TUS44" s="235"/>
      <c r="TUT44" s="235"/>
      <c r="TUU44" s="235"/>
      <c r="TUV44" s="235"/>
      <c r="TUW44" s="235"/>
      <c r="TUX44" s="235"/>
      <c r="TUY44" s="235"/>
      <c r="TUZ44" s="235"/>
      <c r="TVA44" s="235"/>
      <c r="TVB44" s="235"/>
      <c r="TVC44" s="235"/>
      <c r="TVD44" s="235"/>
      <c r="TVE44" s="235"/>
      <c r="TVF44" s="235"/>
      <c r="TVG44" s="235"/>
      <c r="TVH44" s="235"/>
      <c r="TVI44" s="235"/>
      <c r="TVJ44" s="235"/>
      <c r="TVK44" s="235"/>
      <c r="TVL44" s="235"/>
      <c r="TVM44" s="235"/>
      <c r="TVN44" s="235"/>
      <c r="TVO44" s="235"/>
      <c r="TVP44" s="235"/>
      <c r="TVQ44" s="235"/>
      <c r="TVR44" s="235"/>
      <c r="TVS44" s="235"/>
      <c r="TVT44" s="235"/>
      <c r="TVU44" s="235"/>
      <c r="TVV44" s="235"/>
      <c r="TVW44" s="235"/>
      <c r="TVX44" s="235"/>
      <c r="TVY44" s="235"/>
      <c r="TVZ44" s="235"/>
      <c r="TWA44" s="235"/>
      <c r="TWB44" s="235"/>
      <c r="TWC44" s="235"/>
      <c r="TWD44" s="235"/>
      <c r="TWE44" s="235"/>
      <c r="TWF44" s="235"/>
      <c r="TWG44" s="235"/>
      <c r="TWH44" s="235"/>
      <c r="TWI44" s="235"/>
      <c r="TWJ44" s="235"/>
      <c r="TWK44" s="235"/>
      <c r="TWL44" s="235"/>
      <c r="TWM44" s="235"/>
      <c r="TWN44" s="235"/>
      <c r="TWO44" s="235"/>
      <c r="TWP44" s="235"/>
      <c r="TWQ44" s="235"/>
      <c r="TWR44" s="235"/>
      <c r="TWS44" s="235"/>
      <c r="TWT44" s="235"/>
      <c r="TWU44" s="235"/>
      <c r="TWV44" s="235"/>
      <c r="TWW44" s="235"/>
      <c r="TWX44" s="235"/>
      <c r="TWY44" s="235"/>
      <c r="TWZ44" s="235"/>
      <c r="TXA44" s="235"/>
      <c r="TXB44" s="235"/>
      <c r="TXC44" s="235"/>
      <c r="TXD44" s="235"/>
      <c r="TXE44" s="235"/>
      <c r="TXF44" s="235"/>
      <c r="TXG44" s="235"/>
      <c r="TXH44" s="235"/>
      <c r="TXI44" s="235"/>
      <c r="TXJ44" s="235"/>
      <c r="TXK44" s="235"/>
      <c r="TXL44" s="235"/>
      <c r="TXM44" s="235"/>
      <c r="TXN44" s="235"/>
      <c r="TXO44" s="235"/>
      <c r="TXP44" s="235"/>
      <c r="TXQ44" s="235"/>
      <c r="TXR44" s="235"/>
      <c r="TXS44" s="235"/>
      <c r="TXT44" s="235"/>
      <c r="TXU44" s="235"/>
      <c r="TXV44" s="235"/>
      <c r="TXW44" s="235"/>
      <c r="TXX44" s="235"/>
      <c r="TXY44" s="235"/>
      <c r="TXZ44" s="235"/>
      <c r="TYA44" s="235"/>
      <c r="TYB44" s="235"/>
      <c r="TYC44" s="235"/>
      <c r="TYD44" s="235"/>
      <c r="TYE44" s="235"/>
      <c r="TYF44" s="235"/>
      <c r="TYG44" s="235"/>
      <c r="TYH44" s="235"/>
      <c r="TYI44" s="235"/>
      <c r="TYJ44" s="235"/>
      <c r="TYK44" s="235"/>
      <c r="TYL44" s="235"/>
      <c r="TYM44" s="235"/>
      <c r="TYN44" s="235"/>
      <c r="TYO44" s="235"/>
      <c r="TYP44" s="235"/>
      <c r="TYQ44" s="235"/>
      <c r="TYR44" s="235"/>
      <c r="TYS44" s="235"/>
      <c r="TYT44" s="235"/>
      <c r="TYU44" s="235"/>
      <c r="TYV44" s="235"/>
      <c r="TYW44" s="235"/>
      <c r="TYX44" s="235"/>
      <c r="TYY44" s="235"/>
      <c r="TYZ44" s="235"/>
      <c r="TZA44" s="235"/>
      <c r="TZB44" s="235"/>
      <c r="TZC44" s="235"/>
      <c r="TZD44" s="235"/>
      <c r="TZE44" s="235"/>
      <c r="TZF44" s="235"/>
      <c r="TZG44" s="235"/>
      <c r="TZH44" s="235"/>
      <c r="TZI44" s="235"/>
      <c r="TZJ44" s="235"/>
      <c r="TZK44" s="235"/>
      <c r="TZL44" s="235"/>
      <c r="TZM44" s="235"/>
      <c r="TZN44" s="235"/>
      <c r="TZO44" s="235"/>
      <c r="TZP44" s="235"/>
      <c r="TZQ44" s="235"/>
      <c r="TZR44" s="235"/>
      <c r="TZS44" s="235"/>
      <c r="TZT44" s="235"/>
      <c r="TZU44" s="235"/>
      <c r="TZV44" s="235"/>
      <c r="TZW44" s="235"/>
      <c r="TZX44" s="235"/>
      <c r="TZY44" s="235"/>
      <c r="TZZ44" s="235"/>
      <c r="UAA44" s="235"/>
      <c r="UAB44" s="235"/>
      <c r="UAC44" s="235"/>
      <c r="UAD44" s="235"/>
      <c r="UAE44" s="235"/>
      <c r="UAF44" s="235"/>
      <c r="UAG44" s="235"/>
      <c r="UAH44" s="235"/>
      <c r="UAI44" s="235"/>
      <c r="UAJ44" s="235"/>
      <c r="UAK44" s="235"/>
      <c r="UAL44" s="235"/>
      <c r="UAM44" s="235"/>
      <c r="UAN44" s="235"/>
      <c r="UAO44" s="235"/>
      <c r="UAP44" s="235"/>
      <c r="UAQ44" s="235"/>
      <c r="UAR44" s="235"/>
      <c r="UAS44" s="235"/>
      <c r="UAT44" s="235"/>
      <c r="UAU44" s="235"/>
      <c r="UAV44" s="235"/>
      <c r="UAW44" s="235"/>
      <c r="UAX44" s="235"/>
      <c r="UAY44" s="235"/>
      <c r="UAZ44" s="235"/>
      <c r="UBA44" s="235"/>
      <c r="UBB44" s="235"/>
      <c r="UBC44" s="235"/>
      <c r="UBD44" s="235"/>
      <c r="UBE44" s="235"/>
      <c r="UBF44" s="235"/>
      <c r="UBG44" s="235"/>
      <c r="UBH44" s="235"/>
      <c r="UBI44" s="235"/>
      <c r="UBJ44" s="235"/>
      <c r="UBK44" s="235"/>
      <c r="UBL44" s="235"/>
      <c r="UBM44" s="235"/>
      <c r="UBN44" s="235"/>
      <c r="UBO44" s="235"/>
      <c r="UBP44" s="235"/>
      <c r="UBQ44" s="235"/>
      <c r="UBR44" s="235"/>
      <c r="UBS44" s="235"/>
      <c r="UBT44" s="235"/>
      <c r="UBU44" s="235"/>
      <c r="UBV44" s="235"/>
      <c r="UBW44" s="235"/>
      <c r="UBX44" s="235"/>
      <c r="UBY44" s="235"/>
      <c r="UBZ44" s="235"/>
      <c r="UCA44" s="235"/>
      <c r="UCB44" s="235"/>
      <c r="UCC44" s="235"/>
      <c r="UCD44" s="235"/>
      <c r="UCE44" s="235"/>
      <c r="UCF44" s="235"/>
      <c r="UCG44" s="235"/>
      <c r="UCH44" s="235"/>
      <c r="UCI44" s="235"/>
      <c r="UCJ44" s="235"/>
      <c r="UCK44" s="235"/>
      <c r="UCL44" s="235"/>
      <c r="UCM44" s="235"/>
      <c r="UCN44" s="235"/>
      <c r="UCO44" s="235"/>
      <c r="UCP44" s="235"/>
      <c r="UCQ44" s="235"/>
      <c r="UCR44" s="235"/>
      <c r="UCS44" s="235"/>
      <c r="UCT44" s="235"/>
      <c r="UCU44" s="235"/>
      <c r="UCV44" s="235"/>
      <c r="UCW44" s="235"/>
      <c r="UCX44" s="235"/>
      <c r="UCY44" s="235"/>
      <c r="UCZ44" s="235"/>
      <c r="UDA44" s="235"/>
      <c r="UDB44" s="235"/>
      <c r="UDC44" s="235"/>
      <c r="UDD44" s="235"/>
      <c r="UDE44" s="235"/>
      <c r="UDF44" s="235"/>
      <c r="UDG44" s="235"/>
      <c r="UDH44" s="235"/>
      <c r="UDI44" s="235"/>
      <c r="UDJ44" s="235"/>
      <c r="UDK44" s="235"/>
      <c r="UDL44" s="235"/>
      <c r="UDM44" s="235"/>
      <c r="UDN44" s="235"/>
      <c r="UDO44" s="235"/>
      <c r="UDP44" s="235"/>
      <c r="UDQ44" s="235"/>
      <c r="UDR44" s="235"/>
      <c r="UDS44" s="235"/>
      <c r="UDT44" s="235"/>
      <c r="UDU44" s="235"/>
      <c r="UDV44" s="235"/>
      <c r="UDW44" s="235"/>
      <c r="UDX44" s="235"/>
      <c r="UDY44" s="235"/>
      <c r="UDZ44" s="235"/>
      <c r="UEA44" s="235"/>
      <c r="UEB44" s="235"/>
      <c r="UEC44" s="235"/>
      <c r="UED44" s="235"/>
      <c r="UEE44" s="235"/>
      <c r="UEF44" s="235"/>
      <c r="UEG44" s="235"/>
      <c r="UEH44" s="235"/>
      <c r="UEI44" s="235"/>
      <c r="UEJ44" s="235"/>
      <c r="UEK44" s="235"/>
      <c r="UEL44" s="235"/>
      <c r="UEM44" s="235"/>
      <c r="UEN44" s="235"/>
      <c r="UEO44" s="235"/>
      <c r="UEP44" s="235"/>
      <c r="UEQ44" s="235"/>
      <c r="UER44" s="235"/>
      <c r="UES44" s="235"/>
      <c r="UET44" s="235"/>
      <c r="UEU44" s="235"/>
      <c r="UEV44" s="235"/>
      <c r="UEW44" s="235"/>
      <c r="UEX44" s="235"/>
      <c r="UEY44" s="235"/>
      <c r="UEZ44" s="235"/>
      <c r="UFA44" s="235"/>
      <c r="UFB44" s="235"/>
      <c r="UFC44" s="235"/>
      <c r="UFD44" s="235"/>
      <c r="UFE44" s="235"/>
      <c r="UFF44" s="235"/>
      <c r="UFG44" s="235"/>
      <c r="UFH44" s="235"/>
      <c r="UFI44" s="235"/>
      <c r="UFJ44" s="235"/>
      <c r="UFK44" s="235"/>
      <c r="UFL44" s="235"/>
      <c r="UFM44" s="235"/>
      <c r="UFN44" s="235"/>
      <c r="UFO44" s="235"/>
      <c r="UFP44" s="235"/>
      <c r="UFQ44" s="235"/>
      <c r="UFR44" s="235"/>
      <c r="UFS44" s="235"/>
      <c r="UFT44" s="235"/>
      <c r="UFU44" s="235"/>
      <c r="UFV44" s="235"/>
      <c r="UFW44" s="235"/>
      <c r="UFX44" s="235"/>
      <c r="UFY44" s="235"/>
      <c r="UFZ44" s="235"/>
      <c r="UGA44" s="235"/>
      <c r="UGB44" s="235"/>
      <c r="UGC44" s="235"/>
      <c r="UGD44" s="235"/>
      <c r="UGE44" s="235"/>
      <c r="UGF44" s="235"/>
      <c r="UGG44" s="235"/>
      <c r="UGH44" s="235"/>
      <c r="UGI44" s="235"/>
      <c r="UGJ44" s="235"/>
      <c r="UGK44" s="235"/>
      <c r="UGL44" s="235"/>
      <c r="UGM44" s="235"/>
      <c r="UGN44" s="235"/>
      <c r="UGO44" s="235"/>
      <c r="UGP44" s="235"/>
      <c r="UGQ44" s="235"/>
      <c r="UGR44" s="235"/>
      <c r="UGS44" s="235"/>
      <c r="UGT44" s="235"/>
      <c r="UGU44" s="235"/>
      <c r="UGV44" s="235"/>
      <c r="UGW44" s="235"/>
      <c r="UGX44" s="235"/>
      <c r="UGY44" s="235"/>
      <c r="UGZ44" s="235"/>
      <c r="UHA44" s="235"/>
      <c r="UHB44" s="235"/>
      <c r="UHC44" s="235"/>
      <c r="UHD44" s="235"/>
      <c r="UHE44" s="235"/>
      <c r="UHF44" s="235"/>
      <c r="UHG44" s="235"/>
      <c r="UHH44" s="235"/>
      <c r="UHI44" s="235"/>
      <c r="UHJ44" s="235"/>
      <c r="UHK44" s="235"/>
      <c r="UHL44" s="235"/>
      <c r="UHM44" s="235"/>
      <c r="UHN44" s="235"/>
      <c r="UHO44" s="235"/>
      <c r="UHP44" s="235"/>
      <c r="UHQ44" s="235"/>
      <c r="UHR44" s="235"/>
      <c r="UHS44" s="235"/>
      <c r="UHT44" s="235"/>
      <c r="UHU44" s="235"/>
      <c r="UHV44" s="235"/>
      <c r="UHW44" s="235"/>
      <c r="UHX44" s="235"/>
      <c r="UHY44" s="235"/>
      <c r="UHZ44" s="235"/>
      <c r="UIA44" s="235"/>
      <c r="UIB44" s="235"/>
      <c r="UIC44" s="235"/>
      <c r="UID44" s="235"/>
      <c r="UIE44" s="235"/>
      <c r="UIF44" s="235"/>
      <c r="UIG44" s="235"/>
      <c r="UIH44" s="235"/>
      <c r="UII44" s="235"/>
      <c r="UIJ44" s="235"/>
      <c r="UIK44" s="235"/>
      <c r="UIL44" s="235"/>
      <c r="UIM44" s="235"/>
      <c r="UIN44" s="235"/>
      <c r="UIO44" s="235"/>
      <c r="UIP44" s="235"/>
      <c r="UIQ44" s="235"/>
      <c r="UIR44" s="235"/>
      <c r="UIS44" s="235"/>
      <c r="UIT44" s="235"/>
      <c r="UIU44" s="235"/>
      <c r="UIV44" s="235"/>
      <c r="UIW44" s="235"/>
      <c r="UIX44" s="235"/>
      <c r="UIY44" s="235"/>
      <c r="UIZ44" s="235"/>
      <c r="UJA44" s="235"/>
      <c r="UJB44" s="235"/>
      <c r="UJC44" s="235"/>
      <c r="UJD44" s="235"/>
      <c r="UJE44" s="235"/>
      <c r="UJF44" s="235"/>
      <c r="UJG44" s="235"/>
      <c r="UJH44" s="235"/>
      <c r="UJI44" s="235"/>
      <c r="UJJ44" s="235"/>
      <c r="UJK44" s="235"/>
      <c r="UJL44" s="235"/>
      <c r="UJM44" s="235"/>
      <c r="UJN44" s="235"/>
      <c r="UJO44" s="235"/>
      <c r="UJP44" s="235"/>
      <c r="UJQ44" s="235"/>
      <c r="UJR44" s="235"/>
      <c r="UJS44" s="235"/>
      <c r="UJT44" s="235"/>
      <c r="UJU44" s="235"/>
      <c r="UJV44" s="235"/>
      <c r="UJW44" s="235"/>
      <c r="UJX44" s="235"/>
      <c r="UJY44" s="235"/>
      <c r="UJZ44" s="235"/>
      <c r="UKA44" s="235"/>
      <c r="UKB44" s="235"/>
      <c r="UKC44" s="235"/>
      <c r="UKD44" s="235"/>
      <c r="UKE44" s="235"/>
      <c r="UKF44" s="235"/>
      <c r="UKG44" s="235"/>
      <c r="UKH44" s="235"/>
      <c r="UKI44" s="235"/>
      <c r="UKJ44" s="235"/>
      <c r="UKK44" s="235"/>
      <c r="UKL44" s="235"/>
      <c r="UKM44" s="235"/>
      <c r="UKN44" s="235"/>
      <c r="UKO44" s="235"/>
      <c r="UKP44" s="235"/>
      <c r="UKQ44" s="235"/>
      <c r="UKR44" s="235"/>
      <c r="UKS44" s="235"/>
      <c r="UKT44" s="235"/>
      <c r="UKU44" s="235"/>
      <c r="UKV44" s="235"/>
      <c r="UKW44" s="235"/>
      <c r="UKX44" s="235"/>
      <c r="UKY44" s="235"/>
      <c r="UKZ44" s="235"/>
      <c r="ULA44" s="235"/>
      <c r="ULB44" s="235"/>
      <c r="ULC44" s="235"/>
      <c r="ULD44" s="235"/>
      <c r="ULE44" s="235"/>
      <c r="ULF44" s="235"/>
      <c r="ULG44" s="235"/>
      <c r="ULH44" s="235"/>
      <c r="ULI44" s="235"/>
      <c r="ULJ44" s="235"/>
      <c r="ULK44" s="235"/>
      <c r="ULL44" s="235"/>
      <c r="ULM44" s="235"/>
      <c r="ULN44" s="235"/>
      <c r="ULO44" s="235"/>
      <c r="ULP44" s="235"/>
      <c r="ULQ44" s="235"/>
      <c r="ULR44" s="235"/>
      <c r="ULS44" s="235"/>
      <c r="ULT44" s="235"/>
      <c r="ULU44" s="235"/>
      <c r="ULV44" s="235"/>
      <c r="ULW44" s="235"/>
      <c r="ULX44" s="235"/>
      <c r="ULY44" s="235"/>
      <c r="ULZ44" s="235"/>
      <c r="UMA44" s="235"/>
      <c r="UMB44" s="235"/>
      <c r="UMC44" s="235"/>
      <c r="UMD44" s="235"/>
      <c r="UME44" s="235"/>
      <c r="UMF44" s="235"/>
      <c r="UMG44" s="235"/>
      <c r="UMH44" s="235"/>
      <c r="UMI44" s="235"/>
      <c r="UMJ44" s="235"/>
      <c r="UMK44" s="235"/>
      <c r="UML44" s="235"/>
      <c r="UMM44" s="235"/>
      <c r="UMN44" s="235"/>
      <c r="UMO44" s="235"/>
      <c r="UMP44" s="235"/>
      <c r="UMQ44" s="235"/>
      <c r="UMR44" s="235"/>
      <c r="UMS44" s="235"/>
      <c r="UMT44" s="235"/>
      <c r="UMU44" s="235"/>
      <c r="UMV44" s="235"/>
      <c r="UMW44" s="235"/>
      <c r="UMX44" s="235"/>
      <c r="UMY44" s="235"/>
      <c r="UMZ44" s="235"/>
      <c r="UNA44" s="235"/>
      <c r="UNB44" s="235"/>
      <c r="UNC44" s="235"/>
      <c r="UND44" s="235"/>
      <c r="UNE44" s="235"/>
      <c r="UNF44" s="235"/>
      <c r="UNG44" s="235"/>
      <c r="UNH44" s="235"/>
      <c r="UNI44" s="235"/>
      <c r="UNJ44" s="235"/>
      <c r="UNK44" s="235"/>
      <c r="UNL44" s="235"/>
      <c r="UNM44" s="235"/>
      <c r="UNN44" s="235"/>
      <c r="UNO44" s="235"/>
      <c r="UNP44" s="235"/>
      <c r="UNQ44" s="235"/>
      <c r="UNR44" s="235"/>
      <c r="UNS44" s="235"/>
      <c r="UNT44" s="235"/>
      <c r="UNU44" s="235"/>
      <c r="UNV44" s="235"/>
      <c r="UNW44" s="235"/>
      <c r="UNX44" s="235"/>
      <c r="UNY44" s="235"/>
      <c r="UNZ44" s="235"/>
      <c r="UOA44" s="235"/>
      <c r="UOB44" s="235"/>
      <c r="UOC44" s="235"/>
      <c r="UOD44" s="235"/>
      <c r="UOE44" s="235"/>
      <c r="UOF44" s="235"/>
      <c r="UOG44" s="235"/>
      <c r="UOH44" s="235"/>
      <c r="UOI44" s="235"/>
      <c r="UOJ44" s="235"/>
      <c r="UOK44" s="235"/>
      <c r="UOL44" s="235"/>
      <c r="UOM44" s="235"/>
      <c r="UON44" s="235"/>
      <c r="UOO44" s="235"/>
      <c r="UOP44" s="235"/>
      <c r="UOQ44" s="235"/>
      <c r="UOR44" s="235"/>
      <c r="UOS44" s="235"/>
      <c r="UOT44" s="235"/>
      <c r="UOU44" s="235"/>
      <c r="UOV44" s="235"/>
      <c r="UOW44" s="235"/>
      <c r="UOX44" s="235"/>
      <c r="UOY44" s="235"/>
      <c r="UOZ44" s="235"/>
      <c r="UPA44" s="235"/>
      <c r="UPB44" s="235"/>
      <c r="UPC44" s="235"/>
      <c r="UPD44" s="235"/>
      <c r="UPE44" s="235"/>
      <c r="UPF44" s="235"/>
      <c r="UPG44" s="235"/>
      <c r="UPH44" s="235"/>
      <c r="UPI44" s="235"/>
      <c r="UPJ44" s="235"/>
      <c r="UPK44" s="235"/>
      <c r="UPL44" s="235"/>
      <c r="UPM44" s="235"/>
      <c r="UPN44" s="235"/>
      <c r="UPO44" s="235"/>
      <c r="UPP44" s="235"/>
      <c r="UPQ44" s="235"/>
      <c r="UPR44" s="235"/>
      <c r="UPS44" s="235"/>
      <c r="UPT44" s="235"/>
      <c r="UPU44" s="235"/>
      <c r="UPV44" s="235"/>
      <c r="UPW44" s="235"/>
      <c r="UPX44" s="235"/>
      <c r="UPY44" s="235"/>
      <c r="UPZ44" s="235"/>
      <c r="UQA44" s="235"/>
      <c r="UQB44" s="235"/>
      <c r="UQC44" s="235"/>
      <c r="UQD44" s="235"/>
      <c r="UQE44" s="235"/>
      <c r="UQF44" s="235"/>
      <c r="UQG44" s="235"/>
      <c r="UQH44" s="235"/>
      <c r="UQI44" s="235"/>
      <c r="UQJ44" s="235"/>
      <c r="UQK44" s="235"/>
      <c r="UQL44" s="235"/>
      <c r="UQM44" s="235"/>
      <c r="UQN44" s="235"/>
      <c r="UQO44" s="235"/>
      <c r="UQP44" s="235"/>
      <c r="UQQ44" s="235"/>
      <c r="UQR44" s="235"/>
      <c r="UQS44" s="235"/>
      <c r="UQT44" s="235"/>
      <c r="UQU44" s="235"/>
      <c r="UQV44" s="235"/>
      <c r="UQW44" s="235"/>
      <c r="UQX44" s="235"/>
      <c r="UQY44" s="235"/>
      <c r="UQZ44" s="235"/>
      <c r="URA44" s="235"/>
      <c r="URB44" s="235"/>
      <c r="URC44" s="235"/>
      <c r="URD44" s="235"/>
      <c r="URE44" s="235"/>
      <c r="URF44" s="235"/>
      <c r="URG44" s="235"/>
      <c r="URH44" s="235"/>
      <c r="URI44" s="235"/>
      <c r="URJ44" s="235"/>
      <c r="URK44" s="235"/>
      <c r="URL44" s="235"/>
      <c r="URM44" s="235"/>
      <c r="URN44" s="235"/>
      <c r="URO44" s="235"/>
      <c r="URP44" s="235"/>
      <c r="URQ44" s="235"/>
      <c r="URR44" s="235"/>
      <c r="URS44" s="235"/>
      <c r="URT44" s="235"/>
      <c r="URU44" s="235"/>
      <c r="URV44" s="235"/>
      <c r="URW44" s="235"/>
      <c r="URX44" s="235"/>
      <c r="URY44" s="235"/>
      <c r="URZ44" s="235"/>
      <c r="USA44" s="235"/>
      <c r="USB44" s="235"/>
      <c r="USC44" s="235"/>
      <c r="USD44" s="235"/>
      <c r="USE44" s="235"/>
      <c r="USF44" s="235"/>
      <c r="USG44" s="235"/>
      <c r="USH44" s="235"/>
      <c r="USI44" s="235"/>
      <c r="USJ44" s="235"/>
      <c r="USK44" s="235"/>
      <c r="USL44" s="235"/>
      <c r="USM44" s="235"/>
      <c r="USN44" s="235"/>
      <c r="USO44" s="235"/>
      <c r="USP44" s="235"/>
      <c r="USQ44" s="235"/>
      <c r="USR44" s="235"/>
      <c r="USS44" s="235"/>
      <c r="UST44" s="235"/>
      <c r="USU44" s="235"/>
      <c r="USV44" s="235"/>
      <c r="USW44" s="235"/>
      <c r="USX44" s="235"/>
      <c r="USY44" s="235"/>
      <c r="USZ44" s="235"/>
      <c r="UTA44" s="235"/>
      <c r="UTB44" s="235"/>
      <c r="UTC44" s="235"/>
      <c r="UTD44" s="235"/>
      <c r="UTE44" s="235"/>
      <c r="UTF44" s="235"/>
      <c r="UTG44" s="235"/>
      <c r="UTH44" s="235"/>
      <c r="UTI44" s="235"/>
      <c r="UTJ44" s="235"/>
      <c r="UTK44" s="235"/>
      <c r="UTL44" s="235"/>
      <c r="UTM44" s="235"/>
      <c r="UTN44" s="235"/>
      <c r="UTO44" s="235"/>
      <c r="UTP44" s="235"/>
      <c r="UTQ44" s="235"/>
      <c r="UTR44" s="235"/>
      <c r="UTS44" s="235"/>
      <c r="UTT44" s="235"/>
      <c r="UTU44" s="235"/>
      <c r="UTV44" s="235"/>
      <c r="UTW44" s="235"/>
      <c r="UTX44" s="235"/>
      <c r="UTY44" s="235"/>
      <c r="UTZ44" s="235"/>
      <c r="UUA44" s="235"/>
      <c r="UUB44" s="235"/>
      <c r="UUC44" s="235"/>
      <c r="UUD44" s="235"/>
      <c r="UUE44" s="235"/>
      <c r="UUF44" s="235"/>
      <c r="UUG44" s="235"/>
      <c r="UUH44" s="235"/>
      <c r="UUI44" s="235"/>
      <c r="UUJ44" s="235"/>
      <c r="UUK44" s="235"/>
      <c r="UUL44" s="235"/>
      <c r="UUM44" s="235"/>
      <c r="UUN44" s="235"/>
      <c r="UUO44" s="235"/>
      <c r="UUP44" s="235"/>
      <c r="UUQ44" s="235"/>
      <c r="UUR44" s="235"/>
      <c r="UUS44" s="235"/>
      <c r="UUT44" s="235"/>
      <c r="UUU44" s="235"/>
      <c r="UUV44" s="235"/>
      <c r="UUW44" s="235"/>
      <c r="UUX44" s="235"/>
      <c r="UUY44" s="235"/>
      <c r="UUZ44" s="235"/>
      <c r="UVA44" s="235"/>
      <c r="UVB44" s="235"/>
      <c r="UVC44" s="235"/>
      <c r="UVD44" s="235"/>
      <c r="UVE44" s="235"/>
      <c r="UVF44" s="235"/>
      <c r="UVG44" s="235"/>
      <c r="UVH44" s="235"/>
      <c r="UVI44" s="235"/>
      <c r="UVJ44" s="235"/>
      <c r="UVK44" s="235"/>
      <c r="UVL44" s="235"/>
      <c r="UVM44" s="235"/>
      <c r="UVN44" s="235"/>
      <c r="UVO44" s="235"/>
      <c r="UVP44" s="235"/>
      <c r="UVQ44" s="235"/>
      <c r="UVR44" s="235"/>
      <c r="UVS44" s="235"/>
      <c r="UVT44" s="235"/>
      <c r="UVU44" s="235"/>
      <c r="UVV44" s="235"/>
      <c r="UVW44" s="235"/>
      <c r="UVX44" s="235"/>
      <c r="UVY44" s="235"/>
      <c r="UVZ44" s="235"/>
      <c r="UWA44" s="235"/>
      <c r="UWB44" s="235"/>
      <c r="UWC44" s="235"/>
      <c r="UWD44" s="235"/>
      <c r="UWE44" s="235"/>
      <c r="UWF44" s="235"/>
      <c r="UWG44" s="235"/>
      <c r="UWH44" s="235"/>
      <c r="UWI44" s="235"/>
      <c r="UWJ44" s="235"/>
      <c r="UWK44" s="235"/>
      <c r="UWL44" s="235"/>
      <c r="UWM44" s="235"/>
      <c r="UWN44" s="235"/>
      <c r="UWO44" s="235"/>
      <c r="UWP44" s="235"/>
      <c r="UWQ44" s="235"/>
      <c r="UWR44" s="235"/>
      <c r="UWS44" s="235"/>
      <c r="UWT44" s="235"/>
      <c r="UWU44" s="235"/>
      <c r="UWV44" s="235"/>
      <c r="UWW44" s="235"/>
      <c r="UWX44" s="235"/>
      <c r="UWY44" s="235"/>
      <c r="UWZ44" s="235"/>
      <c r="UXA44" s="235"/>
      <c r="UXB44" s="235"/>
      <c r="UXC44" s="235"/>
      <c r="UXD44" s="235"/>
      <c r="UXE44" s="235"/>
      <c r="UXF44" s="235"/>
      <c r="UXG44" s="235"/>
      <c r="UXH44" s="235"/>
      <c r="UXI44" s="235"/>
      <c r="UXJ44" s="235"/>
      <c r="UXK44" s="235"/>
      <c r="UXL44" s="235"/>
      <c r="UXM44" s="235"/>
      <c r="UXN44" s="235"/>
      <c r="UXO44" s="235"/>
      <c r="UXP44" s="235"/>
      <c r="UXQ44" s="235"/>
      <c r="UXR44" s="235"/>
      <c r="UXS44" s="235"/>
      <c r="UXT44" s="235"/>
      <c r="UXU44" s="235"/>
      <c r="UXV44" s="235"/>
      <c r="UXW44" s="235"/>
      <c r="UXX44" s="235"/>
      <c r="UXY44" s="235"/>
      <c r="UXZ44" s="235"/>
      <c r="UYA44" s="235"/>
      <c r="UYB44" s="235"/>
      <c r="UYC44" s="235"/>
      <c r="UYD44" s="235"/>
      <c r="UYE44" s="235"/>
      <c r="UYF44" s="235"/>
      <c r="UYG44" s="235"/>
      <c r="UYH44" s="235"/>
      <c r="UYI44" s="235"/>
      <c r="UYJ44" s="235"/>
      <c r="UYK44" s="235"/>
      <c r="UYL44" s="235"/>
      <c r="UYM44" s="235"/>
      <c r="UYN44" s="235"/>
      <c r="UYO44" s="235"/>
      <c r="UYP44" s="235"/>
      <c r="UYQ44" s="235"/>
      <c r="UYR44" s="235"/>
      <c r="UYS44" s="235"/>
      <c r="UYT44" s="235"/>
      <c r="UYU44" s="235"/>
      <c r="UYV44" s="235"/>
      <c r="UYW44" s="235"/>
      <c r="UYX44" s="235"/>
      <c r="UYY44" s="235"/>
      <c r="UYZ44" s="235"/>
      <c r="UZA44" s="235"/>
      <c r="UZB44" s="235"/>
      <c r="UZC44" s="235"/>
      <c r="UZD44" s="235"/>
      <c r="UZE44" s="235"/>
      <c r="UZF44" s="235"/>
      <c r="UZG44" s="235"/>
      <c r="UZH44" s="235"/>
      <c r="UZI44" s="235"/>
      <c r="UZJ44" s="235"/>
      <c r="UZK44" s="235"/>
      <c r="UZL44" s="235"/>
      <c r="UZM44" s="235"/>
      <c r="UZN44" s="235"/>
      <c r="UZO44" s="235"/>
      <c r="UZP44" s="235"/>
      <c r="UZQ44" s="235"/>
      <c r="UZR44" s="235"/>
      <c r="UZS44" s="235"/>
      <c r="UZT44" s="235"/>
      <c r="UZU44" s="235"/>
      <c r="UZV44" s="235"/>
      <c r="UZW44" s="235"/>
      <c r="UZX44" s="235"/>
      <c r="UZY44" s="235"/>
      <c r="UZZ44" s="235"/>
      <c r="VAA44" s="235"/>
      <c r="VAB44" s="235"/>
      <c r="VAC44" s="235"/>
      <c r="VAD44" s="235"/>
      <c r="VAE44" s="235"/>
      <c r="VAF44" s="235"/>
      <c r="VAG44" s="235"/>
      <c r="VAH44" s="235"/>
      <c r="VAI44" s="235"/>
      <c r="VAJ44" s="235"/>
      <c r="VAK44" s="235"/>
      <c r="VAL44" s="235"/>
      <c r="VAM44" s="235"/>
      <c r="VAN44" s="235"/>
      <c r="VAO44" s="235"/>
      <c r="VAP44" s="235"/>
      <c r="VAQ44" s="235"/>
      <c r="VAR44" s="235"/>
      <c r="VAS44" s="235"/>
      <c r="VAT44" s="235"/>
      <c r="VAU44" s="235"/>
      <c r="VAV44" s="235"/>
      <c r="VAW44" s="235"/>
      <c r="VAX44" s="235"/>
      <c r="VAY44" s="235"/>
      <c r="VAZ44" s="235"/>
      <c r="VBA44" s="235"/>
      <c r="VBB44" s="235"/>
      <c r="VBC44" s="235"/>
      <c r="VBD44" s="235"/>
      <c r="VBE44" s="235"/>
      <c r="VBF44" s="235"/>
      <c r="VBG44" s="235"/>
      <c r="VBH44" s="235"/>
      <c r="VBI44" s="235"/>
      <c r="VBJ44" s="235"/>
      <c r="VBK44" s="235"/>
      <c r="VBL44" s="235"/>
      <c r="VBM44" s="235"/>
      <c r="VBN44" s="235"/>
      <c r="VBO44" s="235"/>
      <c r="VBP44" s="235"/>
      <c r="VBQ44" s="235"/>
      <c r="VBR44" s="235"/>
      <c r="VBS44" s="235"/>
      <c r="VBT44" s="235"/>
      <c r="VBU44" s="235"/>
      <c r="VBV44" s="235"/>
      <c r="VBW44" s="235"/>
      <c r="VBX44" s="235"/>
      <c r="VBY44" s="235"/>
      <c r="VBZ44" s="235"/>
      <c r="VCA44" s="235"/>
      <c r="VCB44" s="235"/>
      <c r="VCC44" s="235"/>
      <c r="VCD44" s="235"/>
      <c r="VCE44" s="235"/>
      <c r="VCF44" s="235"/>
      <c r="VCG44" s="235"/>
      <c r="VCH44" s="235"/>
      <c r="VCI44" s="235"/>
      <c r="VCJ44" s="235"/>
      <c r="VCK44" s="235"/>
      <c r="VCL44" s="235"/>
      <c r="VCM44" s="235"/>
      <c r="VCN44" s="235"/>
      <c r="VCO44" s="235"/>
      <c r="VCP44" s="235"/>
      <c r="VCQ44" s="235"/>
      <c r="VCR44" s="235"/>
      <c r="VCS44" s="235"/>
      <c r="VCT44" s="235"/>
      <c r="VCU44" s="235"/>
      <c r="VCV44" s="235"/>
      <c r="VCW44" s="235"/>
      <c r="VCX44" s="235"/>
      <c r="VCY44" s="235"/>
      <c r="VCZ44" s="235"/>
      <c r="VDA44" s="235"/>
      <c r="VDB44" s="235"/>
      <c r="VDC44" s="235"/>
      <c r="VDD44" s="235"/>
      <c r="VDE44" s="235"/>
      <c r="VDF44" s="235"/>
      <c r="VDG44" s="235"/>
      <c r="VDH44" s="235"/>
      <c r="VDI44" s="235"/>
      <c r="VDJ44" s="235"/>
      <c r="VDK44" s="235"/>
      <c r="VDL44" s="235"/>
      <c r="VDM44" s="235"/>
      <c r="VDN44" s="235"/>
      <c r="VDO44" s="235"/>
      <c r="VDP44" s="235"/>
      <c r="VDQ44" s="235"/>
      <c r="VDR44" s="235"/>
      <c r="VDS44" s="235"/>
      <c r="VDT44" s="235"/>
      <c r="VDU44" s="235"/>
      <c r="VDV44" s="235"/>
      <c r="VDW44" s="235"/>
      <c r="VDX44" s="235"/>
      <c r="VDY44" s="235"/>
      <c r="VDZ44" s="235"/>
      <c r="VEA44" s="235"/>
      <c r="VEB44" s="235"/>
      <c r="VEC44" s="235"/>
      <c r="VED44" s="235"/>
      <c r="VEE44" s="235"/>
      <c r="VEF44" s="235"/>
      <c r="VEG44" s="235"/>
      <c r="VEH44" s="235"/>
      <c r="VEI44" s="235"/>
      <c r="VEJ44" s="235"/>
      <c r="VEK44" s="235"/>
      <c r="VEL44" s="235"/>
      <c r="VEM44" s="235"/>
      <c r="VEN44" s="235"/>
      <c r="VEO44" s="235"/>
      <c r="VEP44" s="235"/>
      <c r="VEQ44" s="235"/>
      <c r="VER44" s="235"/>
      <c r="VES44" s="235"/>
      <c r="VET44" s="235"/>
      <c r="VEU44" s="235"/>
      <c r="VEV44" s="235"/>
      <c r="VEW44" s="235"/>
      <c r="VEX44" s="235"/>
      <c r="VEY44" s="235"/>
      <c r="VEZ44" s="235"/>
      <c r="VFA44" s="235"/>
      <c r="VFB44" s="235"/>
      <c r="VFC44" s="235"/>
      <c r="VFD44" s="235"/>
      <c r="VFE44" s="235"/>
      <c r="VFF44" s="235"/>
      <c r="VFG44" s="235"/>
      <c r="VFH44" s="235"/>
      <c r="VFI44" s="235"/>
      <c r="VFJ44" s="235"/>
      <c r="VFK44" s="235"/>
      <c r="VFL44" s="235"/>
      <c r="VFM44" s="235"/>
      <c r="VFN44" s="235"/>
      <c r="VFO44" s="235"/>
      <c r="VFP44" s="235"/>
      <c r="VFQ44" s="235"/>
      <c r="VFR44" s="235"/>
      <c r="VFS44" s="235"/>
      <c r="VFT44" s="235"/>
      <c r="VFU44" s="235"/>
      <c r="VFV44" s="235"/>
      <c r="VFW44" s="235"/>
      <c r="VFX44" s="235"/>
      <c r="VFY44" s="235"/>
      <c r="VFZ44" s="235"/>
      <c r="VGA44" s="235"/>
      <c r="VGB44" s="235"/>
      <c r="VGC44" s="235"/>
      <c r="VGD44" s="235"/>
      <c r="VGE44" s="235"/>
      <c r="VGF44" s="235"/>
      <c r="VGG44" s="235"/>
      <c r="VGH44" s="235"/>
      <c r="VGI44" s="235"/>
      <c r="VGJ44" s="235"/>
      <c r="VGK44" s="235"/>
      <c r="VGL44" s="235"/>
      <c r="VGM44" s="235"/>
      <c r="VGN44" s="235"/>
      <c r="VGO44" s="235"/>
      <c r="VGP44" s="235"/>
      <c r="VGQ44" s="235"/>
      <c r="VGR44" s="235"/>
      <c r="VGS44" s="235"/>
      <c r="VGT44" s="235"/>
      <c r="VGU44" s="235"/>
      <c r="VGV44" s="235"/>
      <c r="VGW44" s="235"/>
      <c r="VGX44" s="235"/>
      <c r="VGY44" s="235"/>
      <c r="VGZ44" s="235"/>
      <c r="VHA44" s="235"/>
      <c r="VHB44" s="235"/>
      <c r="VHC44" s="235"/>
      <c r="VHD44" s="235"/>
      <c r="VHE44" s="235"/>
      <c r="VHF44" s="235"/>
      <c r="VHG44" s="235"/>
      <c r="VHH44" s="235"/>
      <c r="VHI44" s="235"/>
      <c r="VHJ44" s="235"/>
      <c r="VHK44" s="235"/>
      <c r="VHL44" s="235"/>
      <c r="VHM44" s="235"/>
      <c r="VHN44" s="235"/>
      <c r="VHO44" s="235"/>
      <c r="VHP44" s="235"/>
      <c r="VHQ44" s="235"/>
      <c r="VHR44" s="235"/>
      <c r="VHS44" s="235"/>
      <c r="VHT44" s="235"/>
      <c r="VHU44" s="235"/>
      <c r="VHV44" s="235"/>
      <c r="VHW44" s="235"/>
      <c r="VHX44" s="235"/>
      <c r="VHY44" s="235"/>
      <c r="VHZ44" s="235"/>
      <c r="VIA44" s="235"/>
      <c r="VIB44" s="235"/>
      <c r="VIC44" s="235"/>
      <c r="VID44" s="235"/>
      <c r="VIE44" s="235"/>
      <c r="VIF44" s="235"/>
      <c r="VIG44" s="235"/>
      <c r="VIH44" s="235"/>
      <c r="VII44" s="235"/>
      <c r="VIJ44" s="235"/>
      <c r="VIK44" s="235"/>
      <c r="VIL44" s="235"/>
      <c r="VIM44" s="235"/>
      <c r="VIN44" s="235"/>
      <c r="VIO44" s="235"/>
      <c r="VIP44" s="235"/>
      <c r="VIQ44" s="235"/>
      <c r="VIR44" s="235"/>
      <c r="VIS44" s="235"/>
      <c r="VIT44" s="235"/>
      <c r="VIU44" s="235"/>
      <c r="VIV44" s="235"/>
      <c r="VIW44" s="235"/>
      <c r="VIX44" s="235"/>
      <c r="VIY44" s="235"/>
      <c r="VIZ44" s="235"/>
      <c r="VJA44" s="235"/>
      <c r="VJB44" s="235"/>
      <c r="VJC44" s="235"/>
      <c r="VJD44" s="235"/>
      <c r="VJE44" s="235"/>
      <c r="VJF44" s="235"/>
      <c r="VJG44" s="235"/>
      <c r="VJH44" s="235"/>
      <c r="VJI44" s="235"/>
      <c r="VJJ44" s="235"/>
      <c r="VJK44" s="235"/>
      <c r="VJL44" s="235"/>
      <c r="VJM44" s="235"/>
      <c r="VJN44" s="235"/>
      <c r="VJO44" s="235"/>
      <c r="VJP44" s="235"/>
      <c r="VJQ44" s="235"/>
      <c r="VJR44" s="235"/>
      <c r="VJS44" s="235"/>
      <c r="VJT44" s="235"/>
      <c r="VJU44" s="235"/>
      <c r="VJV44" s="235"/>
      <c r="VJW44" s="235"/>
      <c r="VJX44" s="235"/>
      <c r="VJY44" s="235"/>
      <c r="VJZ44" s="235"/>
      <c r="VKA44" s="235"/>
      <c r="VKB44" s="235"/>
      <c r="VKC44" s="235"/>
      <c r="VKD44" s="235"/>
      <c r="VKE44" s="235"/>
      <c r="VKF44" s="235"/>
      <c r="VKG44" s="235"/>
      <c r="VKH44" s="235"/>
      <c r="VKI44" s="235"/>
      <c r="VKJ44" s="235"/>
      <c r="VKK44" s="235"/>
      <c r="VKL44" s="235"/>
      <c r="VKM44" s="235"/>
      <c r="VKN44" s="235"/>
      <c r="VKO44" s="235"/>
      <c r="VKP44" s="235"/>
      <c r="VKQ44" s="235"/>
      <c r="VKR44" s="235"/>
      <c r="VKS44" s="235"/>
      <c r="VKT44" s="235"/>
      <c r="VKU44" s="235"/>
      <c r="VKV44" s="235"/>
      <c r="VKW44" s="235"/>
      <c r="VKX44" s="235"/>
      <c r="VKY44" s="235"/>
      <c r="VKZ44" s="235"/>
      <c r="VLA44" s="235"/>
      <c r="VLB44" s="235"/>
      <c r="VLC44" s="235"/>
      <c r="VLD44" s="235"/>
      <c r="VLE44" s="235"/>
      <c r="VLF44" s="235"/>
      <c r="VLG44" s="235"/>
      <c r="VLH44" s="235"/>
      <c r="VLI44" s="235"/>
      <c r="VLJ44" s="235"/>
      <c r="VLK44" s="235"/>
      <c r="VLL44" s="235"/>
      <c r="VLM44" s="235"/>
      <c r="VLN44" s="235"/>
      <c r="VLO44" s="235"/>
      <c r="VLP44" s="235"/>
      <c r="VLQ44" s="235"/>
      <c r="VLR44" s="235"/>
      <c r="VLS44" s="235"/>
      <c r="VLT44" s="235"/>
      <c r="VLU44" s="235"/>
      <c r="VLV44" s="235"/>
      <c r="VLW44" s="235"/>
      <c r="VLX44" s="235"/>
      <c r="VLY44" s="235"/>
      <c r="VLZ44" s="235"/>
      <c r="VMA44" s="235"/>
      <c r="VMB44" s="235"/>
      <c r="VMC44" s="235"/>
      <c r="VMD44" s="235"/>
      <c r="VME44" s="235"/>
      <c r="VMF44" s="235"/>
      <c r="VMG44" s="235"/>
      <c r="VMH44" s="235"/>
      <c r="VMI44" s="235"/>
      <c r="VMJ44" s="235"/>
      <c r="VMK44" s="235"/>
      <c r="VML44" s="235"/>
      <c r="VMM44" s="235"/>
      <c r="VMN44" s="235"/>
      <c r="VMO44" s="235"/>
      <c r="VMP44" s="235"/>
      <c r="VMQ44" s="235"/>
      <c r="VMR44" s="235"/>
      <c r="VMS44" s="235"/>
      <c r="VMT44" s="235"/>
      <c r="VMU44" s="235"/>
      <c r="VMV44" s="235"/>
      <c r="VMW44" s="235"/>
      <c r="VMX44" s="235"/>
      <c r="VMY44" s="235"/>
      <c r="VMZ44" s="235"/>
      <c r="VNA44" s="235"/>
      <c r="VNB44" s="235"/>
      <c r="VNC44" s="235"/>
      <c r="VND44" s="235"/>
      <c r="VNE44" s="235"/>
      <c r="VNF44" s="235"/>
      <c r="VNG44" s="235"/>
      <c r="VNH44" s="235"/>
      <c r="VNI44" s="235"/>
      <c r="VNJ44" s="235"/>
      <c r="VNK44" s="235"/>
      <c r="VNL44" s="235"/>
      <c r="VNM44" s="235"/>
      <c r="VNN44" s="235"/>
      <c r="VNO44" s="235"/>
      <c r="VNP44" s="235"/>
      <c r="VNQ44" s="235"/>
      <c r="VNR44" s="235"/>
      <c r="VNS44" s="235"/>
      <c r="VNT44" s="235"/>
      <c r="VNU44" s="235"/>
      <c r="VNV44" s="235"/>
      <c r="VNW44" s="235"/>
      <c r="VNX44" s="235"/>
      <c r="VNY44" s="235"/>
      <c r="VNZ44" s="235"/>
      <c r="VOA44" s="235"/>
      <c r="VOB44" s="235"/>
      <c r="VOC44" s="235"/>
      <c r="VOD44" s="235"/>
      <c r="VOE44" s="235"/>
      <c r="VOF44" s="235"/>
      <c r="VOG44" s="235"/>
      <c r="VOH44" s="235"/>
      <c r="VOI44" s="235"/>
      <c r="VOJ44" s="235"/>
      <c r="VOK44" s="235"/>
      <c r="VOL44" s="235"/>
      <c r="VOM44" s="235"/>
      <c r="VON44" s="235"/>
      <c r="VOO44" s="235"/>
      <c r="VOP44" s="235"/>
      <c r="VOQ44" s="235"/>
      <c r="VOR44" s="235"/>
      <c r="VOS44" s="235"/>
      <c r="VOT44" s="235"/>
      <c r="VOU44" s="235"/>
      <c r="VOV44" s="235"/>
      <c r="VOW44" s="235"/>
      <c r="VOX44" s="235"/>
      <c r="VOY44" s="235"/>
      <c r="VOZ44" s="235"/>
      <c r="VPA44" s="235"/>
      <c r="VPB44" s="235"/>
      <c r="VPC44" s="235"/>
      <c r="VPD44" s="235"/>
      <c r="VPE44" s="235"/>
      <c r="VPF44" s="235"/>
      <c r="VPG44" s="235"/>
      <c r="VPH44" s="235"/>
      <c r="VPI44" s="235"/>
      <c r="VPJ44" s="235"/>
      <c r="VPK44" s="235"/>
      <c r="VPL44" s="235"/>
      <c r="VPM44" s="235"/>
      <c r="VPN44" s="235"/>
      <c r="VPO44" s="235"/>
      <c r="VPP44" s="235"/>
      <c r="VPQ44" s="235"/>
      <c r="VPR44" s="235"/>
      <c r="VPS44" s="235"/>
      <c r="VPT44" s="235"/>
      <c r="VPU44" s="235"/>
      <c r="VPV44" s="235"/>
      <c r="VPW44" s="235"/>
      <c r="VPX44" s="235"/>
      <c r="VPY44" s="235"/>
      <c r="VPZ44" s="235"/>
      <c r="VQA44" s="235"/>
      <c r="VQB44" s="235"/>
      <c r="VQC44" s="235"/>
      <c r="VQD44" s="235"/>
      <c r="VQE44" s="235"/>
      <c r="VQF44" s="235"/>
      <c r="VQG44" s="235"/>
      <c r="VQH44" s="235"/>
      <c r="VQI44" s="235"/>
      <c r="VQJ44" s="235"/>
      <c r="VQK44" s="235"/>
      <c r="VQL44" s="235"/>
      <c r="VQM44" s="235"/>
      <c r="VQN44" s="235"/>
      <c r="VQO44" s="235"/>
      <c r="VQP44" s="235"/>
      <c r="VQQ44" s="235"/>
      <c r="VQR44" s="235"/>
      <c r="VQS44" s="235"/>
      <c r="VQT44" s="235"/>
      <c r="VQU44" s="235"/>
      <c r="VQV44" s="235"/>
      <c r="VQW44" s="235"/>
      <c r="VQX44" s="235"/>
      <c r="VQY44" s="235"/>
      <c r="VQZ44" s="235"/>
      <c r="VRA44" s="235"/>
      <c r="VRB44" s="235"/>
      <c r="VRC44" s="235"/>
      <c r="VRD44" s="235"/>
      <c r="VRE44" s="235"/>
      <c r="VRF44" s="235"/>
      <c r="VRG44" s="235"/>
      <c r="VRH44" s="235"/>
      <c r="VRI44" s="235"/>
      <c r="VRJ44" s="235"/>
      <c r="VRK44" s="235"/>
      <c r="VRL44" s="235"/>
      <c r="VRM44" s="235"/>
      <c r="VRN44" s="235"/>
      <c r="VRO44" s="235"/>
      <c r="VRP44" s="235"/>
      <c r="VRQ44" s="235"/>
      <c r="VRR44" s="235"/>
      <c r="VRS44" s="235"/>
      <c r="VRT44" s="235"/>
      <c r="VRU44" s="235"/>
      <c r="VRV44" s="235"/>
      <c r="VRW44" s="235"/>
      <c r="VRX44" s="235"/>
      <c r="VRY44" s="235"/>
      <c r="VRZ44" s="235"/>
      <c r="VSA44" s="235"/>
      <c r="VSB44" s="235"/>
      <c r="VSC44" s="235"/>
      <c r="VSD44" s="235"/>
      <c r="VSE44" s="235"/>
      <c r="VSF44" s="235"/>
      <c r="VSG44" s="235"/>
      <c r="VSH44" s="235"/>
      <c r="VSI44" s="235"/>
      <c r="VSJ44" s="235"/>
      <c r="VSK44" s="235"/>
      <c r="VSL44" s="235"/>
      <c r="VSM44" s="235"/>
      <c r="VSN44" s="235"/>
      <c r="VSO44" s="235"/>
      <c r="VSP44" s="235"/>
      <c r="VSQ44" s="235"/>
      <c r="VSR44" s="235"/>
      <c r="VSS44" s="235"/>
      <c r="VST44" s="235"/>
      <c r="VSU44" s="235"/>
      <c r="VSV44" s="235"/>
      <c r="VSW44" s="235"/>
      <c r="VSX44" s="235"/>
      <c r="VSY44" s="235"/>
      <c r="VSZ44" s="235"/>
      <c r="VTA44" s="235"/>
      <c r="VTB44" s="235"/>
      <c r="VTC44" s="235"/>
      <c r="VTD44" s="235"/>
      <c r="VTE44" s="235"/>
      <c r="VTF44" s="235"/>
      <c r="VTG44" s="235"/>
      <c r="VTH44" s="235"/>
      <c r="VTI44" s="235"/>
      <c r="VTJ44" s="235"/>
      <c r="VTK44" s="235"/>
      <c r="VTL44" s="235"/>
      <c r="VTM44" s="235"/>
      <c r="VTN44" s="235"/>
      <c r="VTO44" s="235"/>
      <c r="VTP44" s="235"/>
      <c r="VTQ44" s="235"/>
      <c r="VTR44" s="235"/>
      <c r="VTS44" s="235"/>
      <c r="VTT44" s="235"/>
      <c r="VTU44" s="235"/>
      <c r="VTV44" s="235"/>
      <c r="VTW44" s="235"/>
      <c r="VTX44" s="235"/>
      <c r="VTY44" s="235"/>
      <c r="VTZ44" s="235"/>
      <c r="VUA44" s="235"/>
      <c r="VUB44" s="235"/>
      <c r="VUC44" s="235"/>
      <c r="VUD44" s="235"/>
      <c r="VUE44" s="235"/>
      <c r="VUF44" s="235"/>
      <c r="VUG44" s="235"/>
      <c r="VUH44" s="235"/>
      <c r="VUI44" s="235"/>
      <c r="VUJ44" s="235"/>
      <c r="VUK44" s="235"/>
      <c r="VUL44" s="235"/>
      <c r="VUM44" s="235"/>
      <c r="VUN44" s="235"/>
      <c r="VUO44" s="235"/>
      <c r="VUP44" s="235"/>
      <c r="VUQ44" s="235"/>
      <c r="VUR44" s="235"/>
      <c r="VUS44" s="235"/>
      <c r="VUT44" s="235"/>
      <c r="VUU44" s="235"/>
      <c r="VUV44" s="235"/>
      <c r="VUW44" s="235"/>
      <c r="VUX44" s="235"/>
      <c r="VUY44" s="235"/>
      <c r="VUZ44" s="235"/>
      <c r="VVA44" s="235"/>
      <c r="VVB44" s="235"/>
      <c r="VVC44" s="235"/>
      <c r="VVD44" s="235"/>
      <c r="VVE44" s="235"/>
      <c r="VVF44" s="235"/>
      <c r="VVG44" s="235"/>
      <c r="VVH44" s="235"/>
      <c r="VVI44" s="235"/>
      <c r="VVJ44" s="235"/>
      <c r="VVK44" s="235"/>
      <c r="VVL44" s="235"/>
      <c r="VVM44" s="235"/>
      <c r="VVN44" s="235"/>
      <c r="VVO44" s="235"/>
      <c r="VVP44" s="235"/>
      <c r="VVQ44" s="235"/>
      <c r="VVR44" s="235"/>
      <c r="VVS44" s="235"/>
      <c r="VVT44" s="235"/>
      <c r="VVU44" s="235"/>
      <c r="VVV44" s="235"/>
      <c r="VVW44" s="235"/>
      <c r="VVX44" s="235"/>
      <c r="VVY44" s="235"/>
      <c r="VVZ44" s="235"/>
      <c r="VWA44" s="235"/>
      <c r="VWB44" s="235"/>
      <c r="VWC44" s="235"/>
      <c r="VWD44" s="235"/>
      <c r="VWE44" s="235"/>
      <c r="VWF44" s="235"/>
      <c r="VWG44" s="235"/>
      <c r="VWH44" s="235"/>
      <c r="VWI44" s="235"/>
      <c r="VWJ44" s="235"/>
      <c r="VWK44" s="235"/>
      <c r="VWL44" s="235"/>
      <c r="VWM44" s="235"/>
      <c r="VWN44" s="235"/>
      <c r="VWO44" s="235"/>
      <c r="VWP44" s="235"/>
      <c r="VWQ44" s="235"/>
      <c r="VWR44" s="235"/>
      <c r="VWS44" s="235"/>
      <c r="VWT44" s="235"/>
      <c r="VWU44" s="235"/>
      <c r="VWV44" s="235"/>
      <c r="VWW44" s="235"/>
      <c r="VWX44" s="235"/>
      <c r="VWY44" s="235"/>
      <c r="VWZ44" s="235"/>
      <c r="VXA44" s="235"/>
      <c r="VXB44" s="235"/>
      <c r="VXC44" s="235"/>
      <c r="VXD44" s="235"/>
      <c r="VXE44" s="235"/>
      <c r="VXF44" s="235"/>
      <c r="VXG44" s="235"/>
      <c r="VXH44" s="235"/>
      <c r="VXI44" s="235"/>
      <c r="VXJ44" s="235"/>
      <c r="VXK44" s="235"/>
      <c r="VXL44" s="235"/>
      <c r="VXM44" s="235"/>
      <c r="VXN44" s="235"/>
      <c r="VXO44" s="235"/>
      <c r="VXP44" s="235"/>
      <c r="VXQ44" s="235"/>
      <c r="VXR44" s="235"/>
      <c r="VXS44" s="235"/>
      <c r="VXT44" s="235"/>
      <c r="VXU44" s="235"/>
      <c r="VXV44" s="235"/>
      <c r="VXW44" s="235"/>
      <c r="VXX44" s="235"/>
      <c r="VXY44" s="235"/>
      <c r="VXZ44" s="235"/>
      <c r="VYA44" s="235"/>
      <c r="VYB44" s="235"/>
      <c r="VYC44" s="235"/>
      <c r="VYD44" s="235"/>
      <c r="VYE44" s="235"/>
      <c r="VYF44" s="235"/>
      <c r="VYG44" s="235"/>
      <c r="VYH44" s="235"/>
      <c r="VYI44" s="235"/>
      <c r="VYJ44" s="235"/>
      <c r="VYK44" s="235"/>
      <c r="VYL44" s="235"/>
      <c r="VYM44" s="235"/>
      <c r="VYN44" s="235"/>
      <c r="VYO44" s="235"/>
      <c r="VYP44" s="235"/>
      <c r="VYQ44" s="235"/>
      <c r="VYR44" s="235"/>
      <c r="VYS44" s="235"/>
      <c r="VYT44" s="235"/>
      <c r="VYU44" s="235"/>
      <c r="VYV44" s="235"/>
      <c r="VYW44" s="235"/>
      <c r="VYX44" s="235"/>
      <c r="VYY44" s="235"/>
      <c r="VYZ44" s="235"/>
      <c r="VZA44" s="235"/>
      <c r="VZB44" s="235"/>
      <c r="VZC44" s="235"/>
      <c r="VZD44" s="235"/>
      <c r="VZE44" s="235"/>
      <c r="VZF44" s="235"/>
      <c r="VZG44" s="235"/>
      <c r="VZH44" s="235"/>
      <c r="VZI44" s="235"/>
      <c r="VZJ44" s="235"/>
      <c r="VZK44" s="235"/>
      <c r="VZL44" s="235"/>
      <c r="VZM44" s="235"/>
      <c r="VZN44" s="235"/>
      <c r="VZO44" s="235"/>
      <c r="VZP44" s="235"/>
      <c r="VZQ44" s="235"/>
      <c r="VZR44" s="235"/>
      <c r="VZS44" s="235"/>
      <c r="VZT44" s="235"/>
      <c r="VZU44" s="235"/>
      <c r="VZV44" s="235"/>
      <c r="VZW44" s="235"/>
      <c r="VZX44" s="235"/>
      <c r="VZY44" s="235"/>
      <c r="VZZ44" s="235"/>
      <c r="WAA44" s="235"/>
      <c r="WAB44" s="235"/>
      <c r="WAC44" s="235"/>
      <c r="WAD44" s="235"/>
      <c r="WAE44" s="235"/>
      <c r="WAF44" s="235"/>
      <c r="WAG44" s="235"/>
      <c r="WAH44" s="235"/>
      <c r="WAI44" s="235"/>
      <c r="WAJ44" s="235"/>
      <c r="WAK44" s="235"/>
      <c r="WAL44" s="235"/>
      <c r="WAM44" s="235"/>
      <c r="WAN44" s="235"/>
      <c r="WAO44" s="235"/>
      <c r="WAP44" s="235"/>
      <c r="WAQ44" s="235"/>
      <c r="WAR44" s="235"/>
      <c r="WAS44" s="235"/>
      <c r="WAT44" s="235"/>
      <c r="WAU44" s="235"/>
      <c r="WAV44" s="235"/>
      <c r="WAW44" s="235"/>
      <c r="WAX44" s="235"/>
      <c r="WAY44" s="235"/>
      <c r="WAZ44" s="235"/>
      <c r="WBA44" s="235"/>
      <c r="WBB44" s="235"/>
      <c r="WBC44" s="235"/>
      <c r="WBD44" s="235"/>
      <c r="WBE44" s="235"/>
      <c r="WBF44" s="235"/>
      <c r="WBG44" s="235"/>
      <c r="WBH44" s="235"/>
      <c r="WBI44" s="235"/>
      <c r="WBJ44" s="235"/>
      <c r="WBK44" s="235"/>
      <c r="WBL44" s="235"/>
      <c r="WBM44" s="235"/>
      <c r="WBN44" s="235"/>
      <c r="WBO44" s="235"/>
      <c r="WBP44" s="235"/>
      <c r="WBQ44" s="235"/>
      <c r="WBR44" s="235"/>
      <c r="WBS44" s="235"/>
      <c r="WBT44" s="235"/>
      <c r="WBU44" s="235"/>
      <c r="WBV44" s="235"/>
      <c r="WBW44" s="235"/>
      <c r="WBX44" s="235"/>
      <c r="WBY44" s="235"/>
      <c r="WBZ44" s="235"/>
      <c r="WCA44" s="235"/>
      <c r="WCB44" s="235"/>
      <c r="WCC44" s="235"/>
      <c r="WCD44" s="235"/>
      <c r="WCE44" s="235"/>
      <c r="WCF44" s="235"/>
      <c r="WCG44" s="235"/>
      <c r="WCH44" s="235"/>
      <c r="WCI44" s="235"/>
      <c r="WCJ44" s="235"/>
      <c r="WCK44" s="235"/>
      <c r="WCL44" s="235"/>
      <c r="WCM44" s="235"/>
      <c r="WCN44" s="235"/>
      <c r="WCO44" s="235"/>
      <c r="WCP44" s="235"/>
      <c r="WCQ44" s="235"/>
      <c r="WCR44" s="235"/>
      <c r="WCS44" s="235"/>
      <c r="WCT44" s="235"/>
      <c r="WCU44" s="235"/>
      <c r="WCV44" s="235"/>
      <c r="WCW44" s="235"/>
      <c r="WCX44" s="235"/>
      <c r="WCY44" s="235"/>
      <c r="WCZ44" s="235"/>
      <c r="WDA44" s="235"/>
      <c r="WDB44" s="235"/>
      <c r="WDC44" s="235"/>
      <c r="WDD44" s="235"/>
      <c r="WDE44" s="235"/>
      <c r="WDF44" s="235"/>
      <c r="WDG44" s="235"/>
      <c r="WDH44" s="235"/>
      <c r="WDI44" s="235"/>
      <c r="WDJ44" s="235"/>
      <c r="WDK44" s="235"/>
      <c r="WDL44" s="235"/>
      <c r="WDM44" s="235"/>
      <c r="WDN44" s="235"/>
      <c r="WDO44" s="235"/>
      <c r="WDP44" s="235"/>
      <c r="WDQ44" s="235"/>
      <c r="WDR44" s="235"/>
      <c r="WDS44" s="235"/>
      <c r="WDT44" s="235"/>
      <c r="WDU44" s="235"/>
      <c r="WDV44" s="235"/>
      <c r="WDW44" s="235"/>
      <c r="WDX44" s="235"/>
      <c r="WDY44" s="235"/>
      <c r="WDZ44" s="235"/>
      <c r="WEA44" s="235"/>
      <c r="WEB44" s="235"/>
      <c r="WEC44" s="235"/>
      <c r="WED44" s="235"/>
      <c r="WEE44" s="235"/>
      <c r="WEF44" s="235"/>
      <c r="WEG44" s="235"/>
      <c r="WEH44" s="235"/>
      <c r="WEI44" s="235"/>
      <c r="WEJ44" s="235"/>
      <c r="WEK44" s="235"/>
      <c r="WEL44" s="235"/>
      <c r="WEM44" s="235"/>
      <c r="WEN44" s="235"/>
      <c r="WEO44" s="235"/>
      <c r="WEP44" s="235"/>
      <c r="WEQ44" s="235"/>
      <c r="WER44" s="235"/>
      <c r="WES44" s="235"/>
      <c r="WET44" s="235"/>
      <c r="WEU44" s="235"/>
      <c r="WEV44" s="235"/>
      <c r="WEW44" s="235"/>
      <c r="WEX44" s="235"/>
      <c r="WEY44" s="235"/>
      <c r="WEZ44" s="235"/>
      <c r="WFA44" s="235"/>
      <c r="WFB44" s="235"/>
      <c r="WFC44" s="235"/>
      <c r="WFD44" s="235"/>
      <c r="WFE44" s="235"/>
      <c r="WFF44" s="235"/>
      <c r="WFG44" s="235"/>
      <c r="WFH44" s="235"/>
      <c r="WFI44" s="235"/>
      <c r="WFJ44" s="235"/>
      <c r="WFK44" s="235"/>
      <c r="WFL44" s="235"/>
      <c r="WFM44" s="235"/>
      <c r="WFN44" s="235"/>
      <c r="WFO44" s="235"/>
      <c r="WFP44" s="235"/>
      <c r="WFQ44" s="235"/>
      <c r="WFR44" s="235"/>
      <c r="WFS44" s="235"/>
      <c r="WFT44" s="235"/>
      <c r="WFU44" s="235"/>
      <c r="WFV44" s="235"/>
      <c r="WFW44" s="235"/>
      <c r="WFX44" s="235"/>
      <c r="WFY44" s="235"/>
      <c r="WFZ44" s="235"/>
      <c r="WGA44" s="235"/>
      <c r="WGB44" s="235"/>
      <c r="WGC44" s="235"/>
      <c r="WGD44" s="235"/>
      <c r="WGE44" s="235"/>
      <c r="WGF44" s="235"/>
      <c r="WGG44" s="235"/>
      <c r="WGH44" s="235"/>
      <c r="WGI44" s="235"/>
      <c r="WGJ44" s="235"/>
      <c r="WGK44" s="235"/>
      <c r="WGL44" s="235"/>
      <c r="WGM44" s="235"/>
      <c r="WGN44" s="235"/>
      <c r="WGO44" s="235"/>
      <c r="WGP44" s="235"/>
      <c r="WGQ44" s="235"/>
      <c r="WGR44" s="235"/>
      <c r="WGS44" s="235"/>
      <c r="WGT44" s="235"/>
      <c r="WGU44" s="235"/>
      <c r="WGV44" s="235"/>
      <c r="WGW44" s="235"/>
      <c r="WGX44" s="235"/>
      <c r="WGY44" s="235"/>
      <c r="WGZ44" s="235"/>
      <c r="WHA44" s="235"/>
      <c r="WHB44" s="235"/>
      <c r="WHC44" s="235"/>
      <c r="WHD44" s="235"/>
      <c r="WHE44" s="235"/>
      <c r="WHF44" s="235"/>
      <c r="WHG44" s="235"/>
      <c r="WHH44" s="235"/>
      <c r="WHI44" s="235"/>
      <c r="WHJ44" s="235"/>
      <c r="WHK44" s="235"/>
      <c r="WHL44" s="235"/>
      <c r="WHM44" s="235"/>
      <c r="WHN44" s="235"/>
      <c r="WHO44" s="235"/>
      <c r="WHP44" s="235"/>
      <c r="WHQ44" s="235"/>
      <c r="WHR44" s="235"/>
      <c r="WHS44" s="235"/>
      <c r="WHT44" s="235"/>
      <c r="WHU44" s="235"/>
      <c r="WHV44" s="235"/>
      <c r="WHW44" s="235"/>
      <c r="WHX44" s="235"/>
      <c r="WHY44" s="235"/>
      <c r="WHZ44" s="235"/>
      <c r="WIA44" s="235"/>
      <c r="WIB44" s="235"/>
      <c r="WIC44" s="235"/>
      <c r="WID44" s="235"/>
      <c r="WIE44" s="235"/>
      <c r="WIF44" s="235"/>
      <c r="WIG44" s="235"/>
      <c r="WIH44" s="235"/>
      <c r="WII44" s="235"/>
      <c r="WIJ44" s="235"/>
      <c r="WIK44" s="235"/>
      <c r="WIL44" s="235"/>
      <c r="WIM44" s="235"/>
      <c r="WIN44" s="235"/>
      <c r="WIO44" s="235"/>
      <c r="WIP44" s="235"/>
      <c r="WIQ44" s="235"/>
      <c r="WIR44" s="235"/>
      <c r="WIS44" s="235"/>
      <c r="WIT44" s="235"/>
      <c r="WIU44" s="235"/>
      <c r="WIV44" s="235"/>
      <c r="WIW44" s="235"/>
      <c r="WIX44" s="235"/>
      <c r="WIY44" s="235"/>
      <c r="WIZ44" s="235"/>
      <c r="WJA44" s="235"/>
      <c r="WJB44" s="235"/>
      <c r="WJC44" s="235"/>
      <c r="WJD44" s="235"/>
      <c r="WJE44" s="235"/>
      <c r="WJF44" s="235"/>
      <c r="WJG44" s="235"/>
      <c r="WJH44" s="235"/>
      <c r="WJI44" s="235"/>
      <c r="WJJ44" s="235"/>
      <c r="WJK44" s="235"/>
      <c r="WJL44" s="235"/>
      <c r="WJM44" s="235"/>
      <c r="WJN44" s="235"/>
      <c r="WJO44" s="235"/>
      <c r="WJP44" s="235"/>
      <c r="WJQ44" s="235"/>
      <c r="WJR44" s="235"/>
      <c r="WJS44" s="235"/>
      <c r="WJT44" s="235"/>
      <c r="WJU44" s="235"/>
      <c r="WJV44" s="235"/>
      <c r="WJW44" s="235"/>
      <c r="WJX44" s="235"/>
      <c r="WJY44" s="235"/>
      <c r="WJZ44" s="235"/>
      <c r="WKA44" s="235"/>
      <c r="WKB44" s="235"/>
      <c r="WKC44" s="235"/>
      <c r="WKD44" s="235"/>
      <c r="WKE44" s="235"/>
      <c r="WKF44" s="235"/>
      <c r="WKG44" s="235"/>
      <c r="WKH44" s="235"/>
      <c r="WKI44" s="235"/>
      <c r="WKJ44" s="235"/>
      <c r="WKK44" s="235"/>
      <c r="WKL44" s="235"/>
      <c r="WKM44" s="235"/>
      <c r="WKN44" s="235"/>
      <c r="WKO44" s="235"/>
      <c r="WKP44" s="235"/>
      <c r="WKQ44" s="235"/>
      <c r="WKR44" s="235"/>
      <c r="WKS44" s="235"/>
      <c r="WKT44" s="235"/>
      <c r="WKU44" s="235"/>
      <c r="WKV44" s="235"/>
      <c r="WKW44" s="235"/>
      <c r="WKX44" s="235"/>
      <c r="WKY44" s="235"/>
      <c r="WKZ44" s="235"/>
      <c r="WLA44" s="235"/>
      <c r="WLB44" s="235"/>
      <c r="WLC44" s="235"/>
      <c r="WLD44" s="235"/>
      <c r="WLE44" s="235"/>
      <c r="WLF44" s="235"/>
      <c r="WLG44" s="235"/>
      <c r="WLH44" s="235"/>
      <c r="WLI44" s="235"/>
      <c r="WLJ44" s="235"/>
      <c r="WLK44" s="235"/>
      <c r="WLL44" s="235"/>
      <c r="WLM44" s="235"/>
      <c r="WLN44" s="235"/>
      <c r="WLO44" s="235"/>
      <c r="WLP44" s="235"/>
      <c r="WLQ44" s="235"/>
      <c r="WLR44" s="235"/>
      <c r="WLS44" s="235"/>
      <c r="WLT44" s="235"/>
      <c r="WLU44" s="235"/>
      <c r="WLV44" s="235"/>
      <c r="WLW44" s="235"/>
      <c r="WLX44" s="235"/>
      <c r="WLY44" s="235"/>
      <c r="WLZ44" s="235"/>
      <c r="WMA44" s="235"/>
      <c r="WMB44" s="235"/>
      <c r="WMC44" s="235"/>
      <c r="WMD44" s="235"/>
      <c r="WME44" s="235"/>
      <c r="WMF44" s="235"/>
      <c r="WMG44" s="235"/>
      <c r="WMH44" s="235"/>
      <c r="WMI44" s="235"/>
      <c r="WMJ44" s="235"/>
      <c r="WMK44" s="235"/>
      <c r="WML44" s="235"/>
      <c r="WMM44" s="235"/>
      <c r="WMN44" s="235"/>
      <c r="WMO44" s="235"/>
      <c r="WMP44" s="235"/>
      <c r="WMQ44" s="235"/>
      <c r="WMR44" s="235"/>
      <c r="WMS44" s="235"/>
      <c r="WMT44" s="235"/>
      <c r="WMU44" s="235"/>
      <c r="WMV44" s="235"/>
      <c r="WMW44" s="235"/>
      <c r="WMX44" s="235"/>
      <c r="WMY44" s="235"/>
      <c r="WMZ44" s="235"/>
      <c r="WNA44" s="235"/>
      <c r="WNB44" s="235"/>
      <c r="WNC44" s="235"/>
      <c r="WND44" s="235"/>
      <c r="WNE44" s="235"/>
      <c r="WNF44" s="235"/>
      <c r="WNG44" s="235"/>
      <c r="WNH44" s="235"/>
      <c r="WNI44" s="235"/>
      <c r="WNJ44" s="235"/>
      <c r="WNK44" s="235"/>
      <c r="WNL44" s="235"/>
      <c r="WNM44" s="235"/>
      <c r="WNN44" s="235"/>
      <c r="WNO44" s="235"/>
      <c r="WNP44" s="235"/>
      <c r="WNQ44" s="235"/>
      <c r="WNR44" s="235"/>
      <c r="WNS44" s="235"/>
      <c r="WNT44" s="235"/>
      <c r="WNU44" s="235"/>
      <c r="WNV44" s="235"/>
      <c r="WNW44" s="235"/>
      <c r="WNX44" s="235"/>
      <c r="WNY44" s="235"/>
      <c r="WNZ44" s="235"/>
      <c r="WOA44" s="235"/>
      <c r="WOB44" s="235"/>
      <c r="WOC44" s="235"/>
      <c r="WOD44" s="235"/>
      <c r="WOE44" s="235"/>
      <c r="WOF44" s="235"/>
      <c r="WOG44" s="235"/>
      <c r="WOH44" s="235"/>
      <c r="WOI44" s="235"/>
      <c r="WOJ44" s="235"/>
      <c r="WOK44" s="235"/>
      <c r="WOL44" s="235"/>
      <c r="WOM44" s="235"/>
      <c r="WON44" s="235"/>
      <c r="WOO44" s="235"/>
      <c r="WOP44" s="235"/>
      <c r="WOQ44" s="235"/>
      <c r="WOR44" s="235"/>
      <c r="WOS44" s="235"/>
      <c r="WOT44" s="235"/>
      <c r="WOU44" s="235"/>
      <c r="WOV44" s="235"/>
      <c r="WOW44" s="235"/>
      <c r="WOX44" s="235"/>
      <c r="WOY44" s="235"/>
      <c r="WOZ44" s="235"/>
      <c r="WPA44" s="235"/>
      <c r="WPB44" s="235"/>
      <c r="WPC44" s="235"/>
      <c r="WPD44" s="235"/>
      <c r="WPE44" s="235"/>
      <c r="WPF44" s="235"/>
      <c r="WPG44" s="235"/>
      <c r="WPH44" s="235"/>
      <c r="WPI44" s="235"/>
      <c r="WPJ44" s="235"/>
      <c r="WPK44" s="235"/>
      <c r="WPL44" s="235"/>
      <c r="WPM44" s="235"/>
      <c r="WPN44" s="235"/>
      <c r="WPO44" s="235"/>
      <c r="WPP44" s="235"/>
      <c r="WPQ44" s="235"/>
      <c r="WPR44" s="235"/>
      <c r="WPS44" s="235"/>
      <c r="WPT44" s="235"/>
      <c r="WPU44" s="235"/>
      <c r="WPV44" s="235"/>
      <c r="WPW44" s="235"/>
      <c r="WPX44" s="235"/>
      <c r="WPY44" s="235"/>
      <c r="WPZ44" s="235"/>
      <c r="WQA44" s="235"/>
      <c r="WQB44" s="235"/>
      <c r="WQC44" s="235"/>
      <c r="WQD44" s="235"/>
      <c r="WQE44" s="235"/>
      <c r="WQF44" s="235"/>
      <c r="WQG44" s="235"/>
      <c r="WQH44" s="235"/>
      <c r="WQI44" s="235"/>
      <c r="WQJ44" s="235"/>
      <c r="WQK44" s="235"/>
      <c r="WQL44" s="235"/>
      <c r="WQM44" s="235"/>
      <c r="WQN44" s="235"/>
      <c r="WQO44" s="235"/>
      <c r="WQP44" s="235"/>
      <c r="WQQ44" s="235"/>
      <c r="WQR44" s="235"/>
      <c r="WQS44" s="235"/>
      <c r="WQT44" s="235"/>
      <c r="WQU44" s="235"/>
      <c r="WQV44" s="235"/>
      <c r="WQW44" s="235"/>
      <c r="WQX44" s="235"/>
      <c r="WQY44" s="235"/>
      <c r="WQZ44" s="235"/>
      <c r="WRA44" s="235"/>
      <c r="WRB44" s="235"/>
      <c r="WRC44" s="235"/>
      <c r="WRD44" s="235"/>
      <c r="WRE44" s="235"/>
      <c r="WRF44" s="235"/>
      <c r="WRG44" s="235"/>
      <c r="WRH44" s="235"/>
      <c r="WRI44" s="235"/>
      <c r="WRJ44" s="235"/>
      <c r="WRK44" s="235"/>
      <c r="WRL44" s="235"/>
      <c r="WRM44" s="235"/>
      <c r="WRN44" s="235"/>
      <c r="WRO44" s="235"/>
      <c r="WRP44" s="235"/>
      <c r="WRQ44" s="235"/>
      <c r="WRR44" s="235"/>
      <c r="WRS44" s="235"/>
      <c r="WRT44" s="235"/>
      <c r="WRU44" s="235"/>
      <c r="WRV44" s="235"/>
      <c r="WRW44" s="235"/>
      <c r="WRX44" s="235"/>
      <c r="WRY44" s="235"/>
      <c r="WRZ44" s="235"/>
      <c r="WSA44" s="235"/>
      <c r="WSB44" s="235"/>
      <c r="WSC44" s="235"/>
      <c r="WSD44" s="235"/>
      <c r="WSE44" s="235"/>
      <c r="WSF44" s="235"/>
      <c r="WSG44" s="235"/>
      <c r="WSH44" s="235"/>
      <c r="WSI44" s="235"/>
      <c r="WSJ44" s="235"/>
      <c r="WSK44" s="235"/>
      <c r="WSL44" s="235"/>
      <c r="WSM44" s="235"/>
      <c r="WSN44" s="235"/>
      <c r="WSO44" s="235"/>
      <c r="WSP44" s="235"/>
      <c r="WSQ44" s="235"/>
      <c r="WSR44" s="235"/>
      <c r="WSS44" s="235"/>
      <c r="WST44" s="235"/>
      <c r="WSU44" s="235"/>
      <c r="WSV44" s="235"/>
      <c r="WSW44" s="235"/>
      <c r="WSX44" s="235"/>
      <c r="WSY44" s="235"/>
      <c r="WSZ44" s="235"/>
      <c r="WTA44" s="235"/>
      <c r="WTB44" s="235"/>
      <c r="WTC44" s="235"/>
      <c r="WTD44" s="235"/>
      <c r="WTE44" s="235"/>
      <c r="WTF44" s="235"/>
      <c r="WTG44" s="235"/>
      <c r="WTH44" s="235"/>
      <c r="WTI44" s="235"/>
      <c r="WTJ44" s="235"/>
      <c r="WTK44" s="235"/>
      <c r="WTL44" s="235"/>
      <c r="WTM44" s="235"/>
      <c r="WTN44" s="235"/>
      <c r="WTO44" s="235"/>
      <c r="WTP44" s="235"/>
      <c r="WTQ44" s="235"/>
      <c r="WTR44" s="235"/>
      <c r="WTS44" s="235"/>
      <c r="WTT44" s="235"/>
      <c r="WTU44" s="235"/>
      <c r="WTV44" s="235"/>
      <c r="WTW44" s="235"/>
      <c r="WTX44" s="235"/>
      <c r="WTY44" s="235"/>
      <c r="WTZ44" s="235"/>
      <c r="WUA44" s="235"/>
      <c r="WUB44" s="235"/>
      <c r="WUC44" s="235"/>
      <c r="WUD44" s="235"/>
      <c r="WUE44" s="235"/>
      <c r="WUF44" s="235"/>
      <c r="WUG44" s="235"/>
      <c r="WUH44" s="235"/>
      <c r="WUI44" s="235"/>
      <c r="WUJ44" s="235"/>
      <c r="WUK44" s="235"/>
      <c r="WUL44" s="235"/>
      <c r="WUM44" s="235"/>
      <c r="WUN44" s="235"/>
      <c r="WUO44" s="235"/>
      <c r="WUP44" s="235"/>
      <c r="WUQ44" s="235"/>
      <c r="WUR44" s="235"/>
      <c r="WUS44" s="235"/>
      <c r="WUT44" s="235"/>
      <c r="WUU44" s="235"/>
      <c r="WUV44" s="235"/>
      <c r="WUW44" s="235"/>
      <c r="WUX44" s="235"/>
      <c r="WUY44" s="235"/>
      <c r="WUZ44" s="235"/>
      <c r="WVA44" s="235"/>
      <c r="WVB44" s="235"/>
      <c r="WVC44" s="235"/>
      <c r="WVD44" s="235"/>
      <c r="WVE44" s="235"/>
      <c r="WVF44" s="235"/>
      <c r="WVG44" s="235"/>
      <c r="WVH44" s="235"/>
      <c r="WVI44" s="235"/>
      <c r="WVJ44" s="235"/>
      <c r="WVK44" s="235"/>
      <c r="WVL44" s="235"/>
      <c r="WVM44" s="235"/>
      <c r="WVN44" s="235"/>
      <c r="WVO44" s="235"/>
      <c r="WVP44" s="235"/>
      <c r="WVQ44" s="235"/>
      <c r="WVR44" s="235"/>
      <c r="WVS44" s="235"/>
      <c r="WVT44" s="235"/>
      <c r="WVU44" s="235"/>
      <c r="WVV44" s="235"/>
      <c r="WVW44" s="235"/>
      <c r="WVX44" s="235"/>
      <c r="WVY44" s="235"/>
      <c r="WVZ44" s="235"/>
      <c r="WWA44" s="235"/>
      <c r="WWB44" s="235"/>
      <c r="WWC44" s="235"/>
      <c r="WWD44" s="235"/>
      <c r="WWE44" s="235"/>
      <c r="WWF44" s="235"/>
      <c r="WWG44" s="235"/>
      <c r="WWH44" s="235"/>
      <c r="WWI44" s="235"/>
      <c r="WWJ44" s="235"/>
      <c r="WWK44" s="235"/>
      <c r="WWL44" s="235"/>
      <c r="WWM44" s="235"/>
      <c r="WWN44" s="235"/>
      <c r="WWO44" s="235"/>
      <c r="WWP44" s="235"/>
      <c r="WWQ44" s="235"/>
      <c r="WWR44" s="235"/>
      <c r="WWS44" s="235"/>
      <c r="WWT44" s="235"/>
      <c r="WWU44" s="235"/>
      <c r="WWV44" s="235"/>
      <c r="WWW44" s="235"/>
      <c r="WWX44" s="235"/>
      <c r="WWY44" s="235"/>
      <c r="WWZ44" s="235"/>
      <c r="WXA44" s="235"/>
      <c r="WXB44" s="235"/>
      <c r="WXC44" s="235"/>
      <c r="WXD44" s="235"/>
      <c r="WXE44" s="235"/>
      <c r="WXF44" s="235"/>
      <c r="WXG44" s="235"/>
      <c r="WXH44" s="235"/>
      <c r="WXI44" s="235"/>
      <c r="WXJ44" s="235"/>
      <c r="WXK44" s="235"/>
      <c r="WXL44" s="235"/>
      <c r="WXM44" s="235"/>
      <c r="WXN44" s="235"/>
      <c r="WXO44" s="235"/>
      <c r="WXP44" s="235"/>
      <c r="WXQ44" s="235"/>
      <c r="WXR44" s="235"/>
      <c r="WXS44" s="235"/>
      <c r="WXT44" s="235"/>
      <c r="WXU44" s="235"/>
      <c r="WXV44" s="235"/>
      <c r="WXW44" s="235"/>
      <c r="WXX44" s="235"/>
      <c r="WXY44" s="235"/>
      <c r="WXZ44" s="235"/>
      <c r="WYA44" s="235"/>
      <c r="WYB44" s="235"/>
      <c r="WYC44" s="235"/>
      <c r="WYD44" s="235"/>
      <c r="WYE44" s="235"/>
      <c r="WYF44" s="235"/>
      <c r="WYG44" s="235"/>
      <c r="WYH44" s="235"/>
      <c r="WYI44" s="235"/>
      <c r="WYJ44" s="235"/>
      <c r="WYK44" s="235"/>
      <c r="WYL44" s="235"/>
      <c r="WYM44" s="235"/>
      <c r="WYN44" s="235"/>
      <c r="WYO44" s="235"/>
      <c r="WYP44" s="235"/>
      <c r="WYQ44" s="235"/>
      <c r="WYR44" s="235"/>
      <c r="WYS44" s="235"/>
      <c r="WYT44" s="235"/>
      <c r="WYU44" s="235"/>
      <c r="WYV44" s="235"/>
      <c r="WYW44" s="235"/>
      <c r="WYX44" s="235"/>
      <c r="WYY44" s="235"/>
      <c r="WYZ44" s="235"/>
      <c r="WZA44" s="235"/>
      <c r="WZB44" s="235"/>
      <c r="WZC44" s="235"/>
      <c r="WZD44" s="235"/>
      <c r="WZE44" s="235"/>
      <c r="WZF44" s="235"/>
      <c r="WZG44" s="235"/>
      <c r="WZH44" s="235"/>
      <c r="WZI44" s="235"/>
      <c r="WZJ44" s="235"/>
      <c r="WZK44" s="235"/>
      <c r="WZL44" s="235"/>
      <c r="WZM44" s="235"/>
      <c r="WZN44" s="235"/>
      <c r="WZO44" s="235"/>
      <c r="WZP44" s="235"/>
      <c r="WZQ44" s="235"/>
      <c r="WZR44" s="235"/>
      <c r="WZS44" s="235"/>
      <c r="WZT44" s="235"/>
      <c r="WZU44" s="235"/>
      <c r="WZV44" s="235"/>
      <c r="WZW44" s="235"/>
      <c r="WZX44" s="235"/>
      <c r="WZY44" s="235"/>
      <c r="WZZ44" s="235"/>
      <c r="XAA44" s="235"/>
      <c r="XAB44" s="235"/>
      <c r="XAC44" s="235"/>
      <c r="XAD44" s="235"/>
      <c r="XAE44" s="235"/>
      <c r="XAF44" s="235"/>
      <c r="XAG44" s="235"/>
      <c r="XAH44" s="235"/>
      <c r="XAI44" s="235"/>
      <c r="XAJ44" s="235"/>
      <c r="XAK44" s="235"/>
      <c r="XAL44" s="235"/>
      <c r="XAM44" s="235"/>
      <c r="XAN44" s="235"/>
      <c r="XAO44" s="235"/>
      <c r="XAP44" s="235"/>
      <c r="XAQ44" s="235"/>
      <c r="XAR44" s="235"/>
      <c r="XAS44" s="235"/>
      <c r="XAT44" s="235"/>
      <c r="XAU44" s="235"/>
      <c r="XAV44" s="235"/>
      <c r="XAW44" s="235"/>
      <c r="XAX44" s="235"/>
      <c r="XAY44" s="235"/>
      <c r="XAZ44" s="235"/>
      <c r="XBA44" s="235"/>
      <c r="XBB44" s="235"/>
      <c r="XBC44" s="235"/>
      <c r="XBD44" s="235"/>
      <c r="XBE44" s="235"/>
      <c r="XBF44" s="235"/>
      <c r="XBG44" s="235"/>
      <c r="XBH44" s="235"/>
      <c r="XBI44" s="235"/>
      <c r="XBJ44" s="235"/>
      <c r="XBK44" s="235"/>
      <c r="XBL44" s="235"/>
      <c r="XBM44" s="235"/>
      <c r="XBN44" s="235"/>
      <c r="XBO44" s="235"/>
      <c r="XBP44" s="235"/>
      <c r="XBQ44" s="235"/>
      <c r="XBR44" s="235"/>
      <c r="XBS44" s="235"/>
      <c r="XBT44" s="235"/>
      <c r="XBU44" s="235"/>
      <c r="XBV44" s="235"/>
      <c r="XBW44" s="235"/>
      <c r="XBX44" s="235"/>
      <c r="XBY44" s="235"/>
      <c r="XBZ44" s="235"/>
      <c r="XCA44" s="235"/>
      <c r="XCB44" s="235"/>
      <c r="XCC44" s="235"/>
      <c r="XCD44" s="235"/>
      <c r="XCE44" s="235"/>
      <c r="XCF44" s="235"/>
      <c r="XCG44" s="235"/>
      <c r="XCH44" s="235"/>
      <c r="XCI44" s="235"/>
      <c r="XCJ44" s="235"/>
      <c r="XCK44" s="235"/>
      <c r="XCL44" s="235"/>
      <c r="XCM44" s="235"/>
      <c r="XCN44" s="235"/>
      <c r="XCO44" s="235"/>
      <c r="XCP44" s="235"/>
      <c r="XCQ44" s="235"/>
      <c r="XCR44" s="235"/>
      <c r="XCS44" s="235"/>
      <c r="XCT44" s="235"/>
      <c r="XCU44" s="235"/>
      <c r="XCV44" s="235"/>
      <c r="XCW44" s="235"/>
      <c r="XCX44" s="235"/>
      <c r="XCY44" s="235"/>
      <c r="XCZ44" s="235"/>
      <c r="XDA44" s="235"/>
      <c r="XDB44" s="235"/>
      <c r="XDC44" s="235"/>
      <c r="XDD44" s="235"/>
      <c r="XDE44" s="235"/>
      <c r="XDF44" s="235"/>
      <c r="XDG44" s="235"/>
      <c r="XDH44" s="235"/>
      <c r="XDI44" s="235"/>
      <c r="XDJ44" s="235"/>
      <c r="XDK44" s="235"/>
      <c r="XDL44" s="235"/>
      <c r="XDM44" s="235"/>
      <c r="XDN44" s="235"/>
      <c r="XDO44" s="235"/>
      <c r="XDP44" s="235"/>
      <c r="XDQ44" s="235"/>
      <c r="XDR44" s="235"/>
      <c r="XDS44" s="235"/>
      <c r="XDT44" s="235"/>
      <c r="XDU44" s="235"/>
      <c r="XDV44" s="235"/>
      <c r="XDW44" s="235"/>
    </row>
    <row r="45" spans="1:16351" s="236" customFormat="1" ht="15" thickBot="1" x14ac:dyDescent="0.35">
      <c r="A45" s="152" t="s">
        <v>40</v>
      </c>
      <c r="B45" s="152" t="s">
        <v>90</v>
      </c>
      <c r="C45" s="152" t="s">
        <v>180</v>
      </c>
      <c r="D45" s="139">
        <v>600000</v>
      </c>
      <c r="E45" s="148">
        <v>0</v>
      </c>
      <c r="F45" s="232">
        <f t="shared" si="5"/>
        <v>600000</v>
      </c>
      <c r="G45" s="139">
        <f t="shared" si="4"/>
        <v>549997</v>
      </c>
      <c r="H45" s="139">
        <f t="shared" si="2"/>
        <v>50003</v>
      </c>
      <c r="I45" s="233"/>
      <c r="J45" s="233"/>
      <c r="K45" s="233">
        <f>49999+50003</f>
        <v>100002</v>
      </c>
      <c r="L45" s="233">
        <v>50002</v>
      </c>
      <c r="M45" s="233"/>
      <c r="N45" s="233"/>
      <c r="O45" s="233"/>
      <c r="P45" s="233">
        <v>99995</v>
      </c>
      <c r="Q45" s="233">
        <v>50000</v>
      </c>
      <c r="R45" s="233"/>
      <c r="S45" s="233">
        <f>49998+49999+49997</f>
        <v>149994</v>
      </c>
      <c r="T45" s="233">
        <v>50004</v>
      </c>
      <c r="U45" s="233">
        <v>50000</v>
      </c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3"/>
      <c r="DE45" s="233"/>
      <c r="DF45" s="233"/>
      <c r="DG45" s="233"/>
      <c r="DH45" s="233"/>
      <c r="DI45" s="233"/>
      <c r="DJ45" s="233"/>
      <c r="DK45" s="233"/>
      <c r="DL45" s="233"/>
      <c r="DM45" s="233"/>
      <c r="DN45" s="233"/>
      <c r="DO45" s="233"/>
      <c r="DP45" s="233"/>
      <c r="DQ45" s="233"/>
      <c r="DR45" s="233"/>
      <c r="DS45" s="233"/>
      <c r="DT45" s="233"/>
      <c r="DU45" s="233"/>
      <c r="DV45" s="233"/>
      <c r="DW45" s="233"/>
      <c r="DX45" s="233"/>
      <c r="DY45" s="233"/>
      <c r="DZ45" s="233"/>
      <c r="EA45" s="233"/>
      <c r="EB45" s="233"/>
      <c r="EC45" s="233"/>
      <c r="ED45" s="233"/>
      <c r="EE45" s="233"/>
      <c r="EF45" s="233"/>
      <c r="EG45" s="233"/>
      <c r="EH45" s="233"/>
      <c r="EI45" s="233"/>
      <c r="EJ45" s="233"/>
      <c r="EK45" s="233"/>
      <c r="EL45" s="233"/>
      <c r="EM45" s="233"/>
      <c r="EN45" s="233"/>
      <c r="EO45" s="233"/>
      <c r="EP45" s="233"/>
      <c r="EQ45" s="233"/>
      <c r="ER45" s="233"/>
      <c r="ES45" s="233"/>
      <c r="ET45" s="233"/>
      <c r="EU45" s="233"/>
      <c r="EV45" s="233"/>
      <c r="EW45" s="233"/>
      <c r="EX45" s="233"/>
      <c r="EY45" s="233"/>
      <c r="EZ45" s="233"/>
      <c r="FA45" s="233"/>
      <c r="FB45" s="233"/>
      <c r="FC45" s="233"/>
      <c r="FD45" s="233"/>
      <c r="FE45" s="233"/>
      <c r="FF45" s="233"/>
      <c r="FG45" s="233"/>
      <c r="FH45" s="233"/>
      <c r="FI45" s="233"/>
      <c r="FJ45" s="233"/>
      <c r="FK45" s="233"/>
      <c r="FL45" s="233"/>
      <c r="FM45" s="233"/>
      <c r="FN45" s="233"/>
      <c r="FO45" s="233"/>
      <c r="FP45" s="233"/>
      <c r="FQ45" s="233"/>
      <c r="FR45" s="233"/>
      <c r="FS45" s="233"/>
      <c r="FT45" s="233"/>
      <c r="FU45" s="233"/>
      <c r="FV45" s="233"/>
      <c r="FW45" s="233"/>
      <c r="FX45" s="233"/>
      <c r="FY45" s="233"/>
      <c r="FZ45" s="233"/>
      <c r="GA45" s="233"/>
      <c r="GB45" s="233"/>
      <c r="GC45" s="233"/>
      <c r="GD45" s="233"/>
      <c r="GE45" s="233"/>
      <c r="GF45" s="233"/>
      <c r="GG45" s="233"/>
      <c r="GH45" s="233"/>
      <c r="GI45" s="233"/>
      <c r="GJ45" s="233"/>
      <c r="GK45" s="233"/>
      <c r="GL45" s="233"/>
      <c r="GM45" s="233"/>
      <c r="GN45" s="233"/>
      <c r="GO45" s="233"/>
      <c r="GP45" s="233"/>
      <c r="GQ45" s="233"/>
      <c r="GR45" s="233"/>
      <c r="GS45" s="233"/>
      <c r="GT45" s="233"/>
      <c r="GU45" s="233"/>
      <c r="GV45" s="233"/>
      <c r="GW45" s="233"/>
      <c r="GX45" s="233"/>
      <c r="GY45" s="233"/>
      <c r="GZ45" s="233"/>
      <c r="HA45" s="233"/>
      <c r="HB45" s="233"/>
      <c r="HC45" s="233"/>
      <c r="HD45" s="233"/>
      <c r="HE45" s="233"/>
      <c r="HF45" s="233"/>
      <c r="HG45" s="233"/>
      <c r="HH45" s="233"/>
      <c r="HI45" s="233"/>
      <c r="HJ45" s="233"/>
      <c r="HK45" s="233"/>
      <c r="HL45" s="233"/>
      <c r="HM45" s="233"/>
      <c r="HN45" s="233"/>
      <c r="HO45" s="233"/>
      <c r="HP45" s="233"/>
      <c r="HQ45" s="233"/>
      <c r="HR45" s="233"/>
      <c r="HS45" s="233"/>
      <c r="HT45" s="233"/>
      <c r="HU45" s="233"/>
      <c r="HV45" s="233"/>
      <c r="HW45" s="233"/>
      <c r="HX45" s="233"/>
      <c r="HY45" s="233"/>
      <c r="HZ45" s="233"/>
      <c r="IA45" s="233"/>
      <c r="IB45" s="233"/>
      <c r="IC45" s="233"/>
      <c r="ID45" s="233"/>
      <c r="IE45" s="233"/>
      <c r="IF45" s="233"/>
      <c r="IG45" s="233"/>
      <c r="IH45" s="233"/>
      <c r="II45" s="233"/>
      <c r="IJ45" s="233"/>
      <c r="IK45" s="233"/>
      <c r="IL45" s="233"/>
      <c r="IM45" s="233"/>
      <c r="IN45" s="233"/>
      <c r="IO45" s="233"/>
      <c r="IP45" s="233"/>
      <c r="IQ45" s="233"/>
      <c r="IR45" s="233"/>
      <c r="IS45" s="233"/>
      <c r="IT45" s="233"/>
      <c r="IU45" s="233"/>
      <c r="IV45" s="233"/>
      <c r="IW45" s="233"/>
      <c r="IX45" s="233"/>
      <c r="IY45" s="233"/>
      <c r="IZ45" s="233"/>
      <c r="JA45" s="233"/>
      <c r="JB45" s="233"/>
      <c r="JC45" s="233"/>
      <c r="JD45" s="233"/>
      <c r="JE45" s="233"/>
      <c r="JF45" s="233"/>
      <c r="JG45" s="233"/>
      <c r="JH45" s="233"/>
      <c r="JI45" s="233"/>
      <c r="JJ45" s="233"/>
      <c r="JK45" s="233"/>
      <c r="JL45" s="233"/>
      <c r="JM45" s="233"/>
      <c r="JN45" s="233"/>
      <c r="JO45" s="233"/>
      <c r="JP45" s="233"/>
      <c r="JQ45" s="233"/>
      <c r="JR45" s="233"/>
      <c r="JS45" s="233"/>
      <c r="JT45" s="233"/>
      <c r="JU45" s="233"/>
      <c r="JV45" s="233"/>
      <c r="JW45" s="233"/>
      <c r="JX45" s="233"/>
      <c r="JY45" s="233"/>
      <c r="JZ45" s="233"/>
      <c r="KA45" s="233"/>
      <c r="KB45" s="233"/>
      <c r="KC45" s="233"/>
      <c r="KD45" s="233"/>
      <c r="KE45" s="233"/>
      <c r="KF45" s="233"/>
      <c r="KG45" s="233"/>
      <c r="KH45" s="233"/>
      <c r="KI45" s="233"/>
      <c r="KJ45" s="233"/>
      <c r="KK45" s="233"/>
      <c r="KL45" s="233"/>
      <c r="KM45" s="233"/>
      <c r="KN45" s="233"/>
      <c r="KO45" s="233"/>
      <c r="KP45" s="233"/>
      <c r="KQ45" s="233"/>
      <c r="KR45" s="233"/>
      <c r="KS45" s="233"/>
      <c r="KT45" s="233"/>
      <c r="KU45" s="233"/>
      <c r="KV45" s="233"/>
      <c r="KW45" s="233"/>
      <c r="KX45" s="233"/>
      <c r="KY45" s="233"/>
      <c r="KZ45" s="233"/>
      <c r="LA45" s="233"/>
      <c r="LB45" s="233"/>
      <c r="LC45" s="233"/>
      <c r="LD45" s="233"/>
      <c r="LE45" s="233"/>
      <c r="LF45" s="233"/>
      <c r="LG45" s="233"/>
      <c r="LH45" s="233"/>
      <c r="LI45" s="233"/>
      <c r="LJ45" s="233"/>
      <c r="LK45" s="233"/>
      <c r="LL45" s="233"/>
      <c r="LM45" s="233"/>
      <c r="LN45" s="233"/>
      <c r="LO45" s="233"/>
      <c r="LP45" s="233"/>
      <c r="LQ45" s="233"/>
      <c r="LR45" s="233"/>
      <c r="LS45" s="233"/>
      <c r="LT45" s="233"/>
      <c r="LU45" s="233"/>
      <c r="LV45" s="233"/>
      <c r="LW45" s="233"/>
      <c r="LX45" s="233"/>
      <c r="LY45" s="233"/>
      <c r="LZ45" s="233"/>
      <c r="MA45" s="233"/>
      <c r="MB45" s="233"/>
      <c r="MC45" s="233"/>
      <c r="MD45" s="233"/>
      <c r="ME45" s="233"/>
      <c r="MF45" s="233"/>
      <c r="MG45" s="233"/>
      <c r="MH45" s="233"/>
      <c r="MI45" s="233"/>
      <c r="MJ45" s="233"/>
      <c r="MK45" s="233"/>
      <c r="ML45" s="233"/>
      <c r="MM45" s="233"/>
      <c r="MN45" s="233"/>
      <c r="MO45" s="233"/>
      <c r="MP45" s="233"/>
      <c r="MQ45" s="233"/>
      <c r="MR45" s="233"/>
      <c r="MS45" s="233"/>
      <c r="MT45" s="233"/>
      <c r="MU45" s="233"/>
      <c r="MV45" s="233"/>
      <c r="MW45" s="233"/>
      <c r="MX45" s="233"/>
      <c r="MY45" s="233"/>
      <c r="MZ45" s="233"/>
      <c r="NA45" s="233"/>
      <c r="NB45" s="233"/>
      <c r="NC45" s="233"/>
      <c r="ND45" s="233"/>
      <c r="NE45" s="233"/>
      <c r="NF45" s="233"/>
      <c r="NG45" s="233"/>
      <c r="NH45" s="233"/>
      <c r="NI45" s="233"/>
      <c r="NJ45" s="233"/>
      <c r="NK45" s="233"/>
      <c r="NL45" s="233"/>
      <c r="NM45" s="233"/>
      <c r="NN45" s="233"/>
      <c r="NO45" s="233"/>
      <c r="NP45" s="233"/>
      <c r="NQ45" s="233"/>
      <c r="NR45" s="233"/>
      <c r="NS45" s="233"/>
      <c r="NT45" s="233"/>
      <c r="NU45" s="233"/>
      <c r="NV45" s="233"/>
      <c r="NW45" s="233"/>
      <c r="NX45" s="233"/>
      <c r="NY45" s="233"/>
      <c r="NZ45" s="233"/>
      <c r="OA45" s="233"/>
      <c r="OB45" s="233"/>
      <c r="OC45" s="233"/>
      <c r="OD45" s="233"/>
      <c r="OE45" s="233"/>
      <c r="OF45" s="233"/>
      <c r="OG45" s="233"/>
      <c r="OH45" s="233"/>
      <c r="OI45" s="233"/>
      <c r="OJ45" s="233"/>
      <c r="OK45" s="233"/>
      <c r="OL45" s="233"/>
      <c r="OM45" s="233"/>
      <c r="ON45" s="233"/>
      <c r="OO45" s="233"/>
      <c r="OP45" s="233"/>
      <c r="OQ45" s="233"/>
      <c r="OR45" s="233"/>
      <c r="OS45" s="233"/>
      <c r="OT45" s="233"/>
      <c r="OU45" s="233"/>
      <c r="OV45" s="233"/>
      <c r="OW45" s="233"/>
      <c r="OX45" s="233"/>
      <c r="OY45" s="233"/>
      <c r="OZ45" s="233"/>
      <c r="PA45" s="233"/>
      <c r="PB45" s="233"/>
      <c r="PC45" s="233"/>
      <c r="PD45" s="233"/>
      <c r="PE45" s="233"/>
      <c r="PF45" s="233"/>
      <c r="PG45" s="233"/>
      <c r="PH45" s="233"/>
      <c r="PI45" s="233"/>
      <c r="PJ45" s="233"/>
      <c r="PK45" s="233"/>
      <c r="PL45" s="233"/>
      <c r="PM45" s="233"/>
      <c r="PN45" s="233"/>
      <c r="PO45" s="233"/>
      <c r="PP45" s="233"/>
      <c r="PQ45" s="233"/>
      <c r="PR45" s="233"/>
      <c r="PS45" s="233"/>
      <c r="PT45" s="233"/>
      <c r="PU45" s="233"/>
      <c r="PV45" s="233"/>
      <c r="PW45" s="233"/>
      <c r="PX45" s="233"/>
      <c r="PY45" s="233"/>
      <c r="PZ45" s="233"/>
      <c r="QA45" s="233"/>
      <c r="QB45" s="233"/>
      <c r="QC45" s="233"/>
      <c r="QD45" s="233"/>
      <c r="QE45" s="233"/>
      <c r="QF45" s="233"/>
      <c r="QG45" s="233"/>
      <c r="QH45" s="233"/>
      <c r="QI45" s="233"/>
      <c r="QJ45" s="233"/>
      <c r="QK45" s="233"/>
      <c r="QL45" s="233"/>
      <c r="QM45" s="233"/>
      <c r="QN45" s="233"/>
      <c r="QO45" s="233"/>
      <c r="QP45" s="233"/>
      <c r="QQ45" s="233"/>
      <c r="QR45" s="233"/>
      <c r="QS45" s="233"/>
      <c r="QT45" s="233"/>
      <c r="QU45" s="233"/>
      <c r="QV45" s="233"/>
      <c r="QW45" s="233"/>
      <c r="QX45" s="233"/>
      <c r="QY45" s="233"/>
      <c r="QZ45" s="233"/>
      <c r="RA45" s="233"/>
      <c r="RB45" s="233"/>
      <c r="RC45" s="233"/>
      <c r="RD45" s="233"/>
      <c r="RE45" s="233"/>
      <c r="RF45" s="233"/>
      <c r="RG45" s="233"/>
      <c r="RH45" s="233"/>
      <c r="RI45" s="233"/>
      <c r="RJ45" s="233"/>
      <c r="RK45" s="233"/>
      <c r="RL45" s="233"/>
      <c r="RM45" s="233"/>
      <c r="RN45" s="233"/>
      <c r="RO45" s="233"/>
      <c r="RP45" s="233"/>
      <c r="RQ45" s="233"/>
      <c r="RR45" s="233"/>
      <c r="RS45" s="233"/>
      <c r="RT45" s="233"/>
      <c r="RU45" s="233"/>
      <c r="RV45" s="233"/>
      <c r="RW45" s="233"/>
      <c r="RX45" s="233"/>
      <c r="RY45" s="233"/>
      <c r="RZ45" s="233"/>
      <c r="SA45" s="233"/>
      <c r="SB45" s="233"/>
      <c r="SC45" s="233"/>
      <c r="SD45" s="233"/>
      <c r="SE45" s="233"/>
      <c r="SF45" s="233"/>
      <c r="SG45" s="233"/>
      <c r="SH45" s="233"/>
      <c r="SI45" s="233"/>
      <c r="SJ45" s="233"/>
      <c r="SK45" s="233"/>
      <c r="SL45" s="233"/>
      <c r="SM45" s="233"/>
      <c r="SN45" s="233"/>
      <c r="SO45" s="233"/>
      <c r="SP45" s="233"/>
      <c r="SQ45" s="233"/>
      <c r="SR45" s="233"/>
      <c r="SS45" s="233"/>
      <c r="ST45" s="233"/>
      <c r="SU45" s="233"/>
      <c r="SV45" s="233"/>
      <c r="SW45" s="233"/>
      <c r="SX45" s="233"/>
      <c r="SY45" s="233"/>
      <c r="SZ45" s="233"/>
      <c r="TA45" s="233"/>
      <c r="TB45" s="233"/>
      <c r="TC45" s="233"/>
      <c r="TD45" s="233"/>
      <c r="TE45" s="233"/>
      <c r="TF45" s="233"/>
      <c r="TG45" s="233"/>
      <c r="TH45" s="233"/>
      <c r="TI45" s="233"/>
      <c r="TJ45" s="233"/>
      <c r="TK45" s="233"/>
      <c r="TL45" s="233"/>
      <c r="TM45" s="233"/>
      <c r="TN45" s="233"/>
      <c r="TO45" s="233"/>
      <c r="TP45" s="233"/>
      <c r="TQ45" s="233"/>
      <c r="TR45" s="233"/>
      <c r="TS45" s="233"/>
      <c r="TT45" s="233"/>
      <c r="TU45" s="233"/>
      <c r="TV45" s="233"/>
      <c r="TW45" s="233"/>
      <c r="TX45" s="233"/>
      <c r="TY45" s="233"/>
      <c r="TZ45" s="233"/>
      <c r="UA45" s="233"/>
      <c r="UB45" s="233"/>
      <c r="UC45" s="233"/>
      <c r="UD45" s="233"/>
      <c r="UE45" s="233"/>
      <c r="UF45" s="233"/>
      <c r="UG45" s="233"/>
      <c r="UH45" s="233"/>
      <c r="UI45" s="233"/>
      <c r="UJ45" s="233"/>
      <c r="UK45" s="233"/>
      <c r="UL45" s="233"/>
      <c r="UM45" s="233"/>
      <c r="UN45" s="233"/>
      <c r="UO45" s="233"/>
      <c r="UP45" s="233"/>
      <c r="UQ45" s="233"/>
      <c r="UR45" s="233"/>
      <c r="US45" s="233"/>
      <c r="UT45" s="233"/>
      <c r="UU45" s="233"/>
      <c r="UV45" s="233"/>
      <c r="UW45" s="233"/>
      <c r="UX45" s="233"/>
      <c r="UY45" s="233"/>
      <c r="UZ45" s="233"/>
      <c r="VA45" s="233"/>
      <c r="VB45" s="233"/>
      <c r="VC45" s="233"/>
      <c r="VD45" s="233"/>
      <c r="VE45" s="233"/>
      <c r="VF45" s="233"/>
      <c r="VG45" s="233"/>
      <c r="VH45" s="233"/>
      <c r="VI45" s="233"/>
      <c r="VJ45" s="233"/>
      <c r="VK45" s="233"/>
      <c r="VL45" s="233"/>
      <c r="VM45" s="233"/>
      <c r="VN45" s="233"/>
      <c r="VO45" s="233"/>
      <c r="VP45" s="233"/>
      <c r="VQ45" s="233"/>
      <c r="VR45" s="233"/>
      <c r="VS45" s="233"/>
      <c r="VT45" s="233"/>
      <c r="VU45" s="233"/>
      <c r="VV45" s="233"/>
      <c r="VW45" s="233"/>
      <c r="VX45" s="233"/>
      <c r="VY45" s="233"/>
      <c r="VZ45" s="233"/>
      <c r="WA45" s="233"/>
      <c r="WB45" s="233"/>
      <c r="WC45" s="233"/>
      <c r="WD45" s="233"/>
      <c r="WE45" s="233"/>
      <c r="WF45" s="233"/>
      <c r="WG45" s="233"/>
      <c r="WH45" s="233"/>
      <c r="WI45" s="233"/>
      <c r="WJ45" s="233"/>
      <c r="WK45" s="233"/>
      <c r="WL45" s="233"/>
      <c r="WM45" s="233"/>
      <c r="WN45" s="233"/>
      <c r="WO45" s="233"/>
      <c r="WP45" s="233"/>
      <c r="WQ45" s="233"/>
      <c r="WR45" s="233"/>
      <c r="WS45" s="233"/>
      <c r="WT45" s="233"/>
      <c r="WU45" s="233"/>
      <c r="WV45" s="233"/>
      <c r="WW45" s="233"/>
      <c r="WX45" s="233"/>
      <c r="WY45" s="233"/>
      <c r="WZ45" s="233"/>
      <c r="XA45" s="233"/>
      <c r="XB45" s="233"/>
      <c r="XC45" s="233"/>
      <c r="XD45" s="233"/>
      <c r="XE45" s="233"/>
      <c r="XF45" s="233"/>
      <c r="XG45" s="233"/>
      <c r="XH45" s="233"/>
      <c r="XI45" s="233"/>
      <c r="XJ45" s="233"/>
      <c r="XK45" s="233"/>
      <c r="XL45" s="233"/>
      <c r="XM45" s="233"/>
      <c r="XN45" s="233"/>
      <c r="XO45" s="233"/>
      <c r="XP45" s="233"/>
      <c r="XQ45" s="233"/>
      <c r="XR45" s="233"/>
      <c r="XS45" s="233"/>
      <c r="XT45" s="233"/>
      <c r="XU45" s="233"/>
      <c r="XV45" s="233"/>
      <c r="XW45" s="233"/>
      <c r="XX45" s="233"/>
      <c r="XY45" s="233"/>
      <c r="XZ45" s="233"/>
      <c r="YA45" s="233"/>
      <c r="YB45" s="233"/>
      <c r="YC45" s="233"/>
      <c r="YD45" s="233"/>
      <c r="YE45" s="233"/>
      <c r="YF45" s="233"/>
      <c r="YG45" s="233"/>
      <c r="YH45" s="233"/>
      <c r="YI45" s="233"/>
      <c r="YJ45" s="233"/>
      <c r="YK45" s="233"/>
      <c r="YL45" s="233"/>
      <c r="YM45" s="233"/>
      <c r="YN45" s="233"/>
      <c r="YO45" s="233"/>
      <c r="YP45" s="233"/>
      <c r="YQ45" s="233"/>
      <c r="YR45" s="233"/>
      <c r="YS45" s="233"/>
      <c r="YT45" s="233"/>
      <c r="YU45" s="233"/>
      <c r="YV45" s="233"/>
      <c r="YW45" s="233"/>
      <c r="YX45" s="233"/>
      <c r="YY45" s="233"/>
      <c r="YZ45" s="233"/>
      <c r="ZA45" s="233"/>
      <c r="ZB45" s="233"/>
      <c r="ZC45" s="233"/>
      <c r="ZD45" s="233"/>
      <c r="ZE45" s="233"/>
      <c r="ZF45" s="233"/>
      <c r="ZG45" s="233"/>
      <c r="ZH45" s="233"/>
      <c r="ZI45" s="233"/>
      <c r="ZJ45" s="233"/>
      <c r="ZK45" s="233"/>
      <c r="ZL45" s="233"/>
      <c r="ZM45" s="233"/>
      <c r="ZN45" s="233"/>
      <c r="ZO45" s="233"/>
      <c r="ZP45" s="233"/>
      <c r="ZQ45" s="233"/>
      <c r="ZR45" s="233"/>
      <c r="ZS45" s="233"/>
      <c r="ZT45" s="233"/>
      <c r="ZU45" s="233"/>
      <c r="ZV45" s="233"/>
      <c r="ZW45" s="233"/>
      <c r="ZX45" s="233"/>
      <c r="ZY45" s="233"/>
      <c r="ZZ45" s="233"/>
      <c r="AAA45" s="233"/>
      <c r="AAB45" s="233"/>
      <c r="AAC45" s="233"/>
      <c r="AAD45" s="233"/>
      <c r="AAE45" s="233"/>
      <c r="AAF45" s="233"/>
      <c r="AAG45" s="233"/>
      <c r="AAH45" s="233"/>
      <c r="AAI45" s="233"/>
      <c r="AAJ45" s="233"/>
      <c r="AAK45" s="233"/>
      <c r="AAL45" s="233"/>
      <c r="AAM45" s="233"/>
      <c r="AAN45" s="233"/>
      <c r="AAO45" s="233"/>
      <c r="AAP45" s="233"/>
      <c r="AAQ45" s="233"/>
      <c r="AAR45" s="233"/>
      <c r="AAS45" s="233"/>
      <c r="AAT45" s="233"/>
      <c r="AAU45" s="233"/>
      <c r="AAV45" s="233"/>
      <c r="AAW45" s="233"/>
      <c r="AAX45" s="233"/>
      <c r="AAY45" s="233"/>
      <c r="AAZ45" s="233"/>
      <c r="ABA45" s="233"/>
      <c r="ABB45" s="233"/>
      <c r="ABC45" s="233"/>
      <c r="ABD45" s="233"/>
      <c r="ABE45" s="233"/>
      <c r="ABF45" s="233"/>
      <c r="ABG45" s="233"/>
      <c r="ABH45" s="233"/>
      <c r="ABI45" s="233"/>
      <c r="ABJ45" s="233"/>
      <c r="ABK45" s="233"/>
      <c r="ABL45" s="233"/>
      <c r="ABM45" s="233"/>
      <c r="ABN45" s="233"/>
      <c r="ABO45" s="233"/>
      <c r="ABP45" s="233"/>
      <c r="ABQ45" s="233"/>
      <c r="ABR45" s="233"/>
      <c r="ABS45" s="233"/>
      <c r="ABT45" s="233"/>
      <c r="ABU45" s="233"/>
      <c r="ABV45" s="233"/>
      <c r="ABW45" s="233"/>
      <c r="ABX45" s="233"/>
      <c r="ABY45" s="233"/>
      <c r="ABZ45" s="233"/>
      <c r="ACA45" s="233"/>
      <c r="ACB45" s="233"/>
      <c r="ACC45" s="233"/>
      <c r="ACD45" s="233"/>
      <c r="ACE45" s="233"/>
      <c r="ACF45" s="233"/>
      <c r="ACG45" s="233"/>
      <c r="ACH45" s="233"/>
      <c r="ACI45" s="233"/>
      <c r="ACJ45" s="233"/>
      <c r="ACK45" s="233"/>
      <c r="ACL45" s="233"/>
      <c r="ACM45" s="233"/>
      <c r="ACN45" s="233"/>
      <c r="ACO45" s="233"/>
      <c r="ACP45" s="233"/>
      <c r="ACQ45" s="233"/>
      <c r="ACR45" s="233"/>
      <c r="ACS45" s="233"/>
      <c r="ACT45" s="233"/>
      <c r="ACU45" s="233"/>
      <c r="ACV45" s="233"/>
      <c r="ACW45" s="233"/>
      <c r="ACX45" s="233"/>
      <c r="ACY45" s="233"/>
      <c r="ACZ45" s="233"/>
      <c r="ADA45" s="233"/>
      <c r="ADB45" s="233"/>
      <c r="ADC45" s="233"/>
      <c r="ADD45" s="233"/>
      <c r="ADE45" s="233"/>
      <c r="ADF45" s="233"/>
      <c r="ADG45" s="233"/>
      <c r="ADH45" s="233"/>
      <c r="ADI45" s="233"/>
      <c r="ADJ45" s="233"/>
      <c r="ADK45" s="233"/>
      <c r="ADL45" s="233"/>
      <c r="ADM45" s="233"/>
      <c r="ADN45" s="233"/>
      <c r="ADO45" s="233"/>
      <c r="ADP45" s="233"/>
      <c r="ADQ45" s="233"/>
      <c r="ADR45" s="233"/>
      <c r="ADS45" s="233"/>
      <c r="ADT45" s="233"/>
      <c r="ADU45" s="233"/>
      <c r="ADV45" s="233"/>
      <c r="ADW45" s="233"/>
      <c r="ADX45" s="233"/>
      <c r="ADY45" s="233"/>
      <c r="ADZ45" s="233"/>
      <c r="AEA45" s="233"/>
      <c r="AEB45" s="233"/>
      <c r="AEC45" s="233"/>
      <c r="AED45" s="233"/>
      <c r="AEE45" s="233"/>
      <c r="AEF45" s="233"/>
      <c r="AEG45" s="233"/>
      <c r="AEH45" s="233"/>
      <c r="AEI45" s="233"/>
      <c r="AEJ45" s="233"/>
      <c r="AEK45" s="233"/>
      <c r="AEL45" s="233"/>
      <c r="AEM45" s="233"/>
      <c r="AEN45" s="233"/>
      <c r="AEO45" s="233"/>
      <c r="AEP45" s="233"/>
      <c r="AEQ45" s="233"/>
      <c r="AER45" s="233"/>
      <c r="AES45" s="233"/>
      <c r="AET45" s="233"/>
      <c r="AEU45" s="233"/>
      <c r="AEV45" s="233"/>
      <c r="AEW45" s="233"/>
      <c r="AEX45" s="233"/>
      <c r="AEY45" s="233"/>
      <c r="AEZ45" s="233"/>
      <c r="AFA45" s="233"/>
      <c r="AFB45" s="233"/>
      <c r="AFC45" s="233"/>
      <c r="AFD45" s="233"/>
      <c r="AFE45" s="233"/>
      <c r="AFF45" s="233"/>
      <c r="AFG45" s="233"/>
      <c r="AFH45" s="233"/>
      <c r="AFI45" s="233"/>
      <c r="AFJ45" s="233"/>
      <c r="AFK45" s="233"/>
      <c r="AFL45" s="233"/>
      <c r="AFM45" s="233"/>
      <c r="AFN45" s="233"/>
      <c r="AFO45" s="233"/>
      <c r="AFP45" s="233"/>
      <c r="AFQ45" s="233"/>
      <c r="AFR45" s="233"/>
      <c r="AFS45" s="233"/>
      <c r="AFT45" s="233"/>
      <c r="AFU45" s="233"/>
      <c r="AFV45" s="233"/>
      <c r="AFW45" s="233"/>
      <c r="AFX45" s="233"/>
      <c r="AFY45" s="233"/>
      <c r="AFZ45" s="233"/>
      <c r="AGA45" s="233"/>
      <c r="AGB45" s="233"/>
      <c r="AGC45" s="233"/>
      <c r="AGD45" s="233"/>
      <c r="AGE45" s="233"/>
      <c r="AGF45" s="233"/>
      <c r="AGG45" s="233"/>
      <c r="AGH45" s="233"/>
      <c r="AGI45" s="233"/>
      <c r="AGJ45" s="233"/>
      <c r="AGK45" s="233"/>
      <c r="AGL45" s="233"/>
      <c r="AGM45" s="233"/>
      <c r="AGN45" s="233"/>
      <c r="AGO45" s="233"/>
      <c r="AGP45" s="233"/>
      <c r="AGQ45" s="233"/>
      <c r="AGR45" s="233"/>
      <c r="AGS45" s="233"/>
      <c r="AGT45" s="233"/>
      <c r="AGU45" s="233"/>
      <c r="AGV45" s="233"/>
      <c r="AGW45" s="233"/>
      <c r="AGX45" s="233"/>
      <c r="AGY45" s="233"/>
      <c r="AGZ45" s="233"/>
      <c r="AHA45" s="233"/>
      <c r="AHB45" s="233"/>
      <c r="AHC45" s="233"/>
      <c r="AHD45" s="233"/>
      <c r="AHE45" s="233"/>
      <c r="AHF45" s="233"/>
      <c r="AHG45" s="233"/>
      <c r="AHH45" s="233"/>
      <c r="AHI45" s="233"/>
      <c r="AHJ45" s="233"/>
      <c r="AHK45" s="233"/>
      <c r="AHL45" s="233"/>
      <c r="AHM45" s="233"/>
      <c r="AHN45" s="233"/>
      <c r="AHO45" s="233"/>
      <c r="AHP45" s="233"/>
      <c r="AHQ45" s="233"/>
      <c r="AHR45" s="233"/>
      <c r="AHS45" s="233"/>
      <c r="AHT45" s="233"/>
      <c r="AHU45" s="233"/>
      <c r="AHV45" s="233"/>
      <c r="AHW45" s="233"/>
      <c r="AHX45" s="233"/>
      <c r="AHY45" s="233"/>
      <c r="AHZ45" s="233"/>
      <c r="AIA45" s="233"/>
      <c r="AIB45" s="233"/>
      <c r="AIC45" s="233"/>
      <c r="AID45" s="233"/>
      <c r="AIE45" s="233"/>
      <c r="AIF45" s="233"/>
      <c r="AIG45" s="233"/>
      <c r="AIH45" s="233"/>
      <c r="AII45" s="233"/>
      <c r="AIJ45" s="233"/>
      <c r="AIK45" s="233"/>
      <c r="AIL45" s="233"/>
      <c r="AIM45" s="233"/>
      <c r="AIN45" s="233"/>
      <c r="AIO45" s="233"/>
      <c r="AIP45" s="233"/>
      <c r="AIQ45" s="233"/>
      <c r="AIR45" s="233"/>
      <c r="AIS45" s="233"/>
      <c r="AIT45" s="233"/>
      <c r="AIU45" s="233"/>
      <c r="AIV45" s="233"/>
      <c r="AIW45" s="233"/>
      <c r="AIX45" s="233"/>
      <c r="AIY45" s="233"/>
      <c r="AIZ45" s="233"/>
      <c r="AJA45" s="233"/>
      <c r="AJB45" s="233"/>
      <c r="AJC45" s="233"/>
      <c r="AJD45" s="233"/>
      <c r="AJE45" s="233"/>
      <c r="AJF45" s="233"/>
      <c r="AJG45" s="233"/>
      <c r="AJH45" s="233"/>
      <c r="AJI45" s="233"/>
      <c r="AJJ45" s="233"/>
      <c r="AJK45" s="233"/>
      <c r="AJL45" s="233"/>
      <c r="AJM45" s="233"/>
      <c r="AJN45" s="233"/>
      <c r="AJO45" s="233"/>
      <c r="AJP45" s="233"/>
      <c r="AJQ45" s="233"/>
      <c r="AJR45" s="233"/>
      <c r="AJS45" s="233"/>
      <c r="AJT45" s="233"/>
      <c r="AJU45" s="233"/>
      <c r="AJV45" s="233"/>
      <c r="AJW45" s="233"/>
      <c r="AJX45" s="233"/>
      <c r="AJY45" s="233"/>
      <c r="AJZ45" s="233"/>
      <c r="AKA45" s="233"/>
      <c r="AKB45" s="233"/>
      <c r="AKC45" s="233"/>
      <c r="AKD45" s="233"/>
      <c r="AKE45" s="233"/>
      <c r="AKF45" s="233"/>
      <c r="AKG45" s="233"/>
      <c r="AKH45" s="233"/>
      <c r="AKI45" s="233"/>
      <c r="AKJ45" s="233"/>
      <c r="AKK45" s="233"/>
      <c r="AKL45" s="233"/>
      <c r="AKM45" s="233"/>
      <c r="AKN45" s="233"/>
      <c r="AKO45" s="233"/>
      <c r="AKP45" s="233"/>
      <c r="AKQ45" s="233"/>
      <c r="AKR45" s="233"/>
      <c r="AKS45" s="233"/>
      <c r="AKT45" s="233"/>
      <c r="AKU45" s="233"/>
      <c r="AKV45" s="233"/>
      <c r="AKW45" s="233"/>
      <c r="AKX45" s="233"/>
      <c r="AKY45" s="233"/>
      <c r="AKZ45" s="233"/>
      <c r="ALA45" s="233"/>
      <c r="ALB45" s="233"/>
      <c r="ALC45" s="233"/>
      <c r="ALD45" s="233"/>
      <c r="ALE45" s="233"/>
      <c r="ALF45" s="233"/>
      <c r="ALG45" s="233"/>
      <c r="ALH45" s="233"/>
      <c r="ALI45" s="233"/>
      <c r="ALJ45" s="233"/>
      <c r="ALK45" s="233"/>
      <c r="ALL45" s="233"/>
      <c r="ALM45" s="233"/>
      <c r="ALN45" s="233"/>
      <c r="ALO45" s="233"/>
      <c r="ALP45" s="233"/>
      <c r="ALQ45" s="233"/>
      <c r="ALR45" s="233"/>
      <c r="ALS45" s="233"/>
      <c r="ALT45" s="233"/>
      <c r="ALU45" s="233"/>
      <c r="ALV45" s="233"/>
      <c r="ALW45" s="233"/>
      <c r="ALX45" s="233"/>
      <c r="ALY45" s="233"/>
      <c r="ALZ45" s="233"/>
      <c r="AMA45" s="233"/>
      <c r="AMB45" s="233"/>
      <c r="AMC45" s="233"/>
      <c r="AMD45" s="233"/>
      <c r="AME45" s="233"/>
      <c r="AMF45" s="233"/>
      <c r="AMG45" s="233"/>
      <c r="AMH45" s="233"/>
      <c r="AMI45" s="233"/>
      <c r="AMJ45" s="233"/>
      <c r="AMK45" s="233"/>
      <c r="AML45" s="233"/>
      <c r="AMM45" s="233"/>
      <c r="AMN45" s="233"/>
      <c r="AMO45" s="233"/>
      <c r="AMP45" s="233"/>
      <c r="AMQ45" s="233"/>
      <c r="AMR45" s="233"/>
      <c r="AMS45" s="233"/>
      <c r="AMT45" s="233"/>
      <c r="AMU45" s="233"/>
      <c r="AMV45" s="233"/>
      <c r="AMW45" s="233"/>
      <c r="AMX45" s="233"/>
      <c r="AMY45" s="233"/>
      <c r="AMZ45" s="233"/>
      <c r="ANA45" s="233"/>
      <c r="ANB45" s="233"/>
      <c r="ANC45" s="233"/>
      <c r="AND45" s="233"/>
      <c r="ANE45" s="233"/>
      <c r="ANF45" s="233"/>
      <c r="ANG45" s="233"/>
      <c r="ANH45" s="233"/>
      <c r="ANI45" s="233"/>
      <c r="ANJ45" s="233"/>
      <c r="ANK45" s="233"/>
      <c r="ANL45" s="233"/>
      <c r="ANM45" s="233"/>
      <c r="ANN45" s="233"/>
      <c r="ANO45" s="233"/>
      <c r="ANP45" s="233"/>
      <c r="ANQ45" s="233"/>
      <c r="ANR45" s="233"/>
      <c r="ANS45" s="233"/>
      <c r="ANT45" s="233"/>
      <c r="ANU45" s="233"/>
      <c r="ANV45" s="233"/>
      <c r="ANW45" s="233"/>
      <c r="ANX45" s="233"/>
      <c r="ANY45" s="233"/>
      <c r="ANZ45" s="233"/>
      <c r="AOA45" s="233"/>
      <c r="AOB45" s="233"/>
      <c r="AOC45" s="233"/>
      <c r="AOD45" s="233"/>
      <c r="AOE45" s="233"/>
      <c r="AOF45" s="233"/>
      <c r="AOG45" s="233"/>
      <c r="AOH45" s="233"/>
      <c r="AOI45" s="233"/>
      <c r="AOJ45" s="233"/>
      <c r="AOK45" s="233"/>
      <c r="AOL45" s="233"/>
      <c r="AOM45" s="233"/>
      <c r="AON45" s="233"/>
      <c r="AOO45" s="233"/>
      <c r="AOP45" s="233"/>
      <c r="AOQ45" s="233"/>
      <c r="AOR45" s="233"/>
      <c r="AOS45" s="233"/>
      <c r="AOT45" s="233"/>
      <c r="AOU45" s="233"/>
      <c r="AOV45" s="233"/>
      <c r="AOW45" s="233"/>
      <c r="AOX45" s="233"/>
      <c r="AOY45" s="233"/>
      <c r="AOZ45" s="233"/>
      <c r="APA45" s="233"/>
      <c r="APB45" s="233"/>
      <c r="APC45" s="233"/>
      <c r="APD45" s="233"/>
      <c r="APE45" s="233"/>
      <c r="APF45" s="233"/>
      <c r="APG45" s="233"/>
      <c r="APH45" s="233"/>
      <c r="API45" s="233"/>
      <c r="APJ45" s="233"/>
      <c r="APK45" s="233"/>
      <c r="APL45" s="233"/>
      <c r="APM45" s="233"/>
      <c r="APN45" s="233"/>
      <c r="APO45" s="233"/>
      <c r="APP45" s="233"/>
      <c r="APQ45" s="233"/>
      <c r="APR45" s="233"/>
      <c r="APS45" s="233"/>
      <c r="APT45" s="233"/>
      <c r="APU45" s="233"/>
      <c r="APV45" s="233"/>
      <c r="APW45" s="233"/>
      <c r="APX45" s="233"/>
      <c r="APY45" s="233"/>
      <c r="APZ45" s="233"/>
      <c r="AQA45" s="233"/>
      <c r="AQB45" s="233"/>
      <c r="AQC45" s="233"/>
      <c r="AQD45" s="233"/>
      <c r="AQE45" s="233"/>
      <c r="AQF45" s="233"/>
      <c r="AQG45" s="233"/>
      <c r="AQH45" s="233"/>
      <c r="AQI45" s="233"/>
      <c r="AQJ45" s="233"/>
      <c r="AQK45" s="233"/>
      <c r="AQL45" s="233"/>
      <c r="AQM45" s="233"/>
      <c r="AQN45" s="233"/>
      <c r="AQO45" s="233"/>
      <c r="AQP45" s="233"/>
      <c r="AQQ45" s="233"/>
      <c r="AQR45" s="233"/>
      <c r="AQS45" s="233"/>
      <c r="AQT45" s="233"/>
      <c r="AQU45" s="233"/>
      <c r="AQV45" s="233"/>
      <c r="AQW45" s="233"/>
      <c r="AQX45" s="233"/>
      <c r="AQY45" s="233"/>
      <c r="AQZ45" s="233"/>
      <c r="ARA45" s="233"/>
      <c r="ARB45" s="233"/>
      <c r="ARC45" s="233"/>
      <c r="ARD45" s="233"/>
      <c r="ARE45" s="233"/>
      <c r="ARF45" s="233"/>
      <c r="ARG45" s="233"/>
      <c r="ARH45" s="233"/>
      <c r="ARI45" s="233"/>
      <c r="ARJ45" s="233"/>
      <c r="ARK45" s="233"/>
      <c r="ARL45" s="233"/>
      <c r="ARM45" s="233"/>
      <c r="ARN45" s="233"/>
      <c r="ARO45" s="233"/>
      <c r="ARP45" s="233"/>
      <c r="ARQ45" s="233"/>
      <c r="ARR45" s="233"/>
      <c r="ARS45" s="233"/>
      <c r="ART45" s="233"/>
      <c r="ARU45" s="233"/>
      <c r="ARV45" s="233"/>
      <c r="ARW45" s="233"/>
      <c r="ARX45" s="233"/>
      <c r="ARY45" s="233"/>
      <c r="ARZ45" s="233"/>
      <c r="ASA45" s="233"/>
      <c r="ASB45" s="233"/>
      <c r="ASC45" s="233"/>
      <c r="ASD45" s="233"/>
      <c r="ASE45" s="233"/>
      <c r="ASF45" s="233"/>
      <c r="ASG45" s="233"/>
      <c r="ASH45" s="233"/>
      <c r="ASI45" s="233"/>
      <c r="ASJ45" s="233"/>
      <c r="ASK45" s="233"/>
      <c r="ASL45" s="233"/>
      <c r="ASM45" s="233"/>
      <c r="ASN45" s="233"/>
      <c r="ASO45" s="233"/>
      <c r="ASP45" s="233"/>
      <c r="ASQ45" s="233"/>
      <c r="ASR45" s="233"/>
      <c r="ASS45" s="233"/>
      <c r="AST45" s="233"/>
      <c r="ASU45" s="233"/>
      <c r="ASV45" s="233"/>
      <c r="ASW45" s="233"/>
      <c r="ASX45" s="233"/>
      <c r="ASY45" s="233"/>
      <c r="ASZ45" s="233"/>
      <c r="ATA45" s="233"/>
      <c r="ATB45" s="233"/>
      <c r="ATC45" s="233"/>
      <c r="ATD45" s="233"/>
      <c r="ATE45" s="233"/>
      <c r="ATF45" s="233"/>
      <c r="ATG45" s="233"/>
      <c r="ATH45" s="233"/>
      <c r="ATI45" s="233"/>
      <c r="ATJ45" s="233"/>
      <c r="ATK45" s="233"/>
      <c r="ATL45" s="233"/>
      <c r="ATM45" s="233"/>
      <c r="ATN45" s="233"/>
      <c r="ATO45" s="233"/>
      <c r="ATP45" s="233"/>
      <c r="ATQ45" s="233"/>
      <c r="ATR45" s="233"/>
      <c r="ATS45" s="233"/>
      <c r="ATT45" s="233"/>
      <c r="ATU45" s="233"/>
      <c r="ATV45" s="233"/>
      <c r="ATW45" s="233"/>
      <c r="ATX45" s="233"/>
      <c r="ATY45" s="233"/>
      <c r="ATZ45" s="233"/>
      <c r="AUA45" s="233"/>
      <c r="AUB45" s="233"/>
      <c r="AUC45" s="233"/>
      <c r="AUD45" s="233"/>
      <c r="AUE45" s="233"/>
      <c r="AUF45" s="233"/>
      <c r="AUG45" s="233"/>
      <c r="AUH45" s="233"/>
      <c r="AUI45" s="233"/>
      <c r="AUJ45" s="233"/>
      <c r="AUK45" s="233"/>
      <c r="AUL45" s="233"/>
      <c r="AUM45" s="233"/>
      <c r="AUN45" s="233"/>
      <c r="AUO45" s="233"/>
      <c r="AUP45" s="233"/>
      <c r="AUQ45" s="233"/>
      <c r="AUR45" s="233"/>
      <c r="AUS45" s="233"/>
      <c r="AUT45" s="233"/>
      <c r="AUU45" s="233"/>
      <c r="AUV45" s="233"/>
      <c r="AUW45" s="233"/>
      <c r="AUX45" s="233"/>
      <c r="AUY45" s="233"/>
      <c r="AUZ45" s="233"/>
      <c r="AVA45" s="233"/>
      <c r="AVB45" s="233"/>
      <c r="AVC45" s="233"/>
      <c r="AVD45" s="233"/>
      <c r="AVE45" s="233"/>
      <c r="AVF45" s="233"/>
      <c r="AVG45" s="233"/>
      <c r="AVH45" s="233"/>
      <c r="AVI45" s="233"/>
      <c r="AVJ45" s="233"/>
      <c r="AVK45" s="233"/>
      <c r="AVL45" s="233"/>
      <c r="AVM45" s="233"/>
      <c r="AVN45" s="233"/>
      <c r="AVO45" s="233"/>
      <c r="AVP45" s="233"/>
      <c r="AVQ45" s="233"/>
      <c r="AVR45" s="233"/>
      <c r="AVS45" s="233"/>
      <c r="AVT45" s="233"/>
      <c r="AVU45" s="233"/>
      <c r="AVV45" s="233"/>
      <c r="AVW45" s="233"/>
      <c r="AVX45" s="233"/>
      <c r="AVY45" s="233"/>
      <c r="AVZ45" s="233"/>
      <c r="AWA45" s="233"/>
      <c r="AWB45" s="233"/>
      <c r="AWC45" s="233"/>
      <c r="AWD45" s="233"/>
      <c r="AWE45" s="233"/>
      <c r="AWF45" s="233"/>
      <c r="AWG45" s="233"/>
      <c r="AWH45" s="233"/>
      <c r="AWI45" s="233"/>
      <c r="AWJ45" s="233"/>
      <c r="AWK45" s="233"/>
      <c r="AWL45" s="233"/>
      <c r="AWM45" s="233"/>
      <c r="AWN45" s="233"/>
      <c r="AWO45" s="233"/>
      <c r="AWP45" s="233"/>
      <c r="AWQ45" s="233"/>
      <c r="AWR45" s="233"/>
      <c r="AWS45" s="233"/>
      <c r="AWT45" s="233"/>
      <c r="AWU45" s="233"/>
      <c r="AWV45" s="233"/>
      <c r="AWW45" s="233"/>
      <c r="AWX45" s="233"/>
      <c r="AWY45" s="233"/>
      <c r="AWZ45" s="233"/>
      <c r="AXA45" s="233"/>
      <c r="AXB45" s="233"/>
      <c r="AXC45" s="233"/>
      <c r="AXD45" s="233"/>
      <c r="AXE45" s="233"/>
      <c r="AXF45" s="233"/>
      <c r="AXG45" s="233"/>
      <c r="AXH45" s="233"/>
      <c r="AXI45" s="233"/>
      <c r="AXJ45" s="233"/>
      <c r="AXK45" s="233"/>
      <c r="AXL45" s="233"/>
      <c r="AXM45" s="233"/>
      <c r="AXN45" s="233"/>
      <c r="AXO45" s="233"/>
      <c r="AXP45" s="233"/>
      <c r="AXQ45" s="233"/>
      <c r="AXR45" s="233"/>
      <c r="AXS45" s="233"/>
      <c r="AXT45" s="233"/>
      <c r="AXU45" s="233"/>
      <c r="AXV45" s="233"/>
      <c r="AXW45" s="233"/>
      <c r="AXX45" s="233"/>
      <c r="AXY45" s="233"/>
      <c r="AXZ45" s="233"/>
      <c r="AYA45" s="233"/>
      <c r="AYB45" s="233"/>
      <c r="AYC45" s="233"/>
      <c r="AYD45" s="233"/>
      <c r="AYE45" s="233"/>
      <c r="AYF45" s="233"/>
      <c r="AYG45" s="233"/>
      <c r="AYH45" s="233"/>
      <c r="AYI45" s="233"/>
      <c r="AYJ45" s="233"/>
      <c r="AYK45" s="233"/>
      <c r="AYL45" s="233"/>
      <c r="AYM45" s="233"/>
      <c r="AYN45" s="233"/>
      <c r="AYO45" s="233"/>
      <c r="AYP45" s="233"/>
      <c r="AYQ45" s="233"/>
      <c r="AYR45" s="233"/>
      <c r="AYS45" s="233"/>
      <c r="AYT45" s="233"/>
      <c r="AYU45" s="233"/>
      <c r="AYV45" s="233"/>
      <c r="AYW45" s="233"/>
      <c r="AYX45" s="233"/>
      <c r="AYY45" s="233"/>
      <c r="AYZ45" s="233"/>
      <c r="AZA45" s="233"/>
      <c r="AZB45" s="233"/>
      <c r="AZC45" s="233"/>
      <c r="AZD45" s="233"/>
      <c r="AZE45" s="233"/>
      <c r="AZF45" s="233"/>
      <c r="AZG45" s="233"/>
      <c r="AZH45" s="233"/>
      <c r="AZI45" s="233"/>
      <c r="AZJ45" s="233"/>
      <c r="AZK45" s="233"/>
      <c r="AZL45" s="233"/>
      <c r="AZM45" s="233"/>
      <c r="AZN45" s="233"/>
      <c r="AZO45" s="233"/>
      <c r="AZP45" s="233"/>
      <c r="AZQ45" s="233"/>
      <c r="AZR45" s="233"/>
      <c r="AZS45" s="233"/>
      <c r="AZT45" s="233"/>
      <c r="AZU45" s="233"/>
      <c r="AZV45" s="233"/>
      <c r="AZW45" s="233"/>
      <c r="AZX45" s="233"/>
      <c r="AZY45" s="233"/>
      <c r="AZZ45" s="233"/>
      <c r="BAA45" s="233"/>
      <c r="BAB45" s="233"/>
      <c r="BAC45" s="233"/>
      <c r="BAD45" s="233"/>
      <c r="BAE45" s="233"/>
      <c r="BAF45" s="233"/>
      <c r="BAG45" s="233"/>
      <c r="BAH45" s="233"/>
      <c r="BAI45" s="233"/>
      <c r="BAJ45" s="233"/>
      <c r="BAK45" s="233"/>
      <c r="BAL45" s="233"/>
      <c r="BAM45" s="233"/>
      <c r="BAN45" s="233"/>
      <c r="BAO45" s="233"/>
      <c r="BAP45" s="233"/>
      <c r="BAQ45" s="233"/>
      <c r="BAR45" s="233"/>
      <c r="BAS45" s="233"/>
      <c r="BAT45" s="233"/>
      <c r="BAU45" s="233"/>
      <c r="BAV45" s="233"/>
      <c r="BAW45" s="233"/>
      <c r="BAX45" s="233"/>
      <c r="BAY45" s="233"/>
      <c r="BAZ45" s="233"/>
      <c r="BBA45" s="233"/>
      <c r="BBB45" s="233"/>
      <c r="BBC45" s="233"/>
      <c r="BBD45" s="233"/>
      <c r="BBE45" s="233"/>
      <c r="BBF45" s="233"/>
      <c r="BBG45" s="233"/>
      <c r="BBH45" s="233"/>
      <c r="BBI45" s="233"/>
      <c r="BBJ45" s="233"/>
      <c r="BBK45" s="233"/>
      <c r="BBL45" s="233"/>
      <c r="BBM45" s="233"/>
      <c r="BBN45" s="233"/>
      <c r="BBO45" s="233"/>
      <c r="BBP45" s="233"/>
      <c r="BBQ45" s="233"/>
      <c r="BBR45" s="233"/>
      <c r="BBS45" s="233"/>
      <c r="BBT45" s="233"/>
      <c r="BBU45" s="233"/>
      <c r="BBV45" s="233"/>
      <c r="BBW45" s="233"/>
      <c r="BBX45" s="233"/>
      <c r="BBY45" s="233"/>
      <c r="BBZ45" s="233"/>
      <c r="BCA45" s="233"/>
      <c r="BCB45" s="233"/>
      <c r="BCC45" s="233"/>
      <c r="BCD45" s="233"/>
      <c r="BCE45" s="233"/>
      <c r="BCF45" s="233"/>
      <c r="BCG45" s="233"/>
      <c r="BCH45" s="233"/>
      <c r="BCI45" s="233"/>
      <c r="BCJ45" s="233"/>
      <c r="BCK45" s="233"/>
      <c r="BCL45" s="233"/>
      <c r="BCM45" s="233"/>
      <c r="BCN45" s="233"/>
      <c r="BCO45" s="233"/>
      <c r="BCP45" s="233"/>
      <c r="BCQ45" s="233"/>
      <c r="BCR45" s="233"/>
      <c r="BCS45" s="233"/>
      <c r="BCT45" s="233"/>
      <c r="BCU45" s="233"/>
      <c r="BCV45" s="233"/>
      <c r="BCW45" s="233"/>
      <c r="BCX45" s="233"/>
      <c r="BCY45" s="233"/>
      <c r="BCZ45" s="233"/>
      <c r="BDA45" s="233"/>
      <c r="BDB45" s="233"/>
      <c r="BDC45" s="233"/>
      <c r="BDD45" s="233"/>
      <c r="BDE45" s="233"/>
      <c r="BDF45" s="233"/>
      <c r="BDG45" s="233"/>
      <c r="BDH45" s="233"/>
      <c r="BDI45" s="233"/>
      <c r="BDJ45" s="233"/>
      <c r="BDK45" s="233"/>
      <c r="BDL45" s="233"/>
      <c r="BDM45" s="233"/>
      <c r="BDN45" s="233"/>
      <c r="BDO45" s="233"/>
      <c r="BDP45" s="233"/>
      <c r="BDQ45" s="233"/>
      <c r="BDR45" s="233"/>
      <c r="BDS45" s="233"/>
      <c r="BDT45" s="233"/>
      <c r="BDU45" s="233"/>
      <c r="BDV45" s="233"/>
      <c r="BDW45" s="233"/>
      <c r="BDX45" s="233"/>
      <c r="BDY45" s="233"/>
      <c r="BDZ45" s="233"/>
      <c r="BEA45" s="233"/>
      <c r="BEB45" s="233"/>
      <c r="BEC45" s="233"/>
      <c r="BED45" s="233"/>
      <c r="BEE45" s="233"/>
      <c r="BEF45" s="233"/>
      <c r="BEG45" s="233"/>
      <c r="BEH45" s="233"/>
      <c r="BEI45" s="233"/>
      <c r="BEJ45" s="233"/>
      <c r="BEK45" s="233"/>
      <c r="BEL45" s="233"/>
      <c r="BEM45" s="233"/>
      <c r="BEN45" s="233"/>
      <c r="BEO45" s="233"/>
      <c r="BEP45" s="233"/>
      <c r="BEQ45" s="233"/>
      <c r="BER45" s="233"/>
      <c r="BES45" s="233"/>
      <c r="BET45" s="233"/>
      <c r="BEU45" s="233"/>
      <c r="BEV45" s="233"/>
      <c r="BEW45" s="233"/>
      <c r="BEX45" s="233"/>
      <c r="BEY45" s="233"/>
      <c r="BEZ45" s="233"/>
      <c r="BFA45" s="233"/>
      <c r="BFB45" s="233"/>
      <c r="BFC45" s="233"/>
      <c r="BFD45" s="233"/>
      <c r="BFE45" s="233"/>
      <c r="BFF45" s="233"/>
      <c r="BFG45" s="233"/>
      <c r="BFH45" s="233"/>
      <c r="BFI45" s="233"/>
      <c r="BFJ45" s="233"/>
      <c r="BFK45" s="233"/>
      <c r="BFL45" s="233"/>
      <c r="BFM45" s="233"/>
      <c r="BFN45" s="233"/>
      <c r="BFO45" s="233"/>
      <c r="BFP45" s="233"/>
      <c r="BFQ45" s="233"/>
      <c r="BFR45" s="233"/>
      <c r="BFS45" s="233"/>
      <c r="BFT45" s="233"/>
      <c r="BFU45" s="233"/>
      <c r="BFV45" s="233"/>
      <c r="BFW45" s="233"/>
      <c r="BFX45" s="233"/>
      <c r="BFY45" s="233"/>
      <c r="BFZ45" s="233"/>
      <c r="BGA45" s="233"/>
      <c r="BGB45" s="233"/>
      <c r="BGC45" s="233"/>
      <c r="BGD45" s="233"/>
      <c r="BGE45" s="233"/>
      <c r="BGF45" s="233"/>
      <c r="BGG45" s="233"/>
      <c r="BGH45" s="233"/>
      <c r="BGI45" s="233"/>
      <c r="BGJ45" s="233"/>
      <c r="BGK45" s="233"/>
      <c r="BGL45" s="233"/>
      <c r="BGM45" s="233"/>
      <c r="BGN45" s="233"/>
      <c r="BGO45" s="233"/>
      <c r="BGP45" s="233"/>
      <c r="BGQ45" s="233"/>
      <c r="BGR45" s="233"/>
      <c r="BGS45" s="233"/>
      <c r="BGT45" s="233"/>
      <c r="BGU45" s="233"/>
      <c r="BGV45" s="233"/>
      <c r="BGW45" s="233"/>
      <c r="BGX45" s="233"/>
      <c r="BGY45" s="233"/>
      <c r="BGZ45" s="233"/>
      <c r="BHA45" s="233"/>
      <c r="BHB45" s="233"/>
      <c r="BHC45" s="233"/>
      <c r="BHD45" s="233"/>
      <c r="BHE45" s="233"/>
      <c r="BHF45" s="233"/>
      <c r="BHG45" s="233"/>
      <c r="BHH45" s="233"/>
      <c r="BHI45" s="233"/>
      <c r="BHJ45" s="233"/>
      <c r="BHK45" s="233"/>
      <c r="BHL45" s="233"/>
      <c r="BHM45" s="233"/>
      <c r="BHN45" s="233"/>
      <c r="BHO45" s="233"/>
      <c r="BHP45" s="233"/>
      <c r="BHQ45" s="233"/>
      <c r="BHR45" s="233"/>
      <c r="BHS45" s="233"/>
      <c r="BHT45" s="233"/>
      <c r="BHU45" s="233"/>
      <c r="BHV45" s="233"/>
      <c r="BHW45" s="233"/>
      <c r="BHX45" s="233"/>
      <c r="BHY45" s="233"/>
      <c r="BHZ45" s="233"/>
      <c r="BIA45" s="233"/>
      <c r="BIB45" s="233"/>
      <c r="BIC45" s="233"/>
      <c r="BID45" s="233"/>
      <c r="BIE45" s="233"/>
      <c r="BIF45" s="233"/>
      <c r="BIG45" s="233"/>
      <c r="BIH45" s="233"/>
      <c r="BII45" s="233"/>
      <c r="BIJ45" s="233"/>
      <c r="BIK45" s="233"/>
      <c r="BIL45" s="233"/>
      <c r="BIM45" s="233"/>
      <c r="BIN45" s="233"/>
      <c r="BIO45" s="233"/>
      <c r="BIP45" s="233"/>
      <c r="BIQ45" s="233"/>
      <c r="BIR45" s="233"/>
      <c r="BIS45" s="233"/>
      <c r="BIT45" s="233"/>
      <c r="BIU45" s="233"/>
      <c r="BIV45" s="233"/>
      <c r="BIW45" s="233"/>
      <c r="BIX45" s="233"/>
      <c r="BIY45" s="233"/>
      <c r="BIZ45" s="233"/>
      <c r="BJA45" s="233"/>
      <c r="BJB45" s="233"/>
      <c r="BJC45" s="233"/>
      <c r="BJD45" s="233"/>
      <c r="BJE45" s="233"/>
      <c r="BJF45" s="233"/>
      <c r="BJG45" s="233"/>
      <c r="BJH45" s="233"/>
      <c r="BJI45" s="233"/>
      <c r="BJJ45" s="233"/>
      <c r="BJK45" s="233"/>
      <c r="BJL45" s="233"/>
      <c r="BJM45" s="233"/>
      <c r="BJN45" s="233"/>
      <c r="BJO45" s="233"/>
      <c r="BJP45" s="233"/>
      <c r="BJQ45" s="233"/>
      <c r="BJR45" s="233"/>
      <c r="BJS45" s="233"/>
      <c r="BJT45" s="233"/>
      <c r="BJU45" s="233"/>
      <c r="BJV45" s="233"/>
      <c r="BJW45" s="233"/>
      <c r="BJX45" s="233"/>
      <c r="BJY45" s="233"/>
      <c r="BJZ45" s="233"/>
      <c r="BKA45" s="233"/>
      <c r="BKB45" s="233"/>
      <c r="BKC45" s="233"/>
      <c r="BKD45" s="233"/>
      <c r="BKE45" s="233"/>
      <c r="BKF45" s="233"/>
      <c r="BKG45" s="233"/>
      <c r="BKH45" s="233"/>
      <c r="BKI45" s="233"/>
      <c r="BKJ45" s="233"/>
      <c r="BKK45" s="233"/>
      <c r="BKL45" s="233"/>
      <c r="BKM45" s="233"/>
      <c r="BKN45" s="233"/>
      <c r="BKO45" s="233"/>
      <c r="BKP45" s="233"/>
      <c r="BKQ45" s="233"/>
      <c r="BKR45" s="233"/>
      <c r="BKS45" s="233"/>
      <c r="BKT45" s="233"/>
      <c r="BKU45" s="233"/>
      <c r="BKV45" s="233"/>
      <c r="BKW45" s="233"/>
      <c r="BKX45" s="233"/>
      <c r="BKY45" s="233"/>
      <c r="BKZ45" s="233"/>
      <c r="BLA45" s="233"/>
      <c r="BLB45" s="233"/>
      <c r="BLC45" s="233"/>
      <c r="BLD45" s="233"/>
      <c r="BLE45" s="233"/>
      <c r="BLF45" s="233"/>
      <c r="BLG45" s="233"/>
      <c r="BLH45" s="233"/>
      <c r="BLI45" s="233"/>
      <c r="BLJ45" s="233"/>
      <c r="BLK45" s="233"/>
      <c r="BLL45" s="233"/>
      <c r="BLM45" s="233"/>
      <c r="BLN45" s="233"/>
      <c r="BLO45" s="233"/>
      <c r="BLP45" s="233"/>
      <c r="BLQ45" s="233"/>
      <c r="BLR45" s="233"/>
      <c r="BLS45" s="233"/>
      <c r="BLT45" s="233"/>
      <c r="BLU45" s="233"/>
      <c r="BLV45" s="233"/>
      <c r="BLW45" s="233"/>
      <c r="BLX45" s="233"/>
      <c r="BLY45" s="233"/>
      <c r="BLZ45" s="233"/>
      <c r="BMA45" s="233"/>
      <c r="BMB45" s="233"/>
      <c r="BMC45" s="233"/>
      <c r="BMD45" s="233"/>
      <c r="BME45" s="233"/>
      <c r="BMF45" s="233"/>
      <c r="BMG45" s="233"/>
      <c r="BMH45" s="233"/>
      <c r="BMI45" s="233"/>
      <c r="BMJ45" s="233"/>
      <c r="BMK45" s="233"/>
      <c r="BML45" s="233"/>
      <c r="BMM45" s="233"/>
      <c r="BMN45" s="233"/>
      <c r="BMO45" s="233"/>
      <c r="BMP45" s="233"/>
      <c r="BMQ45" s="233"/>
      <c r="BMR45" s="233"/>
      <c r="BMS45" s="233"/>
      <c r="BMT45" s="233"/>
      <c r="BMU45" s="233"/>
      <c r="BMV45" s="233"/>
      <c r="BMW45" s="233"/>
      <c r="BMX45" s="233"/>
      <c r="BMY45" s="233"/>
      <c r="BMZ45" s="233"/>
      <c r="BNA45" s="233"/>
      <c r="BNB45" s="233"/>
      <c r="BNC45" s="233"/>
      <c r="BND45" s="233"/>
      <c r="BNE45" s="233"/>
      <c r="BNF45" s="233"/>
      <c r="BNG45" s="233"/>
      <c r="BNH45" s="233"/>
      <c r="BNI45" s="233"/>
      <c r="BNJ45" s="233"/>
      <c r="BNK45" s="233"/>
      <c r="BNL45" s="233"/>
      <c r="BNM45" s="233"/>
      <c r="BNN45" s="233"/>
      <c r="BNO45" s="233"/>
      <c r="BNP45" s="233"/>
      <c r="BNQ45" s="233"/>
      <c r="BNR45" s="233"/>
      <c r="BNS45" s="233"/>
      <c r="BNT45" s="233"/>
      <c r="BNU45" s="233"/>
      <c r="BNV45" s="233"/>
      <c r="BNW45" s="233"/>
      <c r="BNX45" s="233"/>
      <c r="BNY45" s="233"/>
      <c r="BNZ45" s="233"/>
      <c r="BOA45" s="233"/>
      <c r="BOB45" s="233"/>
      <c r="BOC45" s="233"/>
      <c r="BOD45" s="233"/>
      <c r="BOE45" s="233"/>
      <c r="BOF45" s="233"/>
      <c r="BOG45" s="233"/>
      <c r="BOH45" s="233"/>
      <c r="BOI45" s="233"/>
      <c r="BOJ45" s="233"/>
      <c r="BOK45" s="233"/>
      <c r="BOL45" s="233"/>
      <c r="BOM45" s="233"/>
      <c r="BON45" s="233"/>
      <c r="BOO45" s="233"/>
      <c r="BOP45" s="233"/>
      <c r="BOQ45" s="233"/>
      <c r="BOR45" s="233"/>
      <c r="BOS45" s="233"/>
      <c r="BOT45" s="233"/>
      <c r="BOU45" s="233"/>
      <c r="BOV45" s="233"/>
      <c r="BOW45" s="233"/>
      <c r="BOX45" s="233"/>
      <c r="BOY45" s="233"/>
      <c r="BOZ45" s="233"/>
      <c r="BPA45" s="233"/>
      <c r="BPB45" s="233"/>
      <c r="BPC45" s="233"/>
      <c r="BPD45" s="233"/>
      <c r="BPE45" s="233"/>
      <c r="BPF45" s="233"/>
      <c r="BPG45" s="233"/>
      <c r="BPH45" s="233"/>
      <c r="BPI45" s="233"/>
      <c r="BPJ45" s="233"/>
      <c r="BPK45" s="233"/>
      <c r="BPL45" s="233"/>
      <c r="BPM45" s="233"/>
      <c r="BPN45" s="233"/>
      <c r="BPO45" s="233"/>
      <c r="BPP45" s="233"/>
      <c r="BPQ45" s="233"/>
      <c r="BPR45" s="233"/>
      <c r="BPS45" s="233"/>
      <c r="BPT45" s="233"/>
      <c r="BPU45" s="233"/>
      <c r="BPV45" s="233"/>
      <c r="BPW45" s="233"/>
      <c r="BPX45" s="233"/>
      <c r="BPY45" s="233"/>
      <c r="BPZ45" s="233"/>
      <c r="BQA45" s="233"/>
      <c r="BQB45" s="233"/>
      <c r="BQC45" s="233"/>
      <c r="BQD45" s="233"/>
      <c r="BQE45" s="233"/>
      <c r="BQF45" s="233"/>
      <c r="BQG45" s="233"/>
      <c r="BQH45" s="233"/>
      <c r="BQI45" s="233"/>
      <c r="BQJ45" s="233"/>
      <c r="BQK45" s="233"/>
      <c r="BQL45" s="233"/>
      <c r="BQM45" s="233"/>
      <c r="BQN45" s="233"/>
      <c r="BQO45" s="233"/>
      <c r="BQP45" s="233"/>
      <c r="BQQ45" s="233"/>
      <c r="BQR45" s="233"/>
      <c r="BQS45" s="233"/>
      <c r="BQT45" s="233"/>
      <c r="BQU45" s="233"/>
      <c r="BQV45" s="233"/>
      <c r="BQW45" s="233"/>
      <c r="BQX45" s="233"/>
      <c r="BQY45" s="233"/>
      <c r="BQZ45" s="233"/>
      <c r="BRA45" s="233"/>
      <c r="BRB45" s="233"/>
      <c r="BRC45" s="233"/>
      <c r="BRD45" s="233"/>
      <c r="BRE45" s="233"/>
      <c r="BRF45" s="233"/>
      <c r="BRG45" s="233"/>
      <c r="BRH45" s="233"/>
      <c r="BRI45" s="233"/>
      <c r="BRJ45" s="233"/>
      <c r="BRK45" s="233"/>
      <c r="BRL45" s="233"/>
      <c r="BRM45" s="233"/>
      <c r="BRN45" s="233"/>
      <c r="BRO45" s="233"/>
      <c r="BRP45" s="233"/>
      <c r="BRQ45" s="233"/>
      <c r="BRR45" s="233"/>
      <c r="BRS45" s="233"/>
      <c r="BRT45" s="233"/>
      <c r="BRU45" s="233"/>
      <c r="BRV45" s="233"/>
      <c r="BRW45" s="233"/>
      <c r="BRX45" s="233"/>
      <c r="BRY45" s="233"/>
      <c r="BRZ45" s="233"/>
      <c r="BSA45" s="233"/>
      <c r="BSB45" s="233"/>
      <c r="BSC45" s="233"/>
      <c r="BSD45" s="233"/>
      <c r="BSE45" s="233"/>
      <c r="BSF45" s="233"/>
      <c r="BSG45" s="233"/>
      <c r="BSH45" s="233"/>
      <c r="BSI45" s="233"/>
      <c r="BSJ45" s="233"/>
      <c r="BSK45" s="233"/>
      <c r="BSL45" s="233"/>
      <c r="BSM45" s="233"/>
      <c r="BSN45" s="233"/>
      <c r="BSO45" s="233"/>
      <c r="BSP45" s="233"/>
      <c r="BSQ45" s="233"/>
      <c r="BSR45" s="233"/>
      <c r="BSS45" s="233"/>
      <c r="BST45" s="233"/>
      <c r="BSU45" s="233"/>
      <c r="BSV45" s="233"/>
      <c r="BSW45" s="233"/>
      <c r="BSX45" s="233"/>
      <c r="BSY45" s="233"/>
      <c r="BSZ45" s="233"/>
      <c r="BTA45" s="233"/>
      <c r="BTB45" s="233"/>
      <c r="BTC45" s="233"/>
      <c r="BTD45" s="233"/>
      <c r="BTE45" s="233"/>
      <c r="BTF45" s="233"/>
      <c r="BTG45" s="233"/>
      <c r="BTH45" s="233"/>
      <c r="BTI45" s="233"/>
      <c r="BTJ45" s="233"/>
      <c r="BTK45" s="233"/>
      <c r="BTL45" s="233"/>
      <c r="BTM45" s="233"/>
      <c r="BTN45" s="233"/>
      <c r="BTO45" s="233"/>
      <c r="BTP45" s="233"/>
      <c r="BTQ45" s="233"/>
      <c r="BTR45" s="233"/>
      <c r="BTS45" s="233"/>
      <c r="BTT45" s="233"/>
      <c r="BTU45" s="233"/>
      <c r="BTV45" s="233"/>
      <c r="BTW45" s="233"/>
      <c r="BTX45" s="233"/>
      <c r="BTY45" s="233"/>
      <c r="BTZ45" s="233"/>
      <c r="BUA45" s="233"/>
      <c r="BUB45" s="233"/>
      <c r="BUC45" s="233"/>
      <c r="BUD45" s="233"/>
      <c r="BUE45" s="233"/>
      <c r="BUF45" s="233"/>
      <c r="BUG45" s="233"/>
      <c r="BUH45" s="233"/>
      <c r="BUI45" s="233"/>
      <c r="BUJ45" s="233"/>
      <c r="BUK45" s="233"/>
      <c r="BUL45" s="233"/>
      <c r="BUM45" s="233"/>
      <c r="BUN45" s="233"/>
      <c r="BUO45" s="233"/>
      <c r="BUP45" s="233"/>
      <c r="BUQ45" s="233"/>
      <c r="BUR45" s="233"/>
      <c r="BUS45" s="233"/>
      <c r="BUT45" s="233"/>
      <c r="BUU45" s="233"/>
      <c r="BUV45" s="233"/>
      <c r="BUW45" s="233"/>
      <c r="BUX45" s="233"/>
      <c r="BUY45" s="233"/>
      <c r="BUZ45" s="233"/>
      <c r="BVA45" s="233"/>
      <c r="BVB45" s="233"/>
      <c r="BVC45" s="233"/>
      <c r="BVD45" s="233"/>
      <c r="BVE45" s="233"/>
      <c r="BVF45" s="233"/>
      <c r="BVG45" s="233"/>
      <c r="BVH45" s="233"/>
      <c r="BVI45" s="233"/>
      <c r="BVJ45" s="233"/>
      <c r="BVK45" s="233"/>
      <c r="BVL45" s="233"/>
      <c r="BVM45" s="233"/>
      <c r="BVN45" s="233"/>
      <c r="BVO45" s="233"/>
      <c r="BVP45" s="233"/>
      <c r="BVQ45" s="233"/>
      <c r="BVR45" s="233"/>
      <c r="BVS45" s="233"/>
      <c r="BVT45" s="233"/>
      <c r="BVU45" s="233"/>
      <c r="BVV45" s="233"/>
      <c r="BVW45" s="233"/>
      <c r="BVX45" s="233"/>
      <c r="BVY45" s="233"/>
      <c r="BVZ45" s="233"/>
      <c r="BWA45" s="233"/>
      <c r="BWB45" s="233"/>
      <c r="BWC45" s="233"/>
      <c r="BWD45" s="233"/>
      <c r="BWE45" s="233"/>
      <c r="BWF45" s="233"/>
      <c r="BWG45" s="233"/>
      <c r="BWH45" s="233"/>
      <c r="BWI45" s="233"/>
      <c r="BWJ45" s="233"/>
      <c r="BWK45" s="233"/>
      <c r="BWL45" s="233"/>
      <c r="BWM45" s="233"/>
      <c r="BWN45" s="233"/>
      <c r="BWO45" s="233"/>
      <c r="BWP45" s="233"/>
      <c r="BWQ45" s="233"/>
      <c r="BWR45" s="233"/>
      <c r="BWS45" s="233"/>
      <c r="BWT45" s="233"/>
      <c r="BWU45" s="233"/>
      <c r="BWV45" s="233"/>
      <c r="BWW45" s="233"/>
      <c r="BWX45" s="233"/>
      <c r="BWY45" s="233"/>
      <c r="BWZ45" s="233"/>
      <c r="BXA45" s="233"/>
      <c r="BXB45" s="233"/>
      <c r="BXC45" s="233"/>
      <c r="BXD45" s="233"/>
      <c r="BXE45" s="233"/>
      <c r="BXF45" s="233"/>
      <c r="BXG45" s="233"/>
      <c r="BXH45" s="233"/>
      <c r="BXI45" s="233"/>
      <c r="BXJ45" s="233"/>
      <c r="BXK45" s="233"/>
      <c r="BXL45" s="233"/>
      <c r="BXM45" s="233"/>
      <c r="BXN45" s="233"/>
      <c r="BXO45" s="233"/>
      <c r="BXP45" s="233"/>
      <c r="BXQ45" s="233"/>
      <c r="BXR45" s="233"/>
      <c r="BXS45" s="233"/>
      <c r="BXT45" s="233"/>
      <c r="BXU45" s="233"/>
      <c r="BXV45" s="233"/>
      <c r="BXW45" s="233"/>
      <c r="BXX45" s="233"/>
      <c r="BXY45" s="233"/>
      <c r="BXZ45" s="233"/>
      <c r="BYA45" s="233"/>
      <c r="BYB45" s="233"/>
      <c r="BYC45" s="233"/>
      <c r="BYD45" s="233"/>
      <c r="BYE45" s="233"/>
      <c r="BYF45" s="233"/>
      <c r="BYG45" s="233"/>
      <c r="BYH45" s="233"/>
      <c r="BYI45" s="233"/>
      <c r="BYJ45" s="233"/>
      <c r="BYK45" s="233"/>
      <c r="BYL45" s="233"/>
      <c r="BYM45" s="233"/>
      <c r="BYN45" s="233"/>
      <c r="BYO45" s="233"/>
      <c r="BYP45" s="233"/>
      <c r="BYQ45" s="233"/>
      <c r="BYR45" s="233"/>
      <c r="BYS45" s="233"/>
      <c r="BYT45" s="233"/>
      <c r="BYU45" s="233"/>
      <c r="BYV45" s="233"/>
      <c r="BYW45" s="233"/>
      <c r="BYX45" s="233"/>
      <c r="BYY45" s="233"/>
      <c r="BYZ45" s="233"/>
      <c r="BZA45" s="233"/>
      <c r="BZB45" s="233"/>
      <c r="BZC45" s="233"/>
      <c r="BZD45" s="233"/>
      <c r="BZE45" s="233"/>
      <c r="BZF45" s="233"/>
      <c r="BZG45" s="233"/>
      <c r="BZH45" s="233"/>
      <c r="BZI45" s="233"/>
      <c r="BZJ45" s="233"/>
      <c r="BZK45" s="233"/>
      <c r="BZL45" s="233"/>
      <c r="BZM45" s="233"/>
      <c r="BZN45" s="233"/>
      <c r="BZO45" s="233"/>
      <c r="BZP45" s="233"/>
      <c r="BZQ45" s="233"/>
      <c r="BZR45" s="233"/>
      <c r="BZS45" s="233"/>
      <c r="BZT45" s="233"/>
      <c r="BZU45" s="233"/>
      <c r="BZV45" s="233"/>
      <c r="BZW45" s="233"/>
      <c r="BZX45" s="233"/>
      <c r="BZY45" s="233"/>
      <c r="BZZ45" s="233"/>
      <c r="CAA45" s="233"/>
      <c r="CAB45" s="233"/>
      <c r="CAC45" s="233"/>
      <c r="CAD45" s="233"/>
      <c r="CAE45" s="233"/>
      <c r="CAF45" s="233"/>
      <c r="CAG45" s="233"/>
      <c r="CAH45" s="233"/>
      <c r="CAI45" s="233"/>
      <c r="CAJ45" s="233"/>
      <c r="CAK45" s="233"/>
      <c r="CAL45" s="233"/>
      <c r="CAM45" s="233"/>
      <c r="CAN45" s="233"/>
      <c r="CAO45" s="233"/>
      <c r="CAP45" s="233"/>
      <c r="CAQ45" s="233"/>
      <c r="CAR45" s="233"/>
      <c r="CAS45" s="233"/>
      <c r="CAT45" s="233"/>
      <c r="CAU45" s="233"/>
      <c r="CAV45" s="233"/>
      <c r="CAW45" s="233"/>
      <c r="CAX45" s="233"/>
      <c r="CAY45" s="233"/>
      <c r="CAZ45" s="233"/>
      <c r="CBA45" s="233"/>
      <c r="CBB45" s="233"/>
      <c r="CBC45" s="233"/>
      <c r="CBD45" s="233"/>
      <c r="CBE45" s="233"/>
      <c r="CBF45" s="233"/>
      <c r="CBG45" s="233"/>
      <c r="CBH45" s="233"/>
      <c r="CBI45" s="233"/>
      <c r="CBJ45" s="233"/>
      <c r="CBK45" s="233"/>
      <c r="CBL45" s="233"/>
      <c r="CBM45" s="233"/>
      <c r="CBN45" s="233"/>
      <c r="CBO45" s="233"/>
      <c r="CBP45" s="233"/>
      <c r="CBQ45" s="233"/>
      <c r="CBR45" s="233"/>
      <c r="CBS45" s="233"/>
      <c r="CBT45" s="233"/>
      <c r="CBU45" s="233"/>
      <c r="CBV45" s="233"/>
      <c r="CBW45" s="233"/>
      <c r="CBX45" s="233"/>
      <c r="CBY45" s="233"/>
      <c r="CBZ45" s="233"/>
      <c r="CCA45" s="233"/>
      <c r="CCB45" s="233"/>
      <c r="CCC45" s="233"/>
      <c r="CCD45" s="233"/>
      <c r="CCE45" s="233"/>
      <c r="CCF45" s="233"/>
      <c r="CCG45" s="233"/>
      <c r="CCH45" s="233"/>
      <c r="CCI45" s="233"/>
      <c r="CCJ45" s="233"/>
      <c r="CCK45" s="233"/>
      <c r="CCL45" s="233"/>
      <c r="CCM45" s="233"/>
      <c r="CCN45" s="233"/>
      <c r="CCO45" s="233"/>
      <c r="CCP45" s="233"/>
      <c r="CCQ45" s="233"/>
      <c r="CCR45" s="233"/>
      <c r="CCS45" s="233"/>
      <c r="CCT45" s="233"/>
      <c r="CCU45" s="233"/>
      <c r="CCV45" s="233"/>
      <c r="CCW45" s="233"/>
      <c r="CCX45" s="233"/>
      <c r="CCY45" s="233"/>
      <c r="CCZ45" s="233"/>
      <c r="CDA45" s="233"/>
      <c r="CDB45" s="233"/>
      <c r="CDC45" s="233"/>
      <c r="CDD45" s="233"/>
      <c r="CDE45" s="233"/>
      <c r="CDF45" s="233"/>
      <c r="CDG45" s="233"/>
      <c r="CDH45" s="233"/>
      <c r="CDI45" s="233"/>
      <c r="CDJ45" s="233"/>
      <c r="CDK45" s="233"/>
      <c r="CDL45" s="233"/>
      <c r="CDM45" s="233"/>
      <c r="CDN45" s="233"/>
      <c r="CDO45" s="233"/>
      <c r="CDP45" s="233"/>
      <c r="CDQ45" s="233"/>
      <c r="CDR45" s="233"/>
      <c r="CDS45" s="233"/>
      <c r="CDT45" s="233"/>
      <c r="CDU45" s="233"/>
      <c r="CDV45" s="233"/>
      <c r="CDW45" s="233"/>
      <c r="CDX45" s="233"/>
      <c r="CDY45" s="233"/>
      <c r="CDZ45" s="233"/>
      <c r="CEA45" s="233"/>
      <c r="CEB45" s="233"/>
      <c r="CEC45" s="233"/>
      <c r="CED45" s="233"/>
      <c r="CEE45" s="233"/>
      <c r="CEF45" s="233"/>
      <c r="CEG45" s="233"/>
      <c r="CEH45" s="233"/>
      <c r="CEI45" s="233"/>
      <c r="CEJ45" s="233"/>
      <c r="CEK45" s="233"/>
      <c r="CEL45" s="233"/>
      <c r="CEM45" s="233"/>
      <c r="CEN45" s="233"/>
      <c r="CEO45" s="233"/>
      <c r="CEP45" s="233"/>
      <c r="CEQ45" s="233"/>
      <c r="CER45" s="233"/>
      <c r="CES45" s="233"/>
      <c r="CET45" s="233"/>
      <c r="CEU45" s="233"/>
      <c r="CEV45" s="233"/>
      <c r="CEW45" s="233"/>
      <c r="CEX45" s="233"/>
      <c r="CEY45" s="233"/>
      <c r="CEZ45" s="233"/>
      <c r="CFA45" s="233"/>
      <c r="CFB45" s="233"/>
      <c r="CFC45" s="233"/>
      <c r="CFD45" s="233"/>
      <c r="CFE45" s="233"/>
      <c r="CFF45" s="233"/>
      <c r="CFG45" s="233"/>
      <c r="CFH45" s="233"/>
      <c r="CFI45" s="233"/>
      <c r="CFJ45" s="233"/>
      <c r="CFK45" s="233"/>
      <c r="CFL45" s="233"/>
      <c r="CFM45" s="233"/>
      <c r="CFN45" s="233"/>
      <c r="CFO45" s="233"/>
      <c r="CFP45" s="233"/>
      <c r="CFQ45" s="233"/>
      <c r="CFR45" s="233"/>
      <c r="CFS45" s="233"/>
      <c r="CFT45" s="233"/>
      <c r="CFU45" s="233"/>
      <c r="CFV45" s="233"/>
      <c r="CFW45" s="233"/>
      <c r="CFX45" s="233"/>
      <c r="CFY45" s="233"/>
      <c r="CFZ45" s="233"/>
      <c r="CGA45" s="233"/>
      <c r="CGB45" s="233"/>
      <c r="CGC45" s="233"/>
      <c r="CGD45" s="233"/>
      <c r="CGE45" s="233"/>
      <c r="CGF45" s="233"/>
      <c r="CGG45" s="233"/>
      <c r="CGH45" s="233"/>
      <c r="CGI45" s="233"/>
      <c r="CGJ45" s="233"/>
      <c r="CGK45" s="233"/>
      <c r="CGL45" s="233"/>
      <c r="CGM45" s="233"/>
      <c r="CGN45" s="233"/>
      <c r="CGO45" s="233"/>
      <c r="CGP45" s="233"/>
      <c r="CGQ45" s="233"/>
      <c r="CGR45" s="233"/>
      <c r="CGS45" s="233"/>
      <c r="CGT45" s="233"/>
      <c r="CGU45" s="233"/>
      <c r="CGV45" s="233"/>
      <c r="CGW45" s="233"/>
      <c r="CGX45" s="233"/>
      <c r="CGY45" s="233"/>
      <c r="CGZ45" s="233"/>
      <c r="CHA45" s="233"/>
      <c r="CHB45" s="233"/>
      <c r="CHC45" s="233"/>
      <c r="CHD45" s="233"/>
      <c r="CHE45" s="233"/>
      <c r="CHF45" s="233"/>
      <c r="CHG45" s="233"/>
      <c r="CHH45" s="233"/>
      <c r="CHI45" s="233"/>
      <c r="CHJ45" s="233"/>
      <c r="CHK45" s="233"/>
      <c r="CHL45" s="233"/>
      <c r="CHM45" s="233"/>
      <c r="CHN45" s="233"/>
      <c r="CHO45" s="233"/>
      <c r="CHP45" s="233"/>
      <c r="CHQ45" s="233"/>
      <c r="CHR45" s="233"/>
      <c r="CHS45" s="233"/>
      <c r="CHT45" s="233"/>
      <c r="CHU45" s="233"/>
      <c r="CHV45" s="233"/>
      <c r="CHW45" s="233"/>
      <c r="CHX45" s="233"/>
      <c r="CHY45" s="233"/>
      <c r="CHZ45" s="233"/>
      <c r="CIA45" s="233"/>
      <c r="CIB45" s="233"/>
      <c r="CIC45" s="233"/>
      <c r="CID45" s="233"/>
      <c r="CIE45" s="233"/>
      <c r="CIF45" s="233"/>
      <c r="CIG45" s="233"/>
      <c r="CIH45" s="233"/>
      <c r="CII45" s="233"/>
      <c r="CIJ45" s="233"/>
      <c r="CIK45" s="233"/>
      <c r="CIL45" s="233"/>
      <c r="CIM45" s="233"/>
      <c r="CIN45" s="233"/>
      <c r="CIO45" s="233"/>
      <c r="CIP45" s="233"/>
      <c r="CIQ45" s="233"/>
      <c r="CIR45" s="233"/>
      <c r="CIS45" s="233"/>
      <c r="CIT45" s="233"/>
      <c r="CIU45" s="233"/>
      <c r="CIV45" s="233"/>
      <c r="CIW45" s="233"/>
      <c r="CIX45" s="233"/>
      <c r="CIY45" s="233"/>
      <c r="CIZ45" s="233"/>
      <c r="CJA45" s="233"/>
      <c r="CJB45" s="233"/>
      <c r="CJC45" s="233"/>
      <c r="CJD45" s="233"/>
      <c r="CJE45" s="233"/>
      <c r="CJF45" s="233"/>
      <c r="CJG45" s="233"/>
      <c r="CJH45" s="233"/>
      <c r="CJI45" s="233"/>
      <c r="CJJ45" s="233"/>
      <c r="CJK45" s="233"/>
      <c r="CJL45" s="233"/>
      <c r="CJM45" s="233"/>
      <c r="CJN45" s="233"/>
      <c r="CJO45" s="233"/>
      <c r="CJP45" s="233"/>
      <c r="CJQ45" s="233"/>
      <c r="CJR45" s="233"/>
      <c r="CJS45" s="233"/>
      <c r="CJT45" s="233"/>
      <c r="CJU45" s="233"/>
      <c r="CJV45" s="233"/>
      <c r="CJW45" s="233"/>
      <c r="CJX45" s="233"/>
      <c r="CJY45" s="233"/>
      <c r="CJZ45" s="233"/>
      <c r="CKA45" s="233"/>
      <c r="CKB45" s="233"/>
      <c r="CKC45" s="233"/>
      <c r="CKD45" s="233"/>
      <c r="CKE45" s="233"/>
      <c r="CKF45" s="233"/>
      <c r="CKG45" s="233"/>
      <c r="CKH45" s="233"/>
      <c r="CKI45" s="233"/>
      <c r="CKJ45" s="233"/>
      <c r="CKK45" s="233"/>
      <c r="CKL45" s="233"/>
      <c r="CKM45" s="233"/>
      <c r="CKN45" s="233"/>
      <c r="CKO45" s="233"/>
      <c r="CKP45" s="233"/>
      <c r="CKQ45" s="233"/>
      <c r="CKR45" s="233"/>
      <c r="CKS45" s="233"/>
      <c r="CKT45" s="233"/>
      <c r="CKU45" s="233"/>
      <c r="CKV45" s="233"/>
      <c r="CKW45" s="233"/>
      <c r="CKX45" s="233"/>
      <c r="CKY45" s="233"/>
      <c r="CKZ45" s="233"/>
      <c r="CLA45" s="233"/>
      <c r="CLB45" s="233"/>
      <c r="CLC45" s="233"/>
      <c r="CLD45" s="233"/>
      <c r="CLE45" s="233"/>
      <c r="CLF45" s="233"/>
      <c r="CLG45" s="233"/>
      <c r="CLH45" s="233"/>
      <c r="CLI45" s="233"/>
      <c r="CLJ45" s="233"/>
      <c r="CLK45" s="233"/>
      <c r="CLL45" s="233"/>
      <c r="CLM45" s="233"/>
      <c r="CLN45" s="233"/>
      <c r="CLO45" s="233"/>
      <c r="CLP45" s="233"/>
      <c r="CLQ45" s="233"/>
      <c r="CLR45" s="233"/>
      <c r="CLS45" s="233"/>
      <c r="CLT45" s="233"/>
      <c r="CLU45" s="233"/>
      <c r="CLV45" s="233"/>
      <c r="CLW45" s="233"/>
      <c r="CLX45" s="233"/>
      <c r="CLY45" s="233"/>
      <c r="CLZ45" s="233"/>
      <c r="CMA45" s="233"/>
      <c r="CMB45" s="233"/>
      <c r="CMC45" s="233"/>
      <c r="CMD45" s="233"/>
      <c r="CME45" s="233"/>
      <c r="CMF45" s="233"/>
      <c r="CMG45" s="233"/>
      <c r="CMH45" s="233"/>
      <c r="CMI45" s="233"/>
      <c r="CMJ45" s="233"/>
      <c r="CMK45" s="233"/>
      <c r="CML45" s="233"/>
      <c r="CMM45" s="233"/>
      <c r="CMN45" s="233"/>
      <c r="CMO45" s="233"/>
      <c r="CMP45" s="233"/>
      <c r="CMQ45" s="233"/>
      <c r="CMR45" s="233"/>
      <c r="CMS45" s="233"/>
      <c r="CMT45" s="233"/>
      <c r="CMU45" s="233"/>
      <c r="CMV45" s="233"/>
      <c r="CMW45" s="233"/>
      <c r="CMX45" s="233"/>
      <c r="CMY45" s="233"/>
      <c r="CMZ45" s="233"/>
      <c r="CNA45" s="233"/>
      <c r="CNB45" s="233"/>
      <c r="CNC45" s="233"/>
      <c r="CND45" s="233"/>
      <c r="CNE45" s="233"/>
      <c r="CNF45" s="233"/>
      <c r="CNG45" s="233"/>
      <c r="CNH45" s="233"/>
      <c r="CNI45" s="233"/>
      <c r="CNJ45" s="233"/>
      <c r="CNK45" s="233"/>
      <c r="CNL45" s="233"/>
      <c r="CNM45" s="233"/>
      <c r="CNN45" s="233"/>
      <c r="CNO45" s="233"/>
      <c r="CNP45" s="233"/>
      <c r="CNQ45" s="233"/>
      <c r="CNR45" s="233"/>
      <c r="CNS45" s="233"/>
      <c r="CNT45" s="233"/>
      <c r="CNU45" s="233"/>
      <c r="CNV45" s="233"/>
      <c r="CNW45" s="233"/>
      <c r="CNX45" s="233"/>
      <c r="CNY45" s="233"/>
      <c r="CNZ45" s="233"/>
      <c r="COA45" s="233"/>
      <c r="COB45" s="233"/>
      <c r="COC45" s="233"/>
      <c r="COD45" s="233"/>
      <c r="COE45" s="233"/>
      <c r="COF45" s="233"/>
      <c r="COG45" s="233"/>
      <c r="COH45" s="233"/>
      <c r="COI45" s="233"/>
      <c r="COJ45" s="233"/>
      <c r="COK45" s="233"/>
      <c r="COL45" s="233"/>
      <c r="COM45" s="233"/>
      <c r="CON45" s="233"/>
      <c r="COO45" s="233"/>
      <c r="COP45" s="233"/>
      <c r="COQ45" s="233"/>
      <c r="COR45" s="233"/>
      <c r="COS45" s="233"/>
      <c r="COT45" s="233"/>
      <c r="COU45" s="233"/>
      <c r="COV45" s="233"/>
      <c r="COW45" s="233"/>
      <c r="COX45" s="233"/>
      <c r="COY45" s="233"/>
      <c r="COZ45" s="233"/>
      <c r="CPA45" s="233"/>
      <c r="CPB45" s="233"/>
      <c r="CPC45" s="233"/>
      <c r="CPD45" s="233"/>
      <c r="CPE45" s="233"/>
      <c r="CPF45" s="233"/>
      <c r="CPG45" s="233"/>
      <c r="CPH45" s="233"/>
      <c r="CPI45" s="233"/>
      <c r="CPJ45" s="233"/>
      <c r="CPK45" s="233"/>
      <c r="CPL45" s="233"/>
      <c r="CPM45" s="233"/>
      <c r="CPN45" s="233"/>
      <c r="CPO45" s="233"/>
      <c r="CPP45" s="233"/>
      <c r="CPQ45" s="233"/>
      <c r="CPR45" s="233"/>
      <c r="CPS45" s="233"/>
      <c r="CPT45" s="233"/>
      <c r="CPU45" s="233"/>
      <c r="CPV45" s="233"/>
      <c r="CPW45" s="233"/>
      <c r="CPX45" s="233"/>
      <c r="CPY45" s="233"/>
      <c r="CPZ45" s="233"/>
      <c r="CQA45" s="233"/>
      <c r="CQB45" s="233"/>
      <c r="CQC45" s="233"/>
      <c r="CQD45" s="233"/>
      <c r="CQE45" s="233"/>
      <c r="CQF45" s="233"/>
      <c r="CQG45" s="233"/>
      <c r="CQH45" s="233"/>
      <c r="CQI45" s="233"/>
      <c r="CQJ45" s="233"/>
      <c r="CQK45" s="233"/>
      <c r="CQL45" s="233"/>
      <c r="CQM45" s="233"/>
      <c r="CQN45" s="233"/>
      <c r="CQO45" s="233"/>
      <c r="CQP45" s="233"/>
      <c r="CQQ45" s="233"/>
      <c r="CQR45" s="233"/>
      <c r="CQS45" s="233"/>
      <c r="CQT45" s="233"/>
      <c r="CQU45" s="233"/>
      <c r="CQV45" s="233"/>
      <c r="CQW45" s="233"/>
      <c r="CQX45" s="233"/>
      <c r="CQY45" s="233"/>
      <c r="CQZ45" s="233"/>
      <c r="CRA45" s="233"/>
      <c r="CRB45" s="233"/>
      <c r="CRC45" s="233"/>
      <c r="CRD45" s="233"/>
      <c r="CRE45" s="233"/>
      <c r="CRF45" s="233"/>
      <c r="CRG45" s="233"/>
      <c r="CRH45" s="233"/>
      <c r="CRI45" s="233"/>
      <c r="CRJ45" s="233"/>
      <c r="CRK45" s="233"/>
      <c r="CRL45" s="233"/>
      <c r="CRM45" s="233"/>
      <c r="CRN45" s="233"/>
      <c r="CRO45" s="233"/>
      <c r="CRP45" s="233"/>
      <c r="CRQ45" s="233"/>
      <c r="CRR45" s="233"/>
      <c r="CRS45" s="233"/>
      <c r="CRT45" s="233"/>
      <c r="CRU45" s="233"/>
      <c r="CRV45" s="233"/>
      <c r="CRW45" s="233"/>
      <c r="CRX45" s="233"/>
      <c r="CRY45" s="233"/>
      <c r="CRZ45" s="233"/>
      <c r="CSA45" s="233"/>
      <c r="CSB45" s="233"/>
      <c r="CSC45" s="233"/>
      <c r="CSD45" s="233"/>
      <c r="CSE45" s="233"/>
      <c r="CSF45" s="233"/>
      <c r="CSG45" s="233"/>
      <c r="CSH45" s="233"/>
      <c r="CSI45" s="233"/>
      <c r="CSJ45" s="233"/>
      <c r="CSK45" s="233"/>
      <c r="CSL45" s="233"/>
      <c r="CSM45" s="233"/>
      <c r="CSN45" s="233"/>
      <c r="CSO45" s="233"/>
      <c r="CSP45" s="233"/>
      <c r="CSQ45" s="233"/>
      <c r="CSR45" s="233"/>
      <c r="CSS45" s="233"/>
      <c r="CST45" s="233"/>
      <c r="CSU45" s="233"/>
      <c r="CSV45" s="233"/>
      <c r="CSW45" s="233"/>
      <c r="CSX45" s="233"/>
      <c r="CSY45" s="233"/>
      <c r="CSZ45" s="233"/>
      <c r="CTA45" s="233"/>
      <c r="CTB45" s="233"/>
      <c r="CTC45" s="233"/>
      <c r="CTD45" s="233"/>
      <c r="CTE45" s="233"/>
      <c r="CTF45" s="233"/>
      <c r="CTG45" s="233"/>
      <c r="CTH45" s="233"/>
      <c r="CTI45" s="233"/>
      <c r="CTJ45" s="233"/>
      <c r="CTK45" s="233"/>
      <c r="CTL45" s="233"/>
      <c r="CTM45" s="233"/>
      <c r="CTN45" s="233"/>
      <c r="CTO45" s="233"/>
      <c r="CTP45" s="233"/>
      <c r="CTQ45" s="233"/>
      <c r="CTR45" s="233"/>
      <c r="CTS45" s="233"/>
      <c r="CTT45" s="233"/>
      <c r="CTU45" s="233"/>
      <c r="CTV45" s="233"/>
      <c r="CTW45" s="233"/>
      <c r="CTX45" s="233"/>
      <c r="CTY45" s="233"/>
      <c r="CTZ45" s="233"/>
      <c r="CUA45" s="233"/>
      <c r="CUB45" s="233"/>
      <c r="CUC45" s="233"/>
      <c r="CUD45" s="233"/>
      <c r="CUE45" s="233"/>
      <c r="CUF45" s="233"/>
      <c r="CUG45" s="233"/>
      <c r="CUH45" s="233"/>
      <c r="CUI45" s="233"/>
      <c r="CUJ45" s="233"/>
      <c r="CUK45" s="233"/>
      <c r="CUL45" s="233"/>
      <c r="CUM45" s="233"/>
      <c r="CUN45" s="233"/>
      <c r="CUO45" s="233"/>
      <c r="CUP45" s="233"/>
      <c r="CUQ45" s="233"/>
      <c r="CUR45" s="233"/>
      <c r="CUS45" s="233"/>
      <c r="CUT45" s="233"/>
      <c r="CUU45" s="233"/>
      <c r="CUV45" s="233"/>
      <c r="CUW45" s="233"/>
      <c r="CUX45" s="233"/>
      <c r="CUY45" s="233"/>
      <c r="CUZ45" s="233"/>
      <c r="CVA45" s="233"/>
      <c r="CVB45" s="233"/>
      <c r="CVC45" s="233"/>
      <c r="CVD45" s="233"/>
      <c r="CVE45" s="233"/>
      <c r="CVF45" s="233"/>
      <c r="CVG45" s="233"/>
      <c r="CVH45" s="233"/>
      <c r="CVI45" s="233"/>
      <c r="CVJ45" s="233"/>
      <c r="CVK45" s="233"/>
      <c r="CVL45" s="233"/>
      <c r="CVM45" s="233"/>
      <c r="CVN45" s="233"/>
      <c r="CVO45" s="233"/>
      <c r="CVP45" s="233"/>
      <c r="CVQ45" s="233"/>
      <c r="CVR45" s="233"/>
      <c r="CVS45" s="233"/>
      <c r="CVT45" s="233"/>
      <c r="CVU45" s="233"/>
      <c r="CVV45" s="233"/>
      <c r="CVW45" s="233"/>
      <c r="CVX45" s="233"/>
      <c r="CVY45" s="233"/>
      <c r="CVZ45" s="233"/>
      <c r="CWA45" s="233"/>
      <c r="CWB45" s="233"/>
      <c r="CWC45" s="233"/>
      <c r="CWD45" s="233"/>
      <c r="CWE45" s="233"/>
      <c r="CWF45" s="233"/>
      <c r="CWG45" s="233"/>
      <c r="CWH45" s="233"/>
      <c r="CWI45" s="233"/>
      <c r="CWJ45" s="233"/>
      <c r="CWK45" s="233"/>
      <c r="CWL45" s="233"/>
      <c r="CWM45" s="233"/>
      <c r="CWN45" s="233"/>
      <c r="CWO45" s="233"/>
      <c r="CWP45" s="233"/>
      <c r="CWQ45" s="233"/>
      <c r="CWR45" s="233"/>
      <c r="CWS45" s="233"/>
      <c r="CWT45" s="233"/>
      <c r="CWU45" s="233"/>
      <c r="CWV45" s="233"/>
      <c r="CWW45" s="233"/>
      <c r="CWX45" s="233"/>
      <c r="CWY45" s="233"/>
      <c r="CWZ45" s="233"/>
      <c r="CXA45" s="233"/>
      <c r="CXB45" s="233"/>
      <c r="CXC45" s="233"/>
      <c r="CXD45" s="233"/>
      <c r="CXE45" s="233"/>
      <c r="CXF45" s="233"/>
      <c r="CXG45" s="233"/>
      <c r="CXH45" s="233"/>
      <c r="CXI45" s="233"/>
      <c r="CXJ45" s="233"/>
      <c r="CXK45" s="233"/>
      <c r="CXL45" s="233"/>
      <c r="CXM45" s="233"/>
      <c r="CXN45" s="233"/>
      <c r="CXO45" s="233"/>
      <c r="CXP45" s="233"/>
      <c r="CXQ45" s="233"/>
      <c r="CXR45" s="233"/>
      <c r="CXS45" s="233"/>
      <c r="CXT45" s="233"/>
      <c r="CXU45" s="233"/>
      <c r="CXV45" s="233"/>
      <c r="CXW45" s="233"/>
      <c r="CXX45" s="233"/>
      <c r="CXY45" s="233"/>
      <c r="CXZ45" s="233"/>
      <c r="CYA45" s="233"/>
      <c r="CYB45" s="233"/>
      <c r="CYC45" s="233"/>
      <c r="CYD45" s="233"/>
      <c r="CYE45" s="233"/>
      <c r="CYF45" s="233"/>
      <c r="CYG45" s="233"/>
      <c r="CYH45" s="233"/>
      <c r="CYI45" s="233"/>
      <c r="CYJ45" s="233"/>
      <c r="CYK45" s="233"/>
      <c r="CYL45" s="233"/>
      <c r="CYM45" s="233"/>
      <c r="CYN45" s="233"/>
      <c r="CYO45" s="233"/>
      <c r="CYP45" s="233"/>
      <c r="CYQ45" s="233"/>
      <c r="CYR45" s="233"/>
      <c r="CYS45" s="233"/>
      <c r="CYT45" s="233"/>
      <c r="CYU45" s="233"/>
      <c r="CYV45" s="233"/>
      <c r="CYW45" s="233"/>
      <c r="CYX45" s="233"/>
      <c r="CYY45" s="233"/>
      <c r="CYZ45" s="233"/>
      <c r="CZA45" s="233"/>
      <c r="CZB45" s="233"/>
      <c r="CZC45" s="233"/>
      <c r="CZD45" s="233"/>
      <c r="CZE45" s="233"/>
      <c r="CZF45" s="233"/>
      <c r="CZG45" s="233"/>
      <c r="CZH45" s="233"/>
      <c r="CZI45" s="233"/>
      <c r="CZJ45" s="233"/>
      <c r="CZK45" s="233"/>
      <c r="CZL45" s="233"/>
      <c r="CZM45" s="233"/>
      <c r="CZN45" s="233"/>
      <c r="CZO45" s="233"/>
      <c r="CZP45" s="233"/>
      <c r="CZQ45" s="233"/>
      <c r="CZR45" s="233"/>
      <c r="CZS45" s="233"/>
      <c r="CZT45" s="233"/>
      <c r="CZU45" s="233"/>
      <c r="CZV45" s="233"/>
      <c r="CZW45" s="233"/>
      <c r="CZX45" s="233"/>
      <c r="CZY45" s="233"/>
      <c r="CZZ45" s="233"/>
      <c r="DAA45" s="233"/>
      <c r="DAB45" s="233"/>
      <c r="DAC45" s="233"/>
      <c r="DAD45" s="233"/>
      <c r="DAE45" s="233"/>
      <c r="DAF45" s="233"/>
      <c r="DAG45" s="233"/>
      <c r="DAH45" s="233"/>
      <c r="DAI45" s="233"/>
      <c r="DAJ45" s="233"/>
      <c r="DAK45" s="233"/>
      <c r="DAL45" s="233"/>
      <c r="DAM45" s="233"/>
      <c r="DAN45" s="233"/>
      <c r="DAO45" s="233"/>
      <c r="DAP45" s="233"/>
      <c r="DAQ45" s="233"/>
      <c r="DAR45" s="233"/>
      <c r="DAS45" s="233"/>
      <c r="DAT45" s="233"/>
      <c r="DAU45" s="233"/>
      <c r="DAV45" s="233"/>
      <c r="DAW45" s="233"/>
      <c r="DAX45" s="233"/>
      <c r="DAY45" s="233"/>
      <c r="DAZ45" s="233"/>
      <c r="DBA45" s="233"/>
      <c r="DBB45" s="233"/>
      <c r="DBC45" s="233"/>
      <c r="DBD45" s="233"/>
      <c r="DBE45" s="233"/>
      <c r="DBF45" s="233"/>
      <c r="DBG45" s="233"/>
      <c r="DBH45" s="233"/>
      <c r="DBI45" s="233"/>
      <c r="DBJ45" s="233"/>
      <c r="DBK45" s="233"/>
      <c r="DBL45" s="233"/>
      <c r="DBM45" s="233"/>
      <c r="DBN45" s="233"/>
      <c r="DBO45" s="233"/>
      <c r="DBP45" s="233"/>
      <c r="DBQ45" s="233"/>
      <c r="DBR45" s="233"/>
      <c r="DBS45" s="233"/>
      <c r="DBT45" s="233"/>
      <c r="DBU45" s="233"/>
      <c r="DBV45" s="233"/>
      <c r="DBW45" s="233"/>
      <c r="DBX45" s="233"/>
      <c r="DBY45" s="233"/>
      <c r="DBZ45" s="233"/>
      <c r="DCA45" s="233"/>
      <c r="DCB45" s="233"/>
      <c r="DCC45" s="233"/>
      <c r="DCD45" s="233"/>
      <c r="DCE45" s="233"/>
      <c r="DCF45" s="233"/>
      <c r="DCG45" s="233"/>
      <c r="DCH45" s="233"/>
      <c r="DCI45" s="233"/>
      <c r="DCJ45" s="233"/>
      <c r="DCK45" s="233"/>
      <c r="DCL45" s="233"/>
      <c r="DCM45" s="233"/>
      <c r="DCN45" s="233"/>
      <c r="DCO45" s="233"/>
      <c r="DCP45" s="233"/>
      <c r="DCQ45" s="233"/>
      <c r="DCR45" s="233"/>
      <c r="DCS45" s="233"/>
      <c r="DCT45" s="233"/>
      <c r="DCU45" s="233"/>
      <c r="DCV45" s="233"/>
      <c r="DCW45" s="233"/>
      <c r="DCX45" s="233"/>
      <c r="DCY45" s="233"/>
      <c r="DCZ45" s="233"/>
      <c r="DDA45" s="233"/>
      <c r="DDB45" s="233"/>
      <c r="DDC45" s="233"/>
      <c r="DDD45" s="233"/>
      <c r="DDE45" s="233"/>
      <c r="DDF45" s="233"/>
      <c r="DDG45" s="233"/>
      <c r="DDH45" s="233"/>
      <c r="DDI45" s="233"/>
      <c r="DDJ45" s="233"/>
      <c r="DDK45" s="233"/>
      <c r="DDL45" s="233"/>
      <c r="DDM45" s="233"/>
      <c r="DDN45" s="233"/>
      <c r="DDO45" s="233"/>
      <c r="DDP45" s="233"/>
      <c r="DDQ45" s="233"/>
      <c r="DDR45" s="233"/>
      <c r="DDS45" s="233"/>
      <c r="DDT45" s="233"/>
      <c r="DDU45" s="233"/>
      <c r="DDV45" s="233"/>
      <c r="DDW45" s="233"/>
      <c r="DDX45" s="233"/>
      <c r="DDY45" s="233"/>
      <c r="DDZ45" s="233"/>
      <c r="DEA45" s="233"/>
      <c r="DEB45" s="233"/>
      <c r="DEC45" s="233"/>
      <c r="DED45" s="233"/>
      <c r="DEE45" s="233"/>
      <c r="DEF45" s="233"/>
      <c r="DEG45" s="233"/>
      <c r="DEH45" s="233"/>
      <c r="DEI45" s="233"/>
      <c r="DEJ45" s="233"/>
      <c r="DEK45" s="233"/>
      <c r="DEL45" s="233"/>
      <c r="DEM45" s="233"/>
      <c r="DEN45" s="233"/>
      <c r="DEO45" s="233"/>
      <c r="DEP45" s="233"/>
      <c r="DEQ45" s="233"/>
      <c r="DER45" s="233"/>
      <c r="DES45" s="233"/>
      <c r="DET45" s="233"/>
      <c r="DEU45" s="233"/>
      <c r="DEV45" s="233"/>
      <c r="DEW45" s="233"/>
      <c r="DEX45" s="233"/>
      <c r="DEY45" s="233"/>
      <c r="DEZ45" s="233"/>
      <c r="DFA45" s="233"/>
      <c r="DFB45" s="233"/>
      <c r="DFC45" s="233"/>
      <c r="DFD45" s="233"/>
      <c r="DFE45" s="233"/>
      <c r="DFF45" s="233"/>
      <c r="DFG45" s="233"/>
      <c r="DFH45" s="233"/>
      <c r="DFI45" s="233"/>
      <c r="DFJ45" s="233"/>
      <c r="DFK45" s="233"/>
      <c r="DFL45" s="233"/>
      <c r="DFM45" s="233"/>
      <c r="DFN45" s="233"/>
      <c r="DFO45" s="233"/>
      <c r="DFP45" s="233"/>
      <c r="DFQ45" s="233"/>
      <c r="DFR45" s="233"/>
      <c r="DFS45" s="233"/>
      <c r="DFT45" s="233"/>
      <c r="DFU45" s="233"/>
      <c r="DFV45" s="233"/>
      <c r="DFW45" s="233"/>
      <c r="DFX45" s="233"/>
      <c r="DFY45" s="233"/>
      <c r="DFZ45" s="233"/>
      <c r="DGA45" s="233"/>
      <c r="DGB45" s="233"/>
      <c r="DGC45" s="233"/>
      <c r="DGD45" s="233"/>
      <c r="DGE45" s="233"/>
      <c r="DGF45" s="233"/>
      <c r="DGG45" s="233"/>
      <c r="DGH45" s="233"/>
      <c r="DGI45" s="233"/>
      <c r="DGJ45" s="233"/>
      <c r="DGK45" s="233"/>
      <c r="DGL45" s="233"/>
      <c r="DGM45" s="233"/>
      <c r="DGN45" s="233"/>
      <c r="DGO45" s="233"/>
      <c r="DGP45" s="233"/>
      <c r="DGQ45" s="233"/>
      <c r="DGR45" s="233"/>
      <c r="DGS45" s="233"/>
      <c r="DGT45" s="233"/>
      <c r="DGU45" s="233"/>
      <c r="DGV45" s="233"/>
      <c r="DGW45" s="233"/>
      <c r="DGX45" s="233"/>
      <c r="DGY45" s="233"/>
      <c r="DGZ45" s="233"/>
      <c r="DHA45" s="233"/>
      <c r="DHB45" s="233"/>
      <c r="DHC45" s="233"/>
      <c r="DHD45" s="233"/>
      <c r="DHE45" s="233"/>
      <c r="DHF45" s="233"/>
      <c r="DHG45" s="233"/>
      <c r="DHH45" s="233"/>
      <c r="DHI45" s="233"/>
      <c r="DHJ45" s="233"/>
      <c r="DHK45" s="233"/>
      <c r="DHL45" s="233"/>
      <c r="DHM45" s="233"/>
      <c r="DHN45" s="233"/>
      <c r="DHO45" s="233"/>
      <c r="DHP45" s="233"/>
      <c r="DHQ45" s="233"/>
      <c r="DHR45" s="233"/>
      <c r="DHS45" s="233"/>
      <c r="DHT45" s="233"/>
      <c r="DHU45" s="233"/>
      <c r="DHV45" s="233"/>
      <c r="DHW45" s="233"/>
      <c r="DHX45" s="233"/>
      <c r="DHY45" s="233"/>
      <c r="DHZ45" s="233"/>
      <c r="DIA45" s="233"/>
      <c r="DIB45" s="233"/>
      <c r="DIC45" s="233"/>
      <c r="DID45" s="233"/>
      <c r="DIE45" s="233"/>
      <c r="DIF45" s="233"/>
      <c r="DIG45" s="233"/>
      <c r="DIH45" s="233"/>
      <c r="DII45" s="233"/>
      <c r="DIJ45" s="233"/>
      <c r="DIK45" s="233"/>
      <c r="DIL45" s="233"/>
      <c r="DIM45" s="233"/>
      <c r="DIN45" s="233"/>
      <c r="DIO45" s="233"/>
      <c r="DIP45" s="233"/>
      <c r="DIQ45" s="233"/>
      <c r="DIR45" s="233"/>
      <c r="DIS45" s="233"/>
      <c r="DIT45" s="233"/>
      <c r="DIU45" s="233"/>
      <c r="DIV45" s="233"/>
      <c r="DIW45" s="233"/>
      <c r="DIX45" s="233"/>
      <c r="DIY45" s="233"/>
      <c r="DIZ45" s="233"/>
      <c r="DJA45" s="233"/>
      <c r="DJB45" s="233"/>
      <c r="DJC45" s="233"/>
      <c r="DJD45" s="233"/>
      <c r="DJE45" s="233"/>
      <c r="DJF45" s="233"/>
      <c r="DJG45" s="233"/>
      <c r="DJH45" s="233"/>
      <c r="DJI45" s="233"/>
      <c r="DJJ45" s="233"/>
      <c r="DJK45" s="233"/>
      <c r="DJL45" s="233"/>
      <c r="DJM45" s="233"/>
      <c r="DJN45" s="233"/>
      <c r="DJO45" s="233"/>
      <c r="DJP45" s="233"/>
      <c r="DJQ45" s="233"/>
      <c r="DJR45" s="233"/>
      <c r="DJS45" s="233"/>
      <c r="DJT45" s="233"/>
      <c r="DJU45" s="233"/>
      <c r="DJV45" s="233"/>
      <c r="DJW45" s="233"/>
      <c r="DJX45" s="233"/>
      <c r="DJY45" s="233"/>
      <c r="DJZ45" s="233"/>
      <c r="DKA45" s="233"/>
      <c r="DKB45" s="233"/>
      <c r="DKC45" s="233"/>
      <c r="DKD45" s="233"/>
      <c r="DKE45" s="233"/>
      <c r="DKF45" s="233"/>
      <c r="DKG45" s="233"/>
      <c r="DKH45" s="233"/>
      <c r="DKI45" s="233"/>
      <c r="DKJ45" s="233"/>
      <c r="DKK45" s="233"/>
      <c r="DKL45" s="233"/>
      <c r="DKM45" s="233"/>
      <c r="DKN45" s="233"/>
      <c r="DKO45" s="233"/>
      <c r="DKP45" s="233"/>
      <c r="DKQ45" s="233"/>
      <c r="DKR45" s="233"/>
      <c r="DKS45" s="233"/>
      <c r="DKT45" s="233"/>
      <c r="DKU45" s="233"/>
      <c r="DKV45" s="233"/>
      <c r="DKW45" s="233"/>
      <c r="DKX45" s="233"/>
      <c r="DKY45" s="233"/>
      <c r="DKZ45" s="233"/>
      <c r="DLA45" s="233"/>
      <c r="DLB45" s="233"/>
      <c r="DLC45" s="233"/>
      <c r="DLD45" s="233"/>
      <c r="DLE45" s="233"/>
      <c r="DLF45" s="233"/>
      <c r="DLG45" s="233"/>
      <c r="DLH45" s="233"/>
      <c r="DLI45" s="233"/>
      <c r="DLJ45" s="233"/>
      <c r="DLK45" s="233"/>
      <c r="DLL45" s="233"/>
      <c r="DLM45" s="233"/>
      <c r="DLN45" s="233"/>
      <c r="DLO45" s="233"/>
      <c r="DLP45" s="233"/>
      <c r="DLQ45" s="233"/>
      <c r="DLR45" s="233"/>
      <c r="DLS45" s="233"/>
      <c r="DLT45" s="233"/>
      <c r="DLU45" s="233"/>
      <c r="DLV45" s="233"/>
      <c r="DLW45" s="233"/>
      <c r="DLX45" s="233"/>
      <c r="DLY45" s="233"/>
      <c r="DLZ45" s="233"/>
      <c r="DMA45" s="233"/>
      <c r="DMB45" s="233"/>
      <c r="DMC45" s="233"/>
      <c r="DMD45" s="233"/>
      <c r="DME45" s="233"/>
      <c r="DMF45" s="233"/>
      <c r="DMG45" s="233"/>
      <c r="DMH45" s="233"/>
      <c r="DMI45" s="233"/>
      <c r="DMJ45" s="233"/>
      <c r="DMK45" s="233"/>
      <c r="DML45" s="233"/>
      <c r="DMM45" s="233"/>
      <c r="DMN45" s="233"/>
      <c r="DMO45" s="233"/>
      <c r="DMP45" s="233"/>
      <c r="DMQ45" s="233"/>
      <c r="DMR45" s="233"/>
      <c r="DMS45" s="233"/>
      <c r="DMT45" s="233"/>
      <c r="DMU45" s="233"/>
      <c r="DMV45" s="233"/>
      <c r="DMW45" s="233"/>
      <c r="DMX45" s="233"/>
      <c r="DMY45" s="233"/>
      <c r="DMZ45" s="233"/>
      <c r="DNA45" s="233"/>
      <c r="DNB45" s="233"/>
      <c r="DNC45" s="233"/>
      <c r="DND45" s="233"/>
      <c r="DNE45" s="233"/>
      <c r="DNF45" s="233"/>
      <c r="DNG45" s="233"/>
      <c r="DNH45" s="233"/>
      <c r="DNI45" s="233"/>
      <c r="DNJ45" s="233"/>
      <c r="DNK45" s="233"/>
      <c r="DNL45" s="233"/>
      <c r="DNM45" s="233"/>
      <c r="DNN45" s="233"/>
      <c r="DNO45" s="233"/>
      <c r="DNP45" s="233"/>
      <c r="DNQ45" s="233"/>
      <c r="DNR45" s="233"/>
      <c r="DNS45" s="233"/>
      <c r="DNT45" s="233"/>
      <c r="DNU45" s="233"/>
      <c r="DNV45" s="233"/>
      <c r="DNW45" s="233"/>
      <c r="DNX45" s="233"/>
      <c r="DNY45" s="233"/>
      <c r="DNZ45" s="233"/>
      <c r="DOA45" s="233"/>
      <c r="DOB45" s="233"/>
      <c r="DOC45" s="233"/>
      <c r="DOD45" s="233"/>
      <c r="DOE45" s="233"/>
      <c r="DOF45" s="233"/>
      <c r="DOG45" s="233"/>
      <c r="DOH45" s="233"/>
      <c r="DOI45" s="233"/>
      <c r="DOJ45" s="233"/>
      <c r="DOK45" s="233"/>
      <c r="DOL45" s="233"/>
      <c r="DOM45" s="233"/>
      <c r="DON45" s="233"/>
      <c r="DOO45" s="233"/>
      <c r="DOP45" s="233"/>
      <c r="DOQ45" s="233"/>
      <c r="DOR45" s="233"/>
      <c r="DOS45" s="233"/>
      <c r="DOT45" s="233"/>
      <c r="DOU45" s="233"/>
      <c r="DOV45" s="233"/>
      <c r="DOW45" s="233"/>
      <c r="DOX45" s="233"/>
      <c r="DOY45" s="233"/>
      <c r="DOZ45" s="233"/>
      <c r="DPA45" s="233"/>
      <c r="DPB45" s="233"/>
      <c r="DPC45" s="233"/>
      <c r="DPD45" s="233"/>
      <c r="DPE45" s="233"/>
      <c r="DPF45" s="233"/>
      <c r="DPG45" s="233"/>
      <c r="DPH45" s="233"/>
      <c r="DPI45" s="233"/>
      <c r="DPJ45" s="233"/>
      <c r="DPK45" s="233"/>
      <c r="DPL45" s="233"/>
      <c r="DPM45" s="233"/>
      <c r="DPN45" s="233"/>
      <c r="DPO45" s="233"/>
      <c r="DPP45" s="233"/>
      <c r="DPQ45" s="233"/>
      <c r="DPR45" s="233"/>
      <c r="DPS45" s="233"/>
      <c r="DPT45" s="233"/>
      <c r="DPU45" s="233"/>
      <c r="DPV45" s="233"/>
      <c r="DPW45" s="233"/>
      <c r="DPX45" s="233"/>
      <c r="DPY45" s="233"/>
      <c r="DPZ45" s="233"/>
      <c r="DQA45" s="233"/>
      <c r="DQB45" s="233"/>
      <c r="DQC45" s="233"/>
      <c r="DQD45" s="233"/>
      <c r="DQE45" s="233"/>
      <c r="DQF45" s="233"/>
      <c r="DQG45" s="233"/>
      <c r="DQH45" s="233"/>
      <c r="DQI45" s="233"/>
      <c r="DQJ45" s="233"/>
      <c r="DQK45" s="233"/>
      <c r="DQL45" s="233"/>
      <c r="DQM45" s="233"/>
      <c r="DQN45" s="233"/>
      <c r="DQO45" s="233"/>
      <c r="DQP45" s="233"/>
      <c r="DQQ45" s="233"/>
      <c r="DQR45" s="233"/>
      <c r="DQS45" s="233"/>
      <c r="DQT45" s="233"/>
      <c r="DQU45" s="233"/>
      <c r="DQV45" s="233"/>
      <c r="DQW45" s="233"/>
      <c r="DQX45" s="233"/>
      <c r="DQY45" s="233"/>
      <c r="DQZ45" s="233"/>
      <c r="DRA45" s="233"/>
      <c r="DRB45" s="233"/>
      <c r="DRC45" s="233"/>
      <c r="DRD45" s="233"/>
      <c r="DRE45" s="233"/>
      <c r="DRF45" s="233"/>
      <c r="DRG45" s="233"/>
      <c r="DRH45" s="233"/>
      <c r="DRI45" s="233"/>
      <c r="DRJ45" s="233"/>
      <c r="DRK45" s="233"/>
      <c r="DRL45" s="233"/>
      <c r="DRM45" s="233"/>
      <c r="DRN45" s="233"/>
      <c r="DRO45" s="233"/>
      <c r="DRP45" s="233"/>
      <c r="DRQ45" s="233"/>
      <c r="DRR45" s="233"/>
      <c r="DRS45" s="233"/>
      <c r="DRT45" s="233"/>
      <c r="DRU45" s="233"/>
      <c r="DRV45" s="233"/>
      <c r="DRW45" s="233"/>
      <c r="DRX45" s="233"/>
      <c r="DRY45" s="233"/>
      <c r="DRZ45" s="233"/>
      <c r="DSA45" s="233"/>
      <c r="DSB45" s="233"/>
      <c r="DSC45" s="233"/>
      <c r="DSD45" s="233"/>
      <c r="DSE45" s="233"/>
      <c r="DSF45" s="233"/>
      <c r="DSG45" s="233"/>
      <c r="DSH45" s="233"/>
      <c r="DSI45" s="233"/>
      <c r="DSJ45" s="233"/>
      <c r="DSK45" s="233"/>
      <c r="DSL45" s="233"/>
      <c r="DSM45" s="233"/>
      <c r="DSN45" s="233"/>
      <c r="DSO45" s="233"/>
      <c r="DSP45" s="233"/>
      <c r="DSQ45" s="233"/>
      <c r="DSR45" s="233"/>
      <c r="DSS45" s="233"/>
      <c r="DST45" s="233"/>
      <c r="DSU45" s="233"/>
      <c r="DSV45" s="233"/>
      <c r="DSW45" s="233"/>
      <c r="DSX45" s="233"/>
      <c r="DSY45" s="233"/>
      <c r="DSZ45" s="233"/>
      <c r="DTA45" s="233"/>
      <c r="DTB45" s="233"/>
      <c r="DTC45" s="233"/>
      <c r="DTD45" s="233"/>
      <c r="DTE45" s="233"/>
      <c r="DTF45" s="233"/>
      <c r="DTG45" s="233"/>
      <c r="DTH45" s="233"/>
      <c r="DTI45" s="233"/>
      <c r="DTJ45" s="233"/>
      <c r="DTK45" s="233"/>
      <c r="DTL45" s="233"/>
      <c r="DTM45" s="233"/>
      <c r="DTN45" s="233"/>
      <c r="DTO45" s="233"/>
      <c r="DTP45" s="233"/>
      <c r="DTQ45" s="233"/>
      <c r="DTR45" s="233"/>
      <c r="DTS45" s="233"/>
      <c r="DTT45" s="233"/>
      <c r="DTU45" s="233"/>
      <c r="DTV45" s="233"/>
      <c r="DTW45" s="233"/>
      <c r="DTX45" s="233"/>
      <c r="DTY45" s="233"/>
      <c r="DTZ45" s="233"/>
      <c r="DUA45" s="233"/>
      <c r="DUB45" s="233"/>
      <c r="DUC45" s="233"/>
      <c r="DUD45" s="233"/>
      <c r="DUE45" s="233"/>
      <c r="DUF45" s="233"/>
      <c r="DUG45" s="233"/>
      <c r="DUH45" s="233"/>
      <c r="DUI45" s="233"/>
      <c r="DUJ45" s="233"/>
      <c r="DUK45" s="233"/>
      <c r="DUL45" s="233"/>
      <c r="DUM45" s="233"/>
      <c r="DUN45" s="233"/>
      <c r="DUO45" s="233"/>
      <c r="DUP45" s="233"/>
      <c r="DUQ45" s="233"/>
      <c r="DUR45" s="233"/>
      <c r="DUS45" s="233"/>
      <c r="DUT45" s="233"/>
      <c r="DUU45" s="233"/>
      <c r="DUV45" s="233"/>
      <c r="DUW45" s="233"/>
      <c r="DUX45" s="233"/>
      <c r="DUY45" s="233"/>
      <c r="DUZ45" s="233"/>
      <c r="DVA45" s="233"/>
      <c r="DVB45" s="233"/>
      <c r="DVC45" s="233"/>
      <c r="DVD45" s="233"/>
      <c r="DVE45" s="233"/>
      <c r="DVF45" s="233"/>
      <c r="DVG45" s="233"/>
      <c r="DVH45" s="233"/>
      <c r="DVI45" s="233"/>
      <c r="DVJ45" s="233"/>
      <c r="DVK45" s="233"/>
      <c r="DVL45" s="233"/>
      <c r="DVM45" s="233"/>
      <c r="DVN45" s="233"/>
      <c r="DVO45" s="233"/>
      <c r="DVP45" s="233"/>
      <c r="DVQ45" s="233"/>
      <c r="DVR45" s="233"/>
      <c r="DVS45" s="233"/>
      <c r="DVT45" s="233"/>
      <c r="DVU45" s="233"/>
      <c r="DVV45" s="233"/>
      <c r="DVW45" s="233"/>
      <c r="DVX45" s="233"/>
      <c r="DVY45" s="233"/>
      <c r="DVZ45" s="233"/>
      <c r="DWA45" s="233"/>
      <c r="DWB45" s="233"/>
      <c r="DWC45" s="233"/>
      <c r="DWD45" s="233"/>
      <c r="DWE45" s="233"/>
      <c r="DWF45" s="233"/>
      <c r="DWG45" s="233"/>
      <c r="DWH45" s="233"/>
      <c r="DWI45" s="233"/>
      <c r="DWJ45" s="233"/>
      <c r="DWK45" s="233"/>
      <c r="DWL45" s="233"/>
      <c r="DWM45" s="233"/>
      <c r="DWN45" s="233"/>
      <c r="DWO45" s="233"/>
      <c r="DWP45" s="233"/>
      <c r="DWQ45" s="233"/>
      <c r="DWR45" s="233"/>
      <c r="DWS45" s="233"/>
      <c r="DWT45" s="233"/>
      <c r="DWU45" s="233"/>
      <c r="DWV45" s="233"/>
      <c r="DWW45" s="233"/>
      <c r="DWX45" s="233"/>
      <c r="DWY45" s="233"/>
      <c r="DWZ45" s="233"/>
      <c r="DXA45" s="233"/>
      <c r="DXB45" s="233"/>
      <c r="DXC45" s="233"/>
      <c r="DXD45" s="233"/>
      <c r="DXE45" s="233"/>
      <c r="DXF45" s="233"/>
      <c r="DXG45" s="233"/>
      <c r="DXH45" s="233"/>
      <c r="DXI45" s="233"/>
      <c r="DXJ45" s="233"/>
      <c r="DXK45" s="233"/>
      <c r="DXL45" s="233"/>
      <c r="DXM45" s="233"/>
      <c r="DXN45" s="233"/>
      <c r="DXO45" s="233"/>
      <c r="DXP45" s="233"/>
      <c r="DXQ45" s="233"/>
      <c r="DXR45" s="233"/>
      <c r="DXS45" s="233"/>
      <c r="DXT45" s="233"/>
      <c r="DXU45" s="233"/>
      <c r="DXV45" s="233"/>
      <c r="DXW45" s="233"/>
      <c r="DXX45" s="233"/>
      <c r="DXY45" s="233"/>
      <c r="DXZ45" s="233"/>
      <c r="DYA45" s="233"/>
      <c r="DYB45" s="233"/>
      <c r="DYC45" s="233"/>
      <c r="DYD45" s="233"/>
      <c r="DYE45" s="233"/>
      <c r="DYF45" s="233"/>
      <c r="DYG45" s="233"/>
      <c r="DYH45" s="233"/>
      <c r="DYI45" s="233"/>
      <c r="DYJ45" s="233"/>
      <c r="DYK45" s="233"/>
      <c r="DYL45" s="233"/>
      <c r="DYM45" s="233"/>
      <c r="DYN45" s="233"/>
      <c r="DYO45" s="233"/>
      <c r="DYP45" s="233"/>
      <c r="DYQ45" s="233"/>
      <c r="DYR45" s="233"/>
      <c r="DYS45" s="233"/>
      <c r="DYT45" s="233"/>
      <c r="DYU45" s="233"/>
      <c r="DYV45" s="233"/>
      <c r="DYW45" s="233"/>
      <c r="DYX45" s="233"/>
      <c r="DYY45" s="233"/>
      <c r="DYZ45" s="233"/>
      <c r="DZA45" s="233"/>
      <c r="DZB45" s="233"/>
      <c r="DZC45" s="233"/>
      <c r="DZD45" s="233"/>
      <c r="DZE45" s="233"/>
      <c r="DZF45" s="233"/>
      <c r="DZG45" s="233"/>
      <c r="DZH45" s="233"/>
      <c r="DZI45" s="233"/>
      <c r="DZJ45" s="233"/>
      <c r="DZK45" s="233"/>
      <c r="DZL45" s="233"/>
      <c r="DZM45" s="233"/>
      <c r="DZN45" s="233"/>
      <c r="DZO45" s="233"/>
      <c r="DZP45" s="233"/>
      <c r="DZQ45" s="233"/>
      <c r="DZR45" s="233"/>
      <c r="DZS45" s="233"/>
      <c r="DZT45" s="233"/>
      <c r="DZU45" s="233"/>
      <c r="DZV45" s="233"/>
      <c r="DZW45" s="233"/>
      <c r="DZX45" s="233"/>
      <c r="DZY45" s="233"/>
      <c r="DZZ45" s="233"/>
      <c r="EAA45" s="233"/>
      <c r="EAB45" s="233"/>
      <c r="EAC45" s="233"/>
      <c r="EAD45" s="233"/>
      <c r="EAE45" s="233"/>
      <c r="EAF45" s="233"/>
      <c r="EAG45" s="233"/>
      <c r="EAH45" s="233"/>
      <c r="EAI45" s="233"/>
      <c r="EAJ45" s="233"/>
      <c r="EAK45" s="233"/>
      <c r="EAL45" s="233"/>
      <c r="EAM45" s="233"/>
      <c r="EAN45" s="233"/>
      <c r="EAO45" s="233"/>
      <c r="EAP45" s="233"/>
      <c r="EAQ45" s="233"/>
      <c r="EAR45" s="233"/>
      <c r="EAS45" s="233"/>
      <c r="EAT45" s="233"/>
      <c r="EAU45" s="233"/>
      <c r="EAV45" s="233"/>
      <c r="EAW45" s="233"/>
      <c r="EAX45" s="233"/>
      <c r="EAY45" s="233"/>
      <c r="EAZ45" s="233"/>
      <c r="EBA45" s="233"/>
      <c r="EBB45" s="233"/>
      <c r="EBC45" s="233"/>
      <c r="EBD45" s="233"/>
      <c r="EBE45" s="233"/>
      <c r="EBF45" s="233"/>
      <c r="EBG45" s="233"/>
      <c r="EBH45" s="233"/>
      <c r="EBI45" s="233"/>
      <c r="EBJ45" s="233"/>
      <c r="EBK45" s="233"/>
      <c r="EBL45" s="233"/>
      <c r="EBM45" s="233"/>
      <c r="EBN45" s="233"/>
      <c r="EBO45" s="233"/>
      <c r="EBP45" s="233"/>
      <c r="EBQ45" s="233"/>
      <c r="EBR45" s="233"/>
      <c r="EBS45" s="233"/>
      <c r="EBT45" s="233"/>
      <c r="EBU45" s="233"/>
      <c r="EBV45" s="233"/>
      <c r="EBW45" s="233"/>
      <c r="EBX45" s="233"/>
      <c r="EBY45" s="233"/>
      <c r="EBZ45" s="233"/>
      <c r="ECA45" s="233"/>
      <c r="ECB45" s="233"/>
      <c r="ECC45" s="233"/>
      <c r="ECD45" s="233"/>
      <c r="ECE45" s="233"/>
      <c r="ECF45" s="233"/>
      <c r="ECG45" s="233"/>
      <c r="ECH45" s="233"/>
      <c r="ECI45" s="233"/>
      <c r="ECJ45" s="233"/>
      <c r="ECK45" s="233"/>
      <c r="ECL45" s="233"/>
      <c r="ECM45" s="233"/>
      <c r="ECN45" s="233"/>
      <c r="ECO45" s="233"/>
      <c r="ECP45" s="233"/>
      <c r="ECQ45" s="233"/>
      <c r="ECR45" s="233"/>
      <c r="ECS45" s="233"/>
      <c r="ECT45" s="233"/>
      <c r="ECU45" s="233"/>
      <c r="ECV45" s="233"/>
      <c r="ECW45" s="233"/>
      <c r="ECX45" s="233"/>
      <c r="ECY45" s="233"/>
      <c r="ECZ45" s="233"/>
      <c r="EDA45" s="233"/>
      <c r="EDB45" s="233"/>
      <c r="EDC45" s="233"/>
      <c r="EDD45" s="233"/>
      <c r="EDE45" s="233"/>
      <c r="EDF45" s="233"/>
      <c r="EDG45" s="233"/>
      <c r="EDH45" s="233"/>
      <c r="EDI45" s="233"/>
      <c r="EDJ45" s="233"/>
      <c r="EDK45" s="233"/>
      <c r="EDL45" s="233"/>
      <c r="EDM45" s="233"/>
      <c r="EDN45" s="233"/>
      <c r="EDO45" s="233"/>
      <c r="EDP45" s="233"/>
      <c r="EDQ45" s="233"/>
      <c r="EDR45" s="233"/>
      <c r="EDS45" s="233"/>
      <c r="EDT45" s="233"/>
      <c r="EDU45" s="233"/>
      <c r="EDV45" s="233"/>
      <c r="EDW45" s="233"/>
      <c r="EDX45" s="233"/>
      <c r="EDY45" s="233"/>
      <c r="EDZ45" s="233"/>
      <c r="EEA45" s="233"/>
      <c r="EEB45" s="233"/>
      <c r="EEC45" s="233"/>
      <c r="EED45" s="233"/>
      <c r="EEE45" s="233"/>
      <c r="EEF45" s="233"/>
      <c r="EEG45" s="233"/>
      <c r="EEH45" s="233"/>
      <c r="EEI45" s="233"/>
      <c r="EEJ45" s="233"/>
      <c r="EEK45" s="233"/>
      <c r="EEL45" s="233"/>
      <c r="EEM45" s="233"/>
      <c r="EEN45" s="233"/>
      <c r="EEO45" s="233"/>
      <c r="EEP45" s="233"/>
      <c r="EEQ45" s="233"/>
      <c r="EER45" s="233"/>
      <c r="EES45" s="233"/>
      <c r="EET45" s="233"/>
      <c r="EEU45" s="233"/>
      <c r="EEV45" s="233"/>
      <c r="EEW45" s="233"/>
      <c r="EEX45" s="233"/>
      <c r="EEY45" s="233"/>
      <c r="EEZ45" s="233"/>
      <c r="EFA45" s="233"/>
      <c r="EFB45" s="233"/>
      <c r="EFC45" s="233"/>
      <c r="EFD45" s="233"/>
      <c r="EFE45" s="233"/>
      <c r="EFF45" s="233"/>
      <c r="EFG45" s="233"/>
      <c r="EFH45" s="233"/>
      <c r="EFI45" s="233"/>
      <c r="EFJ45" s="233"/>
      <c r="EFK45" s="233"/>
      <c r="EFL45" s="233"/>
      <c r="EFM45" s="233"/>
      <c r="EFN45" s="233"/>
      <c r="EFO45" s="233"/>
      <c r="EFP45" s="233"/>
      <c r="EFQ45" s="233"/>
      <c r="EFR45" s="233"/>
      <c r="EFS45" s="233"/>
      <c r="EFT45" s="233"/>
      <c r="EFU45" s="233"/>
      <c r="EFV45" s="233"/>
      <c r="EFW45" s="233"/>
      <c r="EFX45" s="233"/>
      <c r="EFY45" s="233"/>
      <c r="EFZ45" s="233"/>
      <c r="EGA45" s="233"/>
      <c r="EGB45" s="233"/>
      <c r="EGC45" s="233"/>
      <c r="EGD45" s="233"/>
      <c r="EGE45" s="233"/>
      <c r="EGF45" s="233"/>
      <c r="EGG45" s="233"/>
      <c r="EGH45" s="233"/>
      <c r="EGI45" s="233"/>
      <c r="EGJ45" s="233"/>
      <c r="EGK45" s="233"/>
      <c r="EGL45" s="233"/>
      <c r="EGM45" s="233"/>
      <c r="EGN45" s="233"/>
      <c r="EGO45" s="233"/>
      <c r="EGP45" s="233"/>
      <c r="EGQ45" s="233"/>
      <c r="EGR45" s="233"/>
      <c r="EGS45" s="233"/>
      <c r="EGT45" s="233"/>
      <c r="EGU45" s="233"/>
      <c r="EGV45" s="233"/>
      <c r="EGW45" s="233"/>
      <c r="EGX45" s="233"/>
      <c r="EGY45" s="233"/>
      <c r="EGZ45" s="233"/>
      <c r="EHA45" s="233"/>
      <c r="EHB45" s="233"/>
      <c r="EHC45" s="233"/>
      <c r="EHD45" s="233"/>
      <c r="EHE45" s="233"/>
      <c r="EHF45" s="233"/>
      <c r="EHG45" s="233"/>
      <c r="EHH45" s="233"/>
      <c r="EHI45" s="233"/>
      <c r="EHJ45" s="233"/>
      <c r="EHK45" s="233"/>
      <c r="EHL45" s="233"/>
      <c r="EHM45" s="233"/>
      <c r="EHN45" s="233"/>
      <c r="EHO45" s="233"/>
      <c r="EHP45" s="233"/>
      <c r="EHQ45" s="233"/>
      <c r="EHR45" s="233"/>
      <c r="EHS45" s="233"/>
      <c r="EHT45" s="233"/>
      <c r="EHU45" s="233"/>
      <c r="EHV45" s="233"/>
      <c r="EHW45" s="233"/>
      <c r="EHX45" s="233"/>
      <c r="EHY45" s="233"/>
      <c r="EHZ45" s="233"/>
      <c r="EIA45" s="233"/>
      <c r="EIB45" s="233"/>
      <c r="EIC45" s="233"/>
      <c r="EID45" s="233"/>
      <c r="EIE45" s="233"/>
      <c r="EIF45" s="233"/>
      <c r="EIG45" s="233"/>
      <c r="EIH45" s="233"/>
      <c r="EII45" s="233"/>
      <c r="EIJ45" s="233"/>
      <c r="EIK45" s="233"/>
      <c r="EIL45" s="233"/>
      <c r="EIM45" s="233"/>
      <c r="EIN45" s="233"/>
      <c r="EIO45" s="233"/>
      <c r="EIP45" s="233"/>
      <c r="EIQ45" s="233"/>
      <c r="EIR45" s="233"/>
      <c r="EIS45" s="233"/>
      <c r="EIT45" s="233"/>
      <c r="EIU45" s="233"/>
      <c r="EIV45" s="233"/>
      <c r="EIW45" s="233"/>
      <c r="EIX45" s="233"/>
      <c r="EIY45" s="233"/>
      <c r="EIZ45" s="233"/>
      <c r="EJA45" s="233"/>
      <c r="EJB45" s="233"/>
      <c r="EJC45" s="233"/>
      <c r="EJD45" s="233"/>
      <c r="EJE45" s="233"/>
      <c r="EJF45" s="233"/>
      <c r="EJG45" s="233"/>
      <c r="EJH45" s="233"/>
      <c r="EJI45" s="233"/>
      <c r="EJJ45" s="233"/>
      <c r="EJK45" s="233"/>
      <c r="EJL45" s="233"/>
      <c r="EJM45" s="233"/>
      <c r="EJN45" s="233"/>
      <c r="EJO45" s="233"/>
      <c r="EJP45" s="233"/>
      <c r="EJQ45" s="233"/>
      <c r="EJR45" s="233"/>
      <c r="EJS45" s="233"/>
      <c r="EJT45" s="233"/>
      <c r="EJU45" s="233"/>
      <c r="EJV45" s="233"/>
      <c r="EJW45" s="233"/>
      <c r="EJX45" s="233"/>
      <c r="EJY45" s="233"/>
      <c r="EJZ45" s="233"/>
      <c r="EKA45" s="233"/>
      <c r="EKB45" s="233"/>
      <c r="EKC45" s="233"/>
      <c r="EKD45" s="233"/>
      <c r="EKE45" s="233"/>
      <c r="EKF45" s="233"/>
      <c r="EKG45" s="233"/>
      <c r="EKH45" s="233"/>
      <c r="EKI45" s="233"/>
      <c r="EKJ45" s="233"/>
      <c r="EKK45" s="233"/>
      <c r="EKL45" s="233"/>
      <c r="EKM45" s="233"/>
      <c r="EKN45" s="233"/>
      <c r="EKO45" s="233"/>
      <c r="EKP45" s="233"/>
      <c r="EKQ45" s="233"/>
      <c r="EKR45" s="233"/>
      <c r="EKS45" s="233"/>
      <c r="EKT45" s="233"/>
      <c r="EKU45" s="233"/>
      <c r="EKV45" s="233"/>
      <c r="EKW45" s="233"/>
      <c r="EKX45" s="233"/>
      <c r="EKY45" s="233"/>
      <c r="EKZ45" s="233"/>
      <c r="ELA45" s="233"/>
      <c r="ELB45" s="233"/>
      <c r="ELC45" s="233"/>
      <c r="ELD45" s="233"/>
      <c r="ELE45" s="233"/>
      <c r="ELF45" s="233"/>
      <c r="ELG45" s="233"/>
      <c r="ELH45" s="233"/>
      <c r="ELI45" s="233"/>
      <c r="ELJ45" s="233"/>
      <c r="ELK45" s="233"/>
      <c r="ELL45" s="233"/>
      <c r="ELM45" s="233"/>
      <c r="ELN45" s="233"/>
      <c r="ELO45" s="233"/>
      <c r="ELP45" s="233"/>
      <c r="ELQ45" s="233"/>
      <c r="ELR45" s="233"/>
      <c r="ELS45" s="233"/>
      <c r="ELT45" s="233"/>
      <c r="ELU45" s="233"/>
      <c r="ELV45" s="233"/>
      <c r="ELW45" s="233"/>
      <c r="ELX45" s="233"/>
      <c r="ELY45" s="233"/>
      <c r="ELZ45" s="233"/>
      <c r="EMA45" s="233"/>
      <c r="EMB45" s="233"/>
      <c r="EMC45" s="233"/>
      <c r="EMD45" s="233"/>
      <c r="EME45" s="233"/>
      <c r="EMF45" s="233"/>
      <c r="EMG45" s="233"/>
      <c r="EMH45" s="233"/>
      <c r="EMI45" s="233"/>
      <c r="EMJ45" s="233"/>
      <c r="EMK45" s="233"/>
      <c r="EML45" s="233"/>
      <c r="EMM45" s="233"/>
      <c r="EMN45" s="233"/>
      <c r="EMO45" s="233"/>
      <c r="EMP45" s="233"/>
      <c r="EMQ45" s="233"/>
      <c r="EMR45" s="233"/>
      <c r="EMS45" s="233"/>
      <c r="EMT45" s="233"/>
      <c r="EMU45" s="233"/>
      <c r="EMV45" s="233"/>
      <c r="EMW45" s="233"/>
      <c r="EMX45" s="233"/>
      <c r="EMY45" s="233"/>
      <c r="EMZ45" s="233"/>
      <c r="ENA45" s="233"/>
      <c r="ENB45" s="233"/>
      <c r="ENC45" s="233"/>
      <c r="END45" s="233"/>
      <c r="ENE45" s="233"/>
      <c r="ENF45" s="233"/>
      <c r="ENG45" s="233"/>
      <c r="ENH45" s="233"/>
      <c r="ENI45" s="233"/>
      <c r="ENJ45" s="233"/>
      <c r="ENK45" s="233"/>
      <c r="ENL45" s="233"/>
      <c r="ENM45" s="233"/>
      <c r="ENN45" s="233"/>
      <c r="ENO45" s="233"/>
      <c r="ENP45" s="233"/>
      <c r="ENQ45" s="233"/>
      <c r="ENR45" s="233"/>
      <c r="ENS45" s="233"/>
      <c r="ENT45" s="233"/>
      <c r="ENU45" s="233"/>
      <c r="ENV45" s="233"/>
      <c r="ENW45" s="233"/>
      <c r="ENX45" s="233"/>
      <c r="ENY45" s="233"/>
      <c r="ENZ45" s="233"/>
      <c r="EOA45" s="233"/>
      <c r="EOB45" s="233"/>
      <c r="EOC45" s="233"/>
      <c r="EOD45" s="233"/>
      <c r="EOE45" s="233"/>
      <c r="EOF45" s="233"/>
      <c r="EOG45" s="233"/>
      <c r="EOH45" s="233"/>
      <c r="EOI45" s="233"/>
      <c r="EOJ45" s="233"/>
      <c r="EOK45" s="233"/>
      <c r="EOL45" s="233"/>
      <c r="EOM45" s="233"/>
      <c r="EON45" s="233"/>
      <c r="EOO45" s="233"/>
      <c r="EOP45" s="233"/>
      <c r="EOQ45" s="233"/>
      <c r="EOR45" s="233"/>
      <c r="EOS45" s="233"/>
      <c r="EOT45" s="233"/>
      <c r="EOU45" s="233"/>
      <c r="EOV45" s="233"/>
      <c r="EOW45" s="233"/>
      <c r="EOX45" s="233"/>
      <c r="EOY45" s="233"/>
      <c r="EOZ45" s="233"/>
      <c r="EPA45" s="233"/>
      <c r="EPB45" s="233"/>
      <c r="EPC45" s="233"/>
      <c r="EPD45" s="233"/>
      <c r="EPE45" s="233"/>
      <c r="EPF45" s="233"/>
      <c r="EPG45" s="233"/>
      <c r="EPH45" s="233"/>
      <c r="EPI45" s="233"/>
      <c r="EPJ45" s="233"/>
      <c r="EPK45" s="233"/>
      <c r="EPL45" s="233"/>
      <c r="EPM45" s="233"/>
      <c r="EPN45" s="233"/>
      <c r="EPO45" s="233"/>
      <c r="EPP45" s="233"/>
      <c r="EPQ45" s="233"/>
      <c r="EPR45" s="233"/>
      <c r="EPS45" s="233"/>
      <c r="EPT45" s="233"/>
      <c r="EPU45" s="233"/>
      <c r="EPV45" s="233"/>
      <c r="EPW45" s="233"/>
      <c r="EPX45" s="233"/>
      <c r="EPY45" s="233"/>
      <c r="EPZ45" s="233"/>
      <c r="EQA45" s="233"/>
      <c r="EQB45" s="233"/>
      <c r="EQC45" s="233"/>
      <c r="EQD45" s="233"/>
      <c r="EQE45" s="233"/>
      <c r="EQF45" s="233"/>
      <c r="EQG45" s="233"/>
      <c r="EQH45" s="233"/>
      <c r="EQI45" s="233"/>
      <c r="EQJ45" s="233"/>
      <c r="EQK45" s="233"/>
      <c r="EQL45" s="233"/>
      <c r="EQM45" s="233"/>
      <c r="EQN45" s="233"/>
      <c r="EQO45" s="233"/>
      <c r="EQP45" s="233"/>
      <c r="EQQ45" s="233"/>
      <c r="EQR45" s="233"/>
      <c r="EQS45" s="233"/>
      <c r="EQT45" s="233"/>
      <c r="EQU45" s="233"/>
      <c r="EQV45" s="233"/>
      <c r="EQW45" s="233"/>
      <c r="EQX45" s="233"/>
      <c r="EQY45" s="233"/>
      <c r="EQZ45" s="233"/>
      <c r="ERA45" s="233"/>
      <c r="ERB45" s="233"/>
      <c r="ERC45" s="233"/>
      <c r="ERD45" s="233"/>
      <c r="ERE45" s="233"/>
      <c r="ERF45" s="233"/>
      <c r="ERG45" s="233"/>
      <c r="ERH45" s="233"/>
      <c r="ERI45" s="233"/>
      <c r="ERJ45" s="233"/>
      <c r="ERK45" s="233"/>
      <c r="ERL45" s="233"/>
      <c r="ERM45" s="233"/>
      <c r="ERN45" s="233"/>
      <c r="ERO45" s="233"/>
      <c r="ERP45" s="233"/>
      <c r="ERQ45" s="233"/>
      <c r="ERR45" s="233"/>
      <c r="ERS45" s="233"/>
      <c r="ERT45" s="233"/>
      <c r="ERU45" s="233"/>
      <c r="ERV45" s="233"/>
      <c r="ERW45" s="233"/>
      <c r="ERX45" s="233"/>
      <c r="ERY45" s="233"/>
      <c r="ERZ45" s="233"/>
      <c r="ESA45" s="233"/>
      <c r="ESB45" s="233"/>
      <c r="ESC45" s="233"/>
      <c r="ESD45" s="233"/>
      <c r="ESE45" s="233"/>
      <c r="ESF45" s="233"/>
      <c r="ESG45" s="233"/>
      <c r="ESH45" s="233"/>
      <c r="ESI45" s="233"/>
      <c r="ESJ45" s="233"/>
      <c r="ESK45" s="233"/>
      <c r="ESL45" s="233"/>
      <c r="ESM45" s="233"/>
      <c r="ESN45" s="233"/>
      <c r="ESO45" s="233"/>
      <c r="ESP45" s="233"/>
      <c r="ESQ45" s="233"/>
      <c r="ESR45" s="233"/>
      <c r="ESS45" s="233"/>
      <c r="EST45" s="233"/>
      <c r="ESU45" s="233"/>
      <c r="ESV45" s="233"/>
      <c r="ESW45" s="233"/>
      <c r="ESX45" s="233"/>
      <c r="ESY45" s="233"/>
      <c r="ESZ45" s="233"/>
      <c r="ETA45" s="233"/>
      <c r="ETB45" s="233"/>
      <c r="ETC45" s="233"/>
      <c r="ETD45" s="233"/>
      <c r="ETE45" s="233"/>
      <c r="ETF45" s="233"/>
      <c r="ETG45" s="233"/>
      <c r="ETH45" s="233"/>
      <c r="ETI45" s="233"/>
      <c r="ETJ45" s="233"/>
      <c r="ETK45" s="233"/>
      <c r="ETL45" s="233"/>
      <c r="ETM45" s="233"/>
      <c r="ETN45" s="233"/>
      <c r="ETO45" s="233"/>
      <c r="ETP45" s="233"/>
      <c r="ETQ45" s="233"/>
      <c r="ETR45" s="233"/>
      <c r="ETS45" s="233"/>
      <c r="ETT45" s="233"/>
      <c r="ETU45" s="233"/>
      <c r="ETV45" s="233"/>
      <c r="ETW45" s="233"/>
      <c r="ETX45" s="233"/>
      <c r="ETY45" s="233"/>
      <c r="ETZ45" s="233"/>
      <c r="EUA45" s="233"/>
      <c r="EUB45" s="233"/>
      <c r="EUC45" s="233"/>
      <c r="EUD45" s="233"/>
      <c r="EUE45" s="233"/>
      <c r="EUF45" s="233"/>
      <c r="EUG45" s="233"/>
      <c r="EUH45" s="233"/>
      <c r="EUI45" s="233"/>
      <c r="EUJ45" s="233"/>
      <c r="EUK45" s="233"/>
      <c r="EUL45" s="233"/>
      <c r="EUM45" s="233"/>
      <c r="EUN45" s="233"/>
      <c r="EUO45" s="233"/>
      <c r="EUP45" s="233"/>
      <c r="EUQ45" s="233"/>
      <c r="EUR45" s="233"/>
      <c r="EUS45" s="233"/>
      <c r="EUT45" s="233"/>
      <c r="EUU45" s="233"/>
      <c r="EUV45" s="233"/>
      <c r="EUW45" s="233"/>
      <c r="EUX45" s="233"/>
      <c r="EUY45" s="233"/>
      <c r="EUZ45" s="233"/>
      <c r="EVA45" s="233"/>
      <c r="EVB45" s="233"/>
      <c r="EVC45" s="233"/>
      <c r="EVD45" s="233"/>
      <c r="EVE45" s="233"/>
      <c r="EVF45" s="233"/>
      <c r="EVG45" s="233"/>
      <c r="EVH45" s="233"/>
      <c r="EVI45" s="233"/>
      <c r="EVJ45" s="233"/>
      <c r="EVK45" s="233"/>
      <c r="EVL45" s="233"/>
      <c r="EVM45" s="233"/>
      <c r="EVN45" s="233"/>
      <c r="EVO45" s="233"/>
      <c r="EVP45" s="233"/>
      <c r="EVQ45" s="233"/>
      <c r="EVR45" s="233"/>
      <c r="EVS45" s="233"/>
      <c r="EVT45" s="233"/>
      <c r="EVU45" s="233"/>
      <c r="EVV45" s="233"/>
      <c r="EVW45" s="233"/>
      <c r="EVX45" s="233"/>
      <c r="EVY45" s="233"/>
      <c r="EVZ45" s="233"/>
      <c r="EWA45" s="233"/>
      <c r="EWB45" s="233"/>
      <c r="EWC45" s="233"/>
      <c r="EWD45" s="233"/>
      <c r="EWE45" s="233"/>
      <c r="EWF45" s="233"/>
      <c r="EWG45" s="233"/>
      <c r="EWH45" s="233"/>
      <c r="EWI45" s="233"/>
      <c r="EWJ45" s="233"/>
      <c r="EWK45" s="233"/>
      <c r="EWL45" s="233"/>
      <c r="EWM45" s="233"/>
      <c r="EWN45" s="233"/>
      <c r="EWO45" s="233"/>
      <c r="EWP45" s="233"/>
      <c r="EWQ45" s="233"/>
      <c r="EWR45" s="233"/>
      <c r="EWS45" s="233"/>
      <c r="EWT45" s="233"/>
      <c r="EWU45" s="233"/>
      <c r="EWV45" s="233"/>
      <c r="EWW45" s="233"/>
      <c r="EWX45" s="233"/>
      <c r="EWY45" s="233"/>
      <c r="EWZ45" s="233"/>
      <c r="EXA45" s="233"/>
      <c r="EXB45" s="233"/>
      <c r="EXC45" s="233"/>
      <c r="EXD45" s="233"/>
      <c r="EXE45" s="233"/>
      <c r="EXF45" s="233"/>
      <c r="EXG45" s="233"/>
      <c r="EXH45" s="233"/>
      <c r="EXI45" s="233"/>
      <c r="EXJ45" s="233"/>
      <c r="EXK45" s="233"/>
      <c r="EXL45" s="233"/>
      <c r="EXM45" s="233"/>
      <c r="EXN45" s="233"/>
      <c r="EXO45" s="233"/>
      <c r="EXP45" s="233"/>
      <c r="EXQ45" s="233"/>
      <c r="EXR45" s="233"/>
      <c r="EXS45" s="233"/>
      <c r="EXT45" s="233"/>
      <c r="EXU45" s="233"/>
      <c r="EXV45" s="233"/>
      <c r="EXW45" s="233"/>
      <c r="EXX45" s="233"/>
      <c r="EXY45" s="233"/>
      <c r="EXZ45" s="233"/>
      <c r="EYA45" s="233"/>
      <c r="EYB45" s="233"/>
      <c r="EYC45" s="233"/>
      <c r="EYD45" s="233"/>
      <c r="EYE45" s="233"/>
      <c r="EYF45" s="233"/>
      <c r="EYG45" s="233"/>
      <c r="EYH45" s="233"/>
      <c r="EYI45" s="233"/>
      <c r="EYJ45" s="233"/>
      <c r="EYK45" s="233"/>
      <c r="EYL45" s="233"/>
      <c r="EYM45" s="233"/>
      <c r="EYN45" s="233"/>
      <c r="EYO45" s="233"/>
      <c r="EYP45" s="233"/>
      <c r="EYQ45" s="233"/>
      <c r="EYR45" s="233"/>
      <c r="EYS45" s="233"/>
      <c r="EYT45" s="233"/>
      <c r="EYU45" s="233"/>
      <c r="EYV45" s="233"/>
      <c r="EYW45" s="233"/>
      <c r="EYX45" s="233"/>
      <c r="EYY45" s="233"/>
      <c r="EYZ45" s="233"/>
      <c r="EZA45" s="233"/>
      <c r="EZB45" s="233"/>
      <c r="EZC45" s="233"/>
      <c r="EZD45" s="233"/>
      <c r="EZE45" s="233"/>
      <c r="EZF45" s="233"/>
      <c r="EZG45" s="233"/>
      <c r="EZH45" s="233"/>
      <c r="EZI45" s="233"/>
      <c r="EZJ45" s="233"/>
      <c r="EZK45" s="233"/>
      <c r="EZL45" s="233"/>
      <c r="EZM45" s="233"/>
      <c r="EZN45" s="233"/>
      <c r="EZO45" s="233"/>
      <c r="EZP45" s="233"/>
      <c r="EZQ45" s="233"/>
      <c r="EZR45" s="233"/>
      <c r="EZS45" s="233"/>
      <c r="EZT45" s="233"/>
      <c r="EZU45" s="233"/>
      <c r="EZV45" s="233"/>
      <c r="EZW45" s="233"/>
      <c r="EZX45" s="233"/>
      <c r="EZY45" s="233"/>
      <c r="EZZ45" s="233"/>
      <c r="FAA45" s="233"/>
      <c r="FAB45" s="233"/>
      <c r="FAC45" s="233"/>
      <c r="FAD45" s="233"/>
      <c r="FAE45" s="233"/>
      <c r="FAF45" s="233"/>
      <c r="FAG45" s="233"/>
      <c r="FAH45" s="233"/>
      <c r="FAI45" s="233"/>
      <c r="FAJ45" s="233"/>
      <c r="FAK45" s="233"/>
      <c r="FAL45" s="233"/>
      <c r="FAM45" s="233"/>
      <c r="FAN45" s="233"/>
      <c r="FAO45" s="233"/>
      <c r="FAP45" s="233"/>
      <c r="FAQ45" s="233"/>
      <c r="FAR45" s="233"/>
      <c r="FAS45" s="233"/>
      <c r="FAT45" s="233"/>
      <c r="FAU45" s="233"/>
      <c r="FAV45" s="233"/>
      <c r="FAW45" s="233"/>
      <c r="FAX45" s="233"/>
      <c r="FAY45" s="233"/>
      <c r="FAZ45" s="233"/>
      <c r="FBA45" s="233"/>
      <c r="FBB45" s="233"/>
      <c r="FBC45" s="233"/>
      <c r="FBD45" s="233"/>
      <c r="FBE45" s="233"/>
      <c r="FBF45" s="233"/>
      <c r="FBG45" s="233"/>
      <c r="FBH45" s="233"/>
      <c r="FBI45" s="233"/>
      <c r="FBJ45" s="233"/>
      <c r="FBK45" s="233"/>
      <c r="FBL45" s="233"/>
      <c r="FBM45" s="233"/>
      <c r="FBN45" s="233"/>
      <c r="FBO45" s="233"/>
      <c r="FBP45" s="233"/>
      <c r="FBQ45" s="233"/>
      <c r="FBR45" s="233"/>
      <c r="FBS45" s="233"/>
      <c r="FBT45" s="233"/>
      <c r="FBU45" s="233"/>
      <c r="FBV45" s="233"/>
      <c r="FBW45" s="233"/>
      <c r="FBX45" s="233"/>
      <c r="FBY45" s="233"/>
      <c r="FBZ45" s="233"/>
      <c r="FCA45" s="233"/>
      <c r="FCB45" s="233"/>
      <c r="FCC45" s="233"/>
      <c r="FCD45" s="233"/>
      <c r="FCE45" s="233"/>
      <c r="FCF45" s="233"/>
      <c r="FCG45" s="233"/>
      <c r="FCH45" s="233"/>
      <c r="FCI45" s="233"/>
      <c r="FCJ45" s="233"/>
      <c r="FCK45" s="233"/>
      <c r="FCL45" s="233"/>
      <c r="FCM45" s="233"/>
      <c r="FCN45" s="233"/>
      <c r="FCO45" s="233"/>
      <c r="FCP45" s="233"/>
      <c r="FCQ45" s="233"/>
      <c r="FCR45" s="233"/>
      <c r="FCS45" s="233"/>
      <c r="FCT45" s="233"/>
      <c r="FCU45" s="233"/>
      <c r="FCV45" s="233"/>
      <c r="FCW45" s="233"/>
      <c r="FCX45" s="233"/>
      <c r="FCY45" s="233"/>
      <c r="FCZ45" s="233"/>
      <c r="FDA45" s="233"/>
      <c r="FDB45" s="233"/>
      <c r="FDC45" s="233"/>
      <c r="FDD45" s="233"/>
      <c r="FDE45" s="233"/>
      <c r="FDF45" s="233"/>
      <c r="FDG45" s="233"/>
      <c r="FDH45" s="233"/>
      <c r="FDI45" s="233"/>
      <c r="FDJ45" s="233"/>
      <c r="FDK45" s="233"/>
      <c r="FDL45" s="233"/>
      <c r="FDM45" s="233"/>
      <c r="FDN45" s="233"/>
      <c r="FDO45" s="233"/>
      <c r="FDP45" s="233"/>
      <c r="FDQ45" s="233"/>
      <c r="FDR45" s="233"/>
      <c r="FDS45" s="233"/>
      <c r="FDT45" s="233"/>
      <c r="FDU45" s="233"/>
      <c r="FDV45" s="233"/>
      <c r="FDW45" s="233"/>
      <c r="FDX45" s="233"/>
      <c r="FDY45" s="233"/>
      <c r="FDZ45" s="233"/>
      <c r="FEA45" s="233"/>
      <c r="FEB45" s="233"/>
      <c r="FEC45" s="233"/>
      <c r="FED45" s="233"/>
      <c r="FEE45" s="233"/>
      <c r="FEF45" s="233"/>
      <c r="FEG45" s="233"/>
      <c r="FEH45" s="233"/>
      <c r="FEI45" s="233"/>
      <c r="FEJ45" s="233"/>
      <c r="FEK45" s="233"/>
      <c r="FEL45" s="233"/>
      <c r="FEM45" s="233"/>
      <c r="FEN45" s="233"/>
      <c r="FEO45" s="233"/>
      <c r="FEP45" s="233"/>
      <c r="FEQ45" s="233"/>
      <c r="FER45" s="233"/>
      <c r="FES45" s="233"/>
      <c r="FET45" s="233"/>
      <c r="FEU45" s="233"/>
      <c r="FEV45" s="233"/>
      <c r="FEW45" s="233"/>
      <c r="FEX45" s="233"/>
      <c r="FEY45" s="233"/>
      <c r="FEZ45" s="233"/>
      <c r="FFA45" s="233"/>
      <c r="FFB45" s="233"/>
      <c r="FFC45" s="233"/>
      <c r="FFD45" s="233"/>
      <c r="FFE45" s="233"/>
      <c r="FFF45" s="233"/>
      <c r="FFG45" s="233"/>
      <c r="FFH45" s="233"/>
      <c r="FFI45" s="233"/>
      <c r="FFJ45" s="233"/>
      <c r="FFK45" s="233"/>
      <c r="FFL45" s="233"/>
      <c r="FFM45" s="233"/>
      <c r="FFN45" s="233"/>
      <c r="FFO45" s="233"/>
      <c r="FFP45" s="233"/>
      <c r="FFQ45" s="233"/>
      <c r="FFR45" s="233"/>
      <c r="FFS45" s="233"/>
      <c r="FFT45" s="233"/>
      <c r="FFU45" s="233"/>
      <c r="FFV45" s="233"/>
      <c r="FFW45" s="233"/>
      <c r="FFX45" s="233"/>
      <c r="FFY45" s="233"/>
      <c r="FFZ45" s="233"/>
      <c r="FGA45" s="233"/>
      <c r="FGB45" s="233"/>
      <c r="FGC45" s="233"/>
      <c r="FGD45" s="233"/>
      <c r="FGE45" s="233"/>
      <c r="FGF45" s="233"/>
      <c r="FGG45" s="233"/>
      <c r="FGH45" s="233"/>
      <c r="FGI45" s="233"/>
      <c r="FGJ45" s="233"/>
      <c r="FGK45" s="233"/>
      <c r="FGL45" s="233"/>
      <c r="FGM45" s="233"/>
      <c r="FGN45" s="233"/>
      <c r="FGO45" s="233"/>
      <c r="FGP45" s="233"/>
      <c r="FGQ45" s="233"/>
      <c r="FGR45" s="233"/>
      <c r="FGS45" s="233"/>
      <c r="FGT45" s="233"/>
      <c r="FGU45" s="233"/>
      <c r="FGV45" s="233"/>
      <c r="FGW45" s="233"/>
      <c r="FGX45" s="233"/>
      <c r="FGY45" s="233"/>
      <c r="FGZ45" s="233"/>
      <c r="FHA45" s="233"/>
      <c r="FHB45" s="233"/>
      <c r="FHC45" s="233"/>
      <c r="FHD45" s="233"/>
      <c r="FHE45" s="233"/>
      <c r="FHF45" s="233"/>
      <c r="FHG45" s="233"/>
      <c r="FHH45" s="233"/>
      <c r="FHI45" s="233"/>
      <c r="FHJ45" s="233"/>
      <c r="FHK45" s="233"/>
      <c r="FHL45" s="233"/>
      <c r="FHM45" s="233"/>
      <c r="FHN45" s="233"/>
      <c r="FHO45" s="233"/>
      <c r="FHP45" s="233"/>
      <c r="FHQ45" s="233"/>
      <c r="FHR45" s="233"/>
      <c r="FHS45" s="233"/>
      <c r="FHT45" s="233"/>
      <c r="FHU45" s="233"/>
      <c r="FHV45" s="233"/>
      <c r="FHW45" s="233"/>
      <c r="FHX45" s="233"/>
      <c r="FHY45" s="233"/>
      <c r="FHZ45" s="233"/>
      <c r="FIA45" s="233"/>
      <c r="FIB45" s="233"/>
      <c r="FIC45" s="233"/>
      <c r="FID45" s="233"/>
      <c r="FIE45" s="233"/>
      <c r="FIF45" s="233"/>
      <c r="FIG45" s="233"/>
      <c r="FIH45" s="233"/>
      <c r="FII45" s="233"/>
      <c r="FIJ45" s="233"/>
      <c r="FIK45" s="233"/>
      <c r="FIL45" s="233"/>
      <c r="FIM45" s="233"/>
      <c r="FIN45" s="233"/>
      <c r="FIO45" s="233"/>
      <c r="FIP45" s="233"/>
      <c r="FIQ45" s="233"/>
      <c r="FIR45" s="233"/>
      <c r="FIS45" s="233"/>
      <c r="FIT45" s="233"/>
      <c r="FIU45" s="233"/>
      <c r="FIV45" s="233"/>
      <c r="FIW45" s="233"/>
      <c r="FIX45" s="233"/>
      <c r="FIY45" s="233"/>
      <c r="FIZ45" s="233"/>
      <c r="FJA45" s="233"/>
      <c r="FJB45" s="233"/>
      <c r="FJC45" s="233"/>
      <c r="FJD45" s="233"/>
      <c r="FJE45" s="233"/>
      <c r="FJF45" s="233"/>
      <c r="FJG45" s="233"/>
      <c r="FJH45" s="233"/>
      <c r="FJI45" s="233"/>
      <c r="FJJ45" s="233"/>
      <c r="FJK45" s="233"/>
      <c r="FJL45" s="233"/>
      <c r="FJM45" s="233"/>
      <c r="FJN45" s="233"/>
      <c r="FJO45" s="233"/>
      <c r="FJP45" s="233"/>
      <c r="FJQ45" s="233"/>
      <c r="FJR45" s="233"/>
      <c r="FJS45" s="233"/>
      <c r="FJT45" s="233"/>
      <c r="FJU45" s="233"/>
      <c r="FJV45" s="233"/>
      <c r="FJW45" s="233"/>
      <c r="FJX45" s="233"/>
      <c r="FJY45" s="233"/>
      <c r="FJZ45" s="233"/>
      <c r="FKA45" s="233"/>
      <c r="FKB45" s="233"/>
      <c r="FKC45" s="233"/>
      <c r="FKD45" s="233"/>
      <c r="FKE45" s="233"/>
      <c r="FKF45" s="233"/>
      <c r="FKG45" s="233"/>
      <c r="FKH45" s="233"/>
      <c r="FKI45" s="233"/>
      <c r="FKJ45" s="233"/>
      <c r="FKK45" s="233"/>
      <c r="FKL45" s="233"/>
      <c r="FKM45" s="233"/>
      <c r="FKN45" s="233"/>
      <c r="FKO45" s="233"/>
      <c r="FKP45" s="233"/>
      <c r="FKQ45" s="233"/>
      <c r="FKR45" s="233"/>
      <c r="FKS45" s="233"/>
      <c r="FKT45" s="233"/>
      <c r="FKU45" s="233"/>
      <c r="FKV45" s="233"/>
      <c r="FKW45" s="233"/>
      <c r="FKX45" s="233"/>
      <c r="FKY45" s="233"/>
      <c r="FKZ45" s="233"/>
      <c r="FLA45" s="233"/>
      <c r="FLB45" s="233"/>
      <c r="FLC45" s="233"/>
      <c r="FLD45" s="233"/>
      <c r="FLE45" s="233"/>
      <c r="FLF45" s="233"/>
      <c r="FLG45" s="233"/>
      <c r="FLH45" s="233"/>
      <c r="FLI45" s="233"/>
      <c r="FLJ45" s="233"/>
      <c r="FLK45" s="233"/>
      <c r="FLL45" s="233"/>
      <c r="FLM45" s="233"/>
      <c r="FLN45" s="233"/>
      <c r="FLO45" s="233"/>
      <c r="FLP45" s="233"/>
      <c r="FLQ45" s="233"/>
      <c r="FLR45" s="233"/>
      <c r="FLS45" s="233"/>
      <c r="FLT45" s="233"/>
      <c r="FLU45" s="233"/>
      <c r="FLV45" s="233"/>
      <c r="FLW45" s="233"/>
      <c r="FLX45" s="233"/>
      <c r="FLY45" s="233"/>
      <c r="FLZ45" s="233"/>
      <c r="FMA45" s="233"/>
      <c r="FMB45" s="233"/>
      <c r="FMC45" s="233"/>
      <c r="FMD45" s="233"/>
      <c r="FME45" s="233"/>
      <c r="FMF45" s="233"/>
      <c r="FMG45" s="233"/>
      <c r="FMH45" s="233"/>
      <c r="FMI45" s="233"/>
      <c r="FMJ45" s="233"/>
      <c r="FMK45" s="233"/>
      <c r="FML45" s="233"/>
      <c r="FMM45" s="233"/>
      <c r="FMN45" s="233"/>
      <c r="FMO45" s="233"/>
      <c r="FMP45" s="233"/>
      <c r="FMQ45" s="233"/>
      <c r="FMR45" s="233"/>
      <c r="FMS45" s="233"/>
      <c r="FMT45" s="233"/>
      <c r="FMU45" s="233"/>
      <c r="FMV45" s="233"/>
      <c r="FMW45" s="233"/>
      <c r="FMX45" s="233"/>
      <c r="FMY45" s="233"/>
      <c r="FMZ45" s="233"/>
      <c r="FNA45" s="233"/>
      <c r="FNB45" s="233"/>
      <c r="FNC45" s="233"/>
      <c r="FND45" s="233"/>
      <c r="FNE45" s="233"/>
      <c r="FNF45" s="233"/>
      <c r="FNG45" s="233"/>
      <c r="FNH45" s="233"/>
      <c r="FNI45" s="233"/>
      <c r="FNJ45" s="233"/>
      <c r="FNK45" s="233"/>
      <c r="FNL45" s="233"/>
      <c r="FNM45" s="233"/>
      <c r="FNN45" s="233"/>
      <c r="FNO45" s="233"/>
      <c r="FNP45" s="233"/>
      <c r="FNQ45" s="233"/>
      <c r="FNR45" s="233"/>
      <c r="FNS45" s="233"/>
      <c r="FNT45" s="233"/>
      <c r="FNU45" s="233"/>
      <c r="FNV45" s="233"/>
      <c r="FNW45" s="233"/>
      <c r="FNX45" s="233"/>
      <c r="FNY45" s="233"/>
      <c r="FNZ45" s="233"/>
      <c r="FOA45" s="233"/>
      <c r="FOB45" s="233"/>
      <c r="FOC45" s="233"/>
      <c r="FOD45" s="233"/>
      <c r="FOE45" s="233"/>
      <c r="FOF45" s="233"/>
      <c r="FOG45" s="233"/>
      <c r="FOH45" s="233"/>
      <c r="FOI45" s="233"/>
      <c r="FOJ45" s="233"/>
      <c r="FOK45" s="233"/>
      <c r="FOL45" s="233"/>
      <c r="FOM45" s="233"/>
      <c r="FON45" s="233"/>
      <c r="FOO45" s="233"/>
      <c r="FOP45" s="233"/>
      <c r="FOQ45" s="233"/>
      <c r="FOR45" s="233"/>
      <c r="FOS45" s="233"/>
      <c r="FOT45" s="233"/>
      <c r="FOU45" s="233"/>
      <c r="FOV45" s="233"/>
      <c r="FOW45" s="233"/>
      <c r="FOX45" s="233"/>
      <c r="FOY45" s="233"/>
      <c r="FOZ45" s="233"/>
      <c r="FPA45" s="233"/>
      <c r="FPB45" s="233"/>
      <c r="FPC45" s="233"/>
      <c r="FPD45" s="233"/>
      <c r="FPE45" s="233"/>
      <c r="FPF45" s="233"/>
      <c r="FPG45" s="233"/>
      <c r="FPH45" s="233"/>
      <c r="FPI45" s="233"/>
      <c r="FPJ45" s="233"/>
      <c r="FPK45" s="233"/>
      <c r="FPL45" s="233"/>
      <c r="FPM45" s="233"/>
      <c r="FPN45" s="233"/>
      <c r="FPO45" s="233"/>
      <c r="FPP45" s="233"/>
      <c r="FPQ45" s="233"/>
      <c r="FPR45" s="233"/>
      <c r="FPS45" s="233"/>
      <c r="FPT45" s="233"/>
      <c r="FPU45" s="233"/>
      <c r="FPV45" s="233"/>
      <c r="FPW45" s="233"/>
      <c r="FPX45" s="233"/>
      <c r="FPY45" s="233"/>
      <c r="FPZ45" s="233"/>
      <c r="FQA45" s="233"/>
      <c r="FQB45" s="233"/>
      <c r="FQC45" s="233"/>
      <c r="FQD45" s="233"/>
      <c r="FQE45" s="233"/>
      <c r="FQF45" s="233"/>
      <c r="FQG45" s="233"/>
      <c r="FQH45" s="233"/>
      <c r="FQI45" s="233"/>
      <c r="FQJ45" s="233"/>
      <c r="FQK45" s="233"/>
      <c r="FQL45" s="233"/>
      <c r="FQM45" s="233"/>
      <c r="FQN45" s="233"/>
      <c r="FQO45" s="233"/>
      <c r="FQP45" s="233"/>
      <c r="FQQ45" s="233"/>
      <c r="FQR45" s="233"/>
      <c r="FQS45" s="233"/>
      <c r="FQT45" s="233"/>
      <c r="FQU45" s="233"/>
      <c r="FQV45" s="233"/>
      <c r="FQW45" s="233"/>
      <c r="FQX45" s="233"/>
      <c r="FQY45" s="233"/>
      <c r="FQZ45" s="233"/>
      <c r="FRA45" s="233"/>
      <c r="FRB45" s="233"/>
      <c r="FRC45" s="233"/>
      <c r="FRD45" s="233"/>
      <c r="FRE45" s="233"/>
      <c r="FRF45" s="233"/>
      <c r="FRG45" s="233"/>
      <c r="FRH45" s="233"/>
      <c r="FRI45" s="233"/>
      <c r="FRJ45" s="233"/>
      <c r="FRK45" s="233"/>
      <c r="FRL45" s="233"/>
      <c r="FRM45" s="233"/>
      <c r="FRN45" s="233"/>
      <c r="FRO45" s="233"/>
      <c r="FRP45" s="233"/>
      <c r="FRQ45" s="233"/>
      <c r="FRR45" s="233"/>
      <c r="FRS45" s="233"/>
      <c r="FRT45" s="233"/>
      <c r="FRU45" s="233"/>
      <c r="FRV45" s="233"/>
      <c r="FRW45" s="233"/>
      <c r="FRX45" s="233"/>
      <c r="FRY45" s="233"/>
      <c r="FRZ45" s="233"/>
      <c r="FSA45" s="233"/>
      <c r="FSB45" s="233"/>
      <c r="FSC45" s="233"/>
      <c r="FSD45" s="233"/>
      <c r="FSE45" s="233"/>
      <c r="FSF45" s="233"/>
      <c r="FSG45" s="233"/>
      <c r="FSH45" s="233"/>
      <c r="FSI45" s="233"/>
      <c r="FSJ45" s="233"/>
      <c r="FSK45" s="233"/>
      <c r="FSL45" s="233"/>
      <c r="FSM45" s="233"/>
      <c r="FSN45" s="233"/>
      <c r="FSO45" s="233"/>
      <c r="FSP45" s="233"/>
      <c r="FSQ45" s="233"/>
      <c r="FSR45" s="233"/>
      <c r="FSS45" s="233"/>
      <c r="FST45" s="233"/>
      <c r="FSU45" s="233"/>
      <c r="FSV45" s="233"/>
      <c r="FSW45" s="233"/>
      <c r="FSX45" s="233"/>
      <c r="FSY45" s="233"/>
      <c r="FSZ45" s="233"/>
      <c r="FTA45" s="233"/>
      <c r="FTB45" s="233"/>
      <c r="FTC45" s="233"/>
      <c r="FTD45" s="233"/>
      <c r="FTE45" s="233"/>
      <c r="FTF45" s="233"/>
      <c r="FTG45" s="233"/>
      <c r="FTH45" s="233"/>
      <c r="FTI45" s="233"/>
      <c r="FTJ45" s="233"/>
      <c r="FTK45" s="233"/>
      <c r="FTL45" s="233"/>
      <c r="FTM45" s="233"/>
      <c r="FTN45" s="233"/>
      <c r="FTO45" s="233"/>
      <c r="FTP45" s="233"/>
      <c r="FTQ45" s="233"/>
      <c r="FTR45" s="233"/>
      <c r="FTS45" s="233"/>
      <c r="FTT45" s="233"/>
      <c r="FTU45" s="233"/>
      <c r="FTV45" s="233"/>
      <c r="FTW45" s="233"/>
      <c r="FTX45" s="233"/>
      <c r="FTY45" s="233"/>
      <c r="FTZ45" s="233"/>
      <c r="FUA45" s="233"/>
      <c r="FUB45" s="233"/>
      <c r="FUC45" s="233"/>
      <c r="FUD45" s="233"/>
      <c r="FUE45" s="233"/>
      <c r="FUF45" s="233"/>
      <c r="FUG45" s="233"/>
      <c r="FUH45" s="233"/>
      <c r="FUI45" s="233"/>
      <c r="FUJ45" s="233"/>
      <c r="FUK45" s="233"/>
      <c r="FUL45" s="233"/>
      <c r="FUM45" s="233"/>
      <c r="FUN45" s="233"/>
      <c r="FUO45" s="233"/>
      <c r="FUP45" s="233"/>
      <c r="FUQ45" s="233"/>
      <c r="FUR45" s="233"/>
      <c r="FUS45" s="233"/>
      <c r="FUT45" s="233"/>
      <c r="FUU45" s="233"/>
      <c r="FUV45" s="233"/>
      <c r="FUW45" s="233"/>
      <c r="FUX45" s="233"/>
      <c r="FUY45" s="233"/>
      <c r="FUZ45" s="233"/>
      <c r="FVA45" s="233"/>
      <c r="FVB45" s="233"/>
      <c r="FVC45" s="233"/>
      <c r="FVD45" s="233"/>
      <c r="FVE45" s="233"/>
      <c r="FVF45" s="233"/>
      <c r="FVG45" s="233"/>
      <c r="FVH45" s="233"/>
      <c r="FVI45" s="233"/>
      <c r="FVJ45" s="233"/>
      <c r="FVK45" s="233"/>
      <c r="FVL45" s="233"/>
      <c r="FVM45" s="233"/>
      <c r="FVN45" s="233"/>
      <c r="FVO45" s="233"/>
      <c r="FVP45" s="233"/>
      <c r="FVQ45" s="233"/>
      <c r="FVR45" s="233"/>
      <c r="FVS45" s="233"/>
      <c r="FVT45" s="233"/>
      <c r="FVU45" s="233"/>
      <c r="FVV45" s="233"/>
      <c r="FVW45" s="233"/>
      <c r="FVX45" s="233"/>
      <c r="FVY45" s="233"/>
      <c r="FVZ45" s="233"/>
      <c r="FWA45" s="233"/>
      <c r="FWB45" s="233"/>
      <c r="FWC45" s="233"/>
      <c r="FWD45" s="233"/>
      <c r="FWE45" s="233"/>
      <c r="FWF45" s="233"/>
      <c r="FWG45" s="233"/>
      <c r="FWH45" s="233"/>
      <c r="FWI45" s="233"/>
      <c r="FWJ45" s="233"/>
      <c r="FWK45" s="233"/>
      <c r="FWL45" s="233"/>
      <c r="FWM45" s="233"/>
      <c r="FWN45" s="233"/>
      <c r="FWO45" s="233"/>
      <c r="FWP45" s="233"/>
      <c r="FWQ45" s="233"/>
      <c r="FWR45" s="233"/>
      <c r="FWS45" s="233"/>
      <c r="FWT45" s="233"/>
      <c r="FWU45" s="233"/>
      <c r="FWV45" s="233"/>
      <c r="FWW45" s="233"/>
      <c r="FWX45" s="233"/>
      <c r="FWY45" s="233"/>
      <c r="FWZ45" s="233"/>
      <c r="FXA45" s="233"/>
      <c r="FXB45" s="233"/>
      <c r="FXC45" s="233"/>
      <c r="FXD45" s="233"/>
      <c r="FXE45" s="233"/>
      <c r="FXF45" s="233"/>
      <c r="FXG45" s="233"/>
      <c r="FXH45" s="233"/>
      <c r="FXI45" s="233"/>
      <c r="FXJ45" s="233"/>
      <c r="FXK45" s="233"/>
      <c r="FXL45" s="233"/>
      <c r="FXM45" s="233"/>
      <c r="FXN45" s="233"/>
      <c r="FXO45" s="233"/>
      <c r="FXP45" s="233"/>
      <c r="FXQ45" s="233"/>
      <c r="FXR45" s="233"/>
      <c r="FXS45" s="233"/>
      <c r="FXT45" s="233"/>
      <c r="FXU45" s="233"/>
      <c r="FXV45" s="233"/>
      <c r="FXW45" s="233"/>
      <c r="FXX45" s="233"/>
      <c r="FXY45" s="233"/>
      <c r="FXZ45" s="233"/>
      <c r="FYA45" s="233"/>
      <c r="FYB45" s="233"/>
      <c r="FYC45" s="233"/>
      <c r="FYD45" s="233"/>
      <c r="FYE45" s="233"/>
      <c r="FYF45" s="233"/>
      <c r="FYG45" s="233"/>
      <c r="FYH45" s="233"/>
      <c r="FYI45" s="233"/>
      <c r="FYJ45" s="233"/>
      <c r="FYK45" s="233"/>
      <c r="FYL45" s="233"/>
      <c r="FYM45" s="233"/>
      <c r="FYN45" s="233"/>
      <c r="FYO45" s="233"/>
      <c r="FYP45" s="233"/>
      <c r="FYQ45" s="233"/>
      <c r="FYR45" s="233"/>
      <c r="FYS45" s="233"/>
      <c r="FYT45" s="233"/>
      <c r="FYU45" s="233"/>
      <c r="FYV45" s="233"/>
      <c r="FYW45" s="233"/>
      <c r="FYX45" s="233"/>
      <c r="FYY45" s="233"/>
      <c r="FYZ45" s="233"/>
      <c r="FZA45" s="233"/>
      <c r="FZB45" s="233"/>
      <c r="FZC45" s="233"/>
      <c r="FZD45" s="233"/>
      <c r="FZE45" s="233"/>
      <c r="FZF45" s="233"/>
      <c r="FZG45" s="233"/>
      <c r="FZH45" s="233"/>
      <c r="FZI45" s="233"/>
      <c r="FZJ45" s="233"/>
      <c r="FZK45" s="233"/>
      <c r="FZL45" s="233"/>
      <c r="FZM45" s="233"/>
      <c r="FZN45" s="233"/>
      <c r="FZO45" s="233"/>
      <c r="FZP45" s="233"/>
      <c r="FZQ45" s="233"/>
      <c r="FZR45" s="233"/>
      <c r="FZS45" s="233"/>
      <c r="FZT45" s="233"/>
      <c r="FZU45" s="233"/>
      <c r="FZV45" s="233"/>
      <c r="FZW45" s="233"/>
      <c r="FZX45" s="233"/>
      <c r="FZY45" s="233"/>
      <c r="FZZ45" s="233"/>
      <c r="GAA45" s="233"/>
      <c r="GAB45" s="233"/>
      <c r="GAC45" s="233"/>
      <c r="GAD45" s="233"/>
      <c r="GAE45" s="233"/>
      <c r="GAF45" s="233"/>
      <c r="GAG45" s="233"/>
      <c r="GAH45" s="233"/>
      <c r="GAI45" s="233"/>
      <c r="GAJ45" s="233"/>
      <c r="GAK45" s="233"/>
      <c r="GAL45" s="233"/>
      <c r="GAM45" s="233"/>
      <c r="GAN45" s="233"/>
      <c r="GAO45" s="233"/>
      <c r="GAP45" s="233"/>
      <c r="GAQ45" s="233"/>
      <c r="GAR45" s="233"/>
      <c r="GAS45" s="233"/>
      <c r="GAT45" s="233"/>
      <c r="GAU45" s="233"/>
      <c r="GAV45" s="233"/>
      <c r="GAW45" s="233"/>
      <c r="GAX45" s="233"/>
      <c r="GAY45" s="233"/>
      <c r="GAZ45" s="233"/>
      <c r="GBA45" s="233"/>
      <c r="GBB45" s="233"/>
      <c r="GBC45" s="233"/>
      <c r="GBD45" s="233"/>
      <c r="GBE45" s="233"/>
      <c r="GBF45" s="233"/>
      <c r="GBG45" s="233"/>
      <c r="GBH45" s="233"/>
      <c r="GBI45" s="233"/>
      <c r="GBJ45" s="233"/>
      <c r="GBK45" s="233"/>
      <c r="GBL45" s="233"/>
      <c r="GBM45" s="233"/>
      <c r="GBN45" s="233"/>
      <c r="GBO45" s="233"/>
      <c r="GBP45" s="233"/>
      <c r="GBQ45" s="233"/>
      <c r="GBR45" s="233"/>
      <c r="GBS45" s="233"/>
      <c r="GBT45" s="233"/>
      <c r="GBU45" s="233"/>
      <c r="GBV45" s="233"/>
      <c r="GBW45" s="233"/>
      <c r="GBX45" s="233"/>
      <c r="GBY45" s="233"/>
      <c r="GBZ45" s="233"/>
      <c r="GCA45" s="233"/>
      <c r="GCB45" s="233"/>
      <c r="GCC45" s="233"/>
      <c r="GCD45" s="233"/>
      <c r="GCE45" s="233"/>
      <c r="GCF45" s="233"/>
      <c r="GCG45" s="233"/>
      <c r="GCH45" s="233"/>
      <c r="GCI45" s="233"/>
      <c r="GCJ45" s="233"/>
      <c r="GCK45" s="233"/>
      <c r="GCL45" s="233"/>
      <c r="GCM45" s="233"/>
      <c r="GCN45" s="233"/>
      <c r="GCO45" s="233"/>
      <c r="GCP45" s="233"/>
      <c r="GCQ45" s="233"/>
      <c r="GCR45" s="233"/>
      <c r="GCS45" s="233"/>
      <c r="GCT45" s="233"/>
      <c r="GCU45" s="233"/>
      <c r="GCV45" s="233"/>
      <c r="GCW45" s="233"/>
      <c r="GCX45" s="233"/>
      <c r="GCY45" s="233"/>
      <c r="GCZ45" s="233"/>
      <c r="GDA45" s="233"/>
      <c r="GDB45" s="233"/>
      <c r="GDC45" s="233"/>
      <c r="GDD45" s="233"/>
      <c r="GDE45" s="233"/>
      <c r="GDF45" s="233"/>
      <c r="GDG45" s="233"/>
      <c r="GDH45" s="233"/>
      <c r="GDI45" s="233"/>
      <c r="GDJ45" s="233"/>
      <c r="GDK45" s="233"/>
      <c r="GDL45" s="233"/>
      <c r="GDM45" s="233"/>
      <c r="GDN45" s="233"/>
      <c r="GDO45" s="233"/>
      <c r="GDP45" s="233"/>
      <c r="GDQ45" s="233"/>
      <c r="GDR45" s="233"/>
      <c r="GDS45" s="233"/>
      <c r="GDT45" s="233"/>
      <c r="GDU45" s="233"/>
      <c r="GDV45" s="233"/>
      <c r="GDW45" s="233"/>
      <c r="GDX45" s="233"/>
      <c r="GDY45" s="233"/>
      <c r="GDZ45" s="233"/>
      <c r="GEA45" s="233"/>
      <c r="GEB45" s="233"/>
      <c r="GEC45" s="233"/>
      <c r="GED45" s="233"/>
      <c r="GEE45" s="233"/>
      <c r="GEF45" s="233"/>
      <c r="GEG45" s="233"/>
      <c r="GEH45" s="233"/>
      <c r="GEI45" s="233"/>
      <c r="GEJ45" s="233"/>
      <c r="GEK45" s="233"/>
      <c r="GEL45" s="233"/>
      <c r="GEM45" s="233"/>
      <c r="GEN45" s="233"/>
      <c r="GEO45" s="233"/>
      <c r="GEP45" s="233"/>
      <c r="GEQ45" s="233"/>
      <c r="GER45" s="233"/>
      <c r="GES45" s="233"/>
      <c r="GET45" s="233"/>
      <c r="GEU45" s="233"/>
      <c r="GEV45" s="233"/>
      <c r="GEW45" s="233"/>
      <c r="GEX45" s="233"/>
      <c r="GEY45" s="233"/>
      <c r="GEZ45" s="233"/>
      <c r="GFA45" s="233"/>
      <c r="GFB45" s="233"/>
      <c r="GFC45" s="233"/>
      <c r="GFD45" s="233"/>
      <c r="GFE45" s="233"/>
      <c r="GFF45" s="233"/>
      <c r="GFG45" s="233"/>
      <c r="GFH45" s="233"/>
      <c r="GFI45" s="233"/>
      <c r="GFJ45" s="233"/>
      <c r="GFK45" s="233"/>
      <c r="GFL45" s="233"/>
      <c r="GFM45" s="233"/>
      <c r="GFN45" s="233"/>
      <c r="GFO45" s="233"/>
      <c r="GFP45" s="233"/>
      <c r="GFQ45" s="233"/>
      <c r="GFR45" s="233"/>
      <c r="GFS45" s="233"/>
      <c r="GFT45" s="233"/>
      <c r="GFU45" s="233"/>
      <c r="GFV45" s="233"/>
      <c r="GFW45" s="233"/>
      <c r="GFX45" s="233"/>
      <c r="GFY45" s="233"/>
      <c r="GFZ45" s="233"/>
      <c r="GGA45" s="233"/>
      <c r="GGB45" s="233"/>
      <c r="GGC45" s="233"/>
      <c r="GGD45" s="233"/>
      <c r="GGE45" s="233"/>
      <c r="GGF45" s="233"/>
      <c r="GGG45" s="233"/>
      <c r="GGH45" s="233"/>
      <c r="GGI45" s="233"/>
      <c r="GGJ45" s="233"/>
      <c r="GGK45" s="233"/>
      <c r="GGL45" s="233"/>
      <c r="GGM45" s="233"/>
      <c r="GGN45" s="233"/>
      <c r="GGO45" s="233"/>
      <c r="GGP45" s="233"/>
      <c r="GGQ45" s="233"/>
      <c r="GGR45" s="233"/>
      <c r="GGS45" s="233"/>
      <c r="GGT45" s="233"/>
      <c r="GGU45" s="233"/>
      <c r="GGV45" s="233"/>
      <c r="GGW45" s="233"/>
      <c r="GGX45" s="233"/>
      <c r="GGY45" s="233"/>
      <c r="GGZ45" s="233"/>
      <c r="GHA45" s="233"/>
      <c r="GHB45" s="233"/>
      <c r="GHC45" s="233"/>
      <c r="GHD45" s="233"/>
      <c r="GHE45" s="233"/>
      <c r="GHF45" s="233"/>
      <c r="GHG45" s="233"/>
      <c r="GHH45" s="233"/>
      <c r="GHI45" s="233"/>
      <c r="GHJ45" s="233"/>
      <c r="GHK45" s="233"/>
      <c r="GHL45" s="233"/>
      <c r="GHM45" s="233"/>
      <c r="GHN45" s="233"/>
      <c r="GHO45" s="233"/>
      <c r="GHP45" s="233"/>
      <c r="GHQ45" s="233"/>
      <c r="GHR45" s="233"/>
      <c r="GHS45" s="233"/>
      <c r="GHT45" s="233"/>
      <c r="GHU45" s="233"/>
      <c r="GHV45" s="233"/>
      <c r="GHW45" s="233"/>
      <c r="GHX45" s="233"/>
      <c r="GHY45" s="233"/>
      <c r="GHZ45" s="233"/>
      <c r="GIA45" s="233"/>
      <c r="GIB45" s="233"/>
      <c r="GIC45" s="233"/>
      <c r="GID45" s="233"/>
      <c r="GIE45" s="233"/>
      <c r="GIF45" s="233"/>
      <c r="GIG45" s="233"/>
      <c r="GIH45" s="233"/>
      <c r="GII45" s="233"/>
      <c r="GIJ45" s="233"/>
      <c r="GIK45" s="233"/>
      <c r="GIL45" s="233"/>
      <c r="GIM45" s="233"/>
      <c r="GIN45" s="233"/>
      <c r="GIO45" s="233"/>
      <c r="GIP45" s="233"/>
      <c r="GIQ45" s="233"/>
      <c r="GIR45" s="233"/>
      <c r="GIS45" s="233"/>
      <c r="GIT45" s="233"/>
      <c r="GIU45" s="233"/>
      <c r="GIV45" s="233"/>
      <c r="GIW45" s="233"/>
      <c r="GIX45" s="233"/>
      <c r="GIY45" s="233"/>
      <c r="GIZ45" s="233"/>
      <c r="GJA45" s="233"/>
      <c r="GJB45" s="233"/>
      <c r="GJC45" s="233"/>
      <c r="GJD45" s="233"/>
      <c r="GJE45" s="233"/>
      <c r="GJF45" s="233"/>
      <c r="GJG45" s="233"/>
      <c r="GJH45" s="233"/>
      <c r="GJI45" s="233"/>
      <c r="GJJ45" s="233"/>
      <c r="GJK45" s="233"/>
      <c r="GJL45" s="233"/>
      <c r="GJM45" s="233"/>
      <c r="GJN45" s="233"/>
      <c r="GJO45" s="233"/>
      <c r="GJP45" s="233"/>
      <c r="GJQ45" s="233"/>
      <c r="GJR45" s="233"/>
      <c r="GJS45" s="233"/>
      <c r="GJT45" s="233"/>
      <c r="GJU45" s="233"/>
      <c r="GJV45" s="233"/>
      <c r="GJW45" s="233"/>
      <c r="GJX45" s="233"/>
      <c r="GJY45" s="233"/>
      <c r="GJZ45" s="233"/>
      <c r="GKA45" s="233"/>
      <c r="GKB45" s="233"/>
      <c r="GKC45" s="233"/>
      <c r="GKD45" s="233"/>
      <c r="GKE45" s="233"/>
      <c r="GKF45" s="233"/>
      <c r="GKG45" s="233"/>
      <c r="GKH45" s="233"/>
      <c r="GKI45" s="233"/>
      <c r="GKJ45" s="233"/>
      <c r="GKK45" s="233"/>
      <c r="GKL45" s="233"/>
      <c r="GKM45" s="233"/>
      <c r="GKN45" s="233"/>
      <c r="GKO45" s="233"/>
      <c r="GKP45" s="233"/>
      <c r="GKQ45" s="233"/>
      <c r="GKR45" s="233"/>
      <c r="GKS45" s="233"/>
      <c r="GKT45" s="233"/>
      <c r="GKU45" s="233"/>
      <c r="GKV45" s="233"/>
      <c r="GKW45" s="233"/>
      <c r="GKX45" s="233"/>
      <c r="GKY45" s="233"/>
      <c r="GKZ45" s="233"/>
      <c r="GLA45" s="233"/>
      <c r="GLB45" s="233"/>
      <c r="GLC45" s="233"/>
      <c r="GLD45" s="233"/>
      <c r="GLE45" s="233"/>
      <c r="GLF45" s="233"/>
      <c r="GLG45" s="233"/>
      <c r="GLH45" s="233"/>
      <c r="GLI45" s="233"/>
      <c r="GLJ45" s="233"/>
      <c r="GLK45" s="233"/>
      <c r="GLL45" s="233"/>
      <c r="GLM45" s="233"/>
      <c r="GLN45" s="233"/>
      <c r="GLO45" s="233"/>
      <c r="GLP45" s="233"/>
      <c r="GLQ45" s="233"/>
      <c r="GLR45" s="233"/>
      <c r="GLS45" s="233"/>
      <c r="GLT45" s="233"/>
      <c r="GLU45" s="233"/>
      <c r="GLV45" s="233"/>
      <c r="GLW45" s="233"/>
      <c r="GLX45" s="233"/>
      <c r="GLY45" s="233"/>
      <c r="GLZ45" s="233"/>
      <c r="GMA45" s="233"/>
      <c r="GMB45" s="233"/>
      <c r="GMC45" s="233"/>
      <c r="GMD45" s="233"/>
      <c r="GME45" s="233"/>
      <c r="GMF45" s="233"/>
      <c r="GMG45" s="233"/>
      <c r="GMH45" s="233"/>
      <c r="GMI45" s="233"/>
      <c r="GMJ45" s="233"/>
      <c r="GMK45" s="233"/>
      <c r="GML45" s="233"/>
      <c r="GMM45" s="233"/>
      <c r="GMN45" s="233"/>
      <c r="GMO45" s="233"/>
      <c r="GMP45" s="233"/>
      <c r="GMQ45" s="233"/>
      <c r="GMR45" s="233"/>
      <c r="GMS45" s="233"/>
      <c r="GMT45" s="233"/>
      <c r="GMU45" s="233"/>
      <c r="GMV45" s="233"/>
      <c r="GMW45" s="233"/>
      <c r="GMX45" s="233"/>
      <c r="GMY45" s="233"/>
      <c r="GMZ45" s="233"/>
      <c r="GNA45" s="233"/>
      <c r="GNB45" s="233"/>
      <c r="GNC45" s="233"/>
      <c r="GND45" s="233"/>
      <c r="GNE45" s="233"/>
      <c r="GNF45" s="233"/>
      <c r="GNG45" s="233"/>
      <c r="GNH45" s="233"/>
      <c r="GNI45" s="233"/>
      <c r="GNJ45" s="233"/>
      <c r="GNK45" s="233"/>
      <c r="GNL45" s="233"/>
      <c r="GNM45" s="233"/>
      <c r="GNN45" s="233"/>
      <c r="GNO45" s="233"/>
      <c r="GNP45" s="233"/>
      <c r="GNQ45" s="233"/>
      <c r="GNR45" s="233"/>
      <c r="GNS45" s="233"/>
      <c r="GNT45" s="233"/>
      <c r="GNU45" s="233"/>
      <c r="GNV45" s="233"/>
      <c r="GNW45" s="233"/>
      <c r="GNX45" s="233"/>
      <c r="GNY45" s="233"/>
      <c r="GNZ45" s="233"/>
      <c r="GOA45" s="233"/>
      <c r="GOB45" s="233"/>
      <c r="GOC45" s="233"/>
      <c r="GOD45" s="233"/>
      <c r="GOE45" s="233"/>
      <c r="GOF45" s="233"/>
      <c r="GOG45" s="233"/>
      <c r="GOH45" s="233"/>
      <c r="GOI45" s="233"/>
      <c r="GOJ45" s="233"/>
      <c r="GOK45" s="233"/>
      <c r="GOL45" s="233"/>
      <c r="GOM45" s="233"/>
      <c r="GON45" s="233"/>
      <c r="GOO45" s="233"/>
      <c r="GOP45" s="233"/>
      <c r="GOQ45" s="233"/>
      <c r="GOR45" s="233"/>
      <c r="GOS45" s="233"/>
      <c r="GOT45" s="233"/>
      <c r="GOU45" s="233"/>
      <c r="GOV45" s="233"/>
      <c r="GOW45" s="233"/>
      <c r="GOX45" s="233"/>
      <c r="GOY45" s="233"/>
      <c r="GOZ45" s="233"/>
      <c r="GPA45" s="233"/>
      <c r="GPB45" s="233"/>
      <c r="GPC45" s="233"/>
      <c r="GPD45" s="233"/>
      <c r="GPE45" s="233"/>
      <c r="GPF45" s="233"/>
      <c r="GPG45" s="233"/>
      <c r="GPH45" s="233"/>
      <c r="GPI45" s="233"/>
      <c r="GPJ45" s="233"/>
      <c r="GPK45" s="233"/>
      <c r="GPL45" s="233"/>
      <c r="GPM45" s="233"/>
      <c r="GPN45" s="233"/>
      <c r="GPO45" s="233"/>
      <c r="GPP45" s="233"/>
      <c r="GPQ45" s="233"/>
      <c r="GPR45" s="233"/>
      <c r="GPS45" s="233"/>
      <c r="GPT45" s="233"/>
      <c r="GPU45" s="233"/>
      <c r="GPV45" s="233"/>
      <c r="GPW45" s="233"/>
      <c r="GPX45" s="233"/>
      <c r="GPY45" s="233"/>
      <c r="GPZ45" s="233"/>
      <c r="GQA45" s="233"/>
      <c r="GQB45" s="233"/>
      <c r="GQC45" s="233"/>
      <c r="GQD45" s="233"/>
      <c r="GQE45" s="233"/>
      <c r="GQF45" s="233"/>
      <c r="GQG45" s="233"/>
      <c r="GQH45" s="233"/>
      <c r="GQI45" s="233"/>
      <c r="GQJ45" s="233"/>
      <c r="GQK45" s="233"/>
      <c r="GQL45" s="233"/>
      <c r="GQM45" s="233"/>
      <c r="GQN45" s="233"/>
      <c r="GQO45" s="233"/>
      <c r="GQP45" s="233"/>
      <c r="GQQ45" s="233"/>
      <c r="GQR45" s="233"/>
      <c r="GQS45" s="233"/>
      <c r="GQT45" s="233"/>
      <c r="GQU45" s="233"/>
      <c r="GQV45" s="233"/>
      <c r="GQW45" s="233"/>
      <c r="GQX45" s="233"/>
      <c r="GQY45" s="233"/>
      <c r="GQZ45" s="233"/>
      <c r="GRA45" s="233"/>
      <c r="GRB45" s="233"/>
      <c r="GRC45" s="233"/>
      <c r="GRD45" s="233"/>
      <c r="GRE45" s="233"/>
      <c r="GRF45" s="233"/>
      <c r="GRG45" s="233"/>
      <c r="GRH45" s="233"/>
      <c r="GRI45" s="233"/>
      <c r="GRJ45" s="233"/>
      <c r="GRK45" s="233"/>
      <c r="GRL45" s="233"/>
      <c r="GRM45" s="233"/>
      <c r="GRN45" s="233"/>
      <c r="GRO45" s="233"/>
      <c r="GRP45" s="233"/>
      <c r="GRQ45" s="233"/>
      <c r="GRR45" s="233"/>
      <c r="GRS45" s="233"/>
      <c r="GRT45" s="233"/>
      <c r="GRU45" s="233"/>
      <c r="GRV45" s="233"/>
      <c r="GRW45" s="233"/>
      <c r="GRX45" s="233"/>
      <c r="GRY45" s="233"/>
      <c r="GRZ45" s="233"/>
      <c r="GSA45" s="233"/>
      <c r="GSB45" s="233"/>
      <c r="GSC45" s="233"/>
      <c r="GSD45" s="233"/>
      <c r="GSE45" s="233"/>
      <c r="GSF45" s="233"/>
      <c r="GSG45" s="233"/>
      <c r="GSH45" s="233"/>
      <c r="GSI45" s="233"/>
      <c r="GSJ45" s="233"/>
      <c r="GSK45" s="233"/>
      <c r="GSL45" s="233"/>
      <c r="GSM45" s="233"/>
      <c r="GSN45" s="233"/>
      <c r="GSO45" s="233"/>
      <c r="GSP45" s="233"/>
      <c r="GSQ45" s="233"/>
      <c r="GSR45" s="233"/>
      <c r="GSS45" s="233"/>
      <c r="GST45" s="233"/>
      <c r="GSU45" s="233"/>
      <c r="GSV45" s="233"/>
      <c r="GSW45" s="233"/>
      <c r="GSX45" s="233"/>
      <c r="GSY45" s="233"/>
      <c r="GSZ45" s="233"/>
      <c r="GTA45" s="233"/>
      <c r="GTB45" s="233"/>
      <c r="GTC45" s="233"/>
      <c r="GTD45" s="233"/>
      <c r="GTE45" s="233"/>
      <c r="GTF45" s="233"/>
      <c r="GTG45" s="233"/>
      <c r="GTH45" s="233"/>
      <c r="GTI45" s="233"/>
      <c r="GTJ45" s="233"/>
      <c r="GTK45" s="233"/>
      <c r="GTL45" s="233"/>
      <c r="GTM45" s="233"/>
      <c r="GTN45" s="233"/>
      <c r="GTO45" s="233"/>
      <c r="GTP45" s="233"/>
      <c r="GTQ45" s="233"/>
      <c r="GTR45" s="233"/>
      <c r="GTS45" s="233"/>
      <c r="GTT45" s="233"/>
      <c r="GTU45" s="233"/>
      <c r="GTV45" s="233"/>
      <c r="GTW45" s="233"/>
      <c r="GTX45" s="233"/>
      <c r="GTY45" s="233"/>
      <c r="GTZ45" s="233"/>
      <c r="GUA45" s="233"/>
      <c r="GUB45" s="233"/>
      <c r="GUC45" s="233"/>
      <c r="GUD45" s="233"/>
      <c r="GUE45" s="233"/>
      <c r="GUF45" s="233"/>
      <c r="GUG45" s="233"/>
      <c r="GUH45" s="233"/>
      <c r="GUI45" s="233"/>
      <c r="GUJ45" s="233"/>
      <c r="GUK45" s="233"/>
      <c r="GUL45" s="233"/>
      <c r="GUM45" s="233"/>
      <c r="GUN45" s="233"/>
      <c r="GUO45" s="233"/>
      <c r="GUP45" s="233"/>
      <c r="GUQ45" s="233"/>
      <c r="GUR45" s="233"/>
      <c r="GUS45" s="233"/>
      <c r="GUT45" s="233"/>
      <c r="GUU45" s="233"/>
      <c r="GUV45" s="233"/>
      <c r="GUW45" s="233"/>
      <c r="GUX45" s="233"/>
      <c r="GUY45" s="233"/>
      <c r="GUZ45" s="233"/>
      <c r="GVA45" s="233"/>
      <c r="GVB45" s="233"/>
      <c r="GVC45" s="233"/>
      <c r="GVD45" s="233"/>
      <c r="GVE45" s="233"/>
      <c r="GVF45" s="233"/>
      <c r="GVG45" s="233"/>
      <c r="GVH45" s="233"/>
      <c r="GVI45" s="233"/>
      <c r="GVJ45" s="233"/>
      <c r="GVK45" s="233"/>
      <c r="GVL45" s="233"/>
      <c r="GVM45" s="233"/>
      <c r="GVN45" s="233"/>
      <c r="GVO45" s="233"/>
      <c r="GVP45" s="233"/>
      <c r="GVQ45" s="233"/>
      <c r="GVR45" s="233"/>
      <c r="GVS45" s="233"/>
      <c r="GVT45" s="233"/>
      <c r="GVU45" s="233"/>
      <c r="GVV45" s="233"/>
      <c r="GVW45" s="233"/>
      <c r="GVX45" s="233"/>
      <c r="GVY45" s="233"/>
      <c r="GVZ45" s="233"/>
      <c r="GWA45" s="233"/>
      <c r="GWB45" s="233"/>
      <c r="GWC45" s="233"/>
      <c r="GWD45" s="233"/>
      <c r="GWE45" s="233"/>
      <c r="GWF45" s="233"/>
      <c r="GWG45" s="233"/>
      <c r="GWH45" s="233"/>
      <c r="GWI45" s="233"/>
      <c r="GWJ45" s="233"/>
      <c r="GWK45" s="233"/>
      <c r="GWL45" s="233"/>
      <c r="GWM45" s="233"/>
      <c r="GWN45" s="233"/>
      <c r="GWO45" s="233"/>
      <c r="GWP45" s="233"/>
      <c r="GWQ45" s="233"/>
      <c r="GWR45" s="233"/>
      <c r="GWS45" s="233"/>
      <c r="GWT45" s="233"/>
      <c r="GWU45" s="233"/>
      <c r="GWV45" s="233"/>
      <c r="GWW45" s="233"/>
      <c r="GWX45" s="233"/>
      <c r="GWY45" s="233"/>
      <c r="GWZ45" s="233"/>
      <c r="GXA45" s="233"/>
      <c r="GXB45" s="233"/>
      <c r="GXC45" s="233"/>
      <c r="GXD45" s="233"/>
      <c r="GXE45" s="233"/>
      <c r="GXF45" s="233"/>
      <c r="GXG45" s="233"/>
      <c r="GXH45" s="233"/>
      <c r="GXI45" s="233"/>
      <c r="GXJ45" s="233"/>
      <c r="GXK45" s="233"/>
      <c r="GXL45" s="233"/>
      <c r="GXM45" s="233"/>
      <c r="GXN45" s="233"/>
      <c r="GXO45" s="233"/>
      <c r="GXP45" s="233"/>
      <c r="GXQ45" s="233"/>
      <c r="GXR45" s="233"/>
      <c r="GXS45" s="233"/>
      <c r="GXT45" s="233"/>
      <c r="GXU45" s="233"/>
      <c r="GXV45" s="233"/>
      <c r="GXW45" s="233"/>
      <c r="GXX45" s="233"/>
      <c r="GXY45" s="233"/>
      <c r="GXZ45" s="233"/>
      <c r="GYA45" s="233"/>
      <c r="GYB45" s="233"/>
      <c r="GYC45" s="233"/>
      <c r="GYD45" s="233"/>
      <c r="GYE45" s="233"/>
      <c r="GYF45" s="233"/>
      <c r="GYG45" s="233"/>
      <c r="GYH45" s="233"/>
      <c r="GYI45" s="233"/>
      <c r="GYJ45" s="233"/>
      <c r="GYK45" s="233"/>
      <c r="GYL45" s="233"/>
      <c r="GYM45" s="233"/>
      <c r="GYN45" s="233"/>
      <c r="GYO45" s="233"/>
      <c r="GYP45" s="233"/>
      <c r="GYQ45" s="233"/>
      <c r="GYR45" s="233"/>
      <c r="GYS45" s="233"/>
      <c r="GYT45" s="233"/>
      <c r="GYU45" s="233"/>
      <c r="GYV45" s="233"/>
      <c r="GYW45" s="233"/>
      <c r="GYX45" s="233"/>
      <c r="GYY45" s="233"/>
      <c r="GYZ45" s="233"/>
      <c r="GZA45" s="233"/>
      <c r="GZB45" s="233"/>
      <c r="GZC45" s="233"/>
      <c r="GZD45" s="233"/>
      <c r="GZE45" s="233"/>
      <c r="GZF45" s="233"/>
      <c r="GZG45" s="233"/>
      <c r="GZH45" s="233"/>
      <c r="GZI45" s="233"/>
      <c r="GZJ45" s="233"/>
      <c r="GZK45" s="233"/>
      <c r="GZL45" s="233"/>
      <c r="GZM45" s="233"/>
      <c r="GZN45" s="233"/>
      <c r="GZO45" s="233"/>
      <c r="GZP45" s="233"/>
      <c r="GZQ45" s="233"/>
      <c r="GZR45" s="233"/>
      <c r="GZS45" s="233"/>
      <c r="GZT45" s="233"/>
      <c r="GZU45" s="233"/>
      <c r="GZV45" s="233"/>
      <c r="GZW45" s="233"/>
      <c r="GZX45" s="233"/>
      <c r="GZY45" s="233"/>
      <c r="GZZ45" s="233"/>
      <c r="HAA45" s="233"/>
      <c r="HAB45" s="233"/>
      <c r="HAC45" s="233"/>
      <c r="HAD45" s="233"/>
      <c r="HAE45" s="233"/>
      <c r="HAF45" s="233"/>
      <c r="HAG45" s="233"/>
      <c r="HAH45" s="233"/>
      <c r="HAI45" s="233"/>
      <c r="HAJ45" s="233"/>
      <c r="HAK45" s="233"/>
      <c r="HAL45" s="233"/>
      <c r="HAM45" s="233"/>
      <c r="HAN45" s="233"/>
      <c r="HAO45" s="233"/>
      <c r="HAP45" s="233"/>
      <c r="HAQ45" s="233"/>
      <c r="HAR45" s="233"/>
      <c r="HAS45" s="233"/>
      <c r="HAT45" s="233"/>
      <c r="HAU45" s="233"/>
      <c r="HAV45" s="233"/>
      <c r="HAW45" s="233"/>
      <c r="HAX45" s="233"/>
      <c r="HAY45" s="233"/>
      <c r="HAZ45" s="233"/>
      <c r="HBA45" s="233"/>
      <c r="HBB45" s="233"/>
      <c r="HBC45" s="233"/>
      <c r="HBD45" s="233"/>
      <c r="HBE45" s="233"/>
      <c r="HBF45" s="233"/>
      <c r="HBG45" s="233"/>
      <c r="HBH45" s="233"/>
      <c r="HBI45" s="233"/>
      <c r="HBJ45" s="233"/>
      <c r="HBK45" s="233"/>
      <c r="HBL45" s="233"/>
      <c r="HBM45" s="233"/>
      <c r="HBN45" s="233"/>
      <c r="HBO45" s="233"/>
      <c r="HBP45" s="233"/>
      <c r="HBQ45" s="233"/>
      <c r="HBR45" s="233"/>
      <c r="HBS45" s="233"/>
      <c r="HBT45" s="233"/>
      <c r="HBU45" s="233"/>
      <c r="HBV45" s="233"/>
      <c r="HBW45" s="233"/>
      <c r="HBX45" s="233"/>
      <c r="HBY45" s="233"/>
      <c r="HBZ45" s="233"/>
      <c r="HCA45" s="233"/>
      <c r="HCB45" s="233"/>
      <c r="HCC45" s="233"/>
      <c r="HCD45" s="233"/>
      <c r="HCE45" s="233"/>
      <c r="HCF45" s="233"/>
      <c r="HCG45" s="233"/>
      <c r="HCH45" s="233"/>
      <c r="HCI45" s="233"/>
      <c r="HCJ45" s="233"/>
      <c r="HCK45" s="233"/>
      <c r="HCL45" s="233"/>
      <c r="HCM45" s="233"/>
      <c r="HCN45" s="233"/>
      <c r="HCO45" s="233"/>
      <c r="HCP45" s="233"/>
      <c r="HCQ45" s="233"/>
      <c r="HCR45" s="233"/>
      <c r="HCS45" s="233"/>
      <c r="HCT45" s="233"/>
      <c r="HCU45" s="233"/>
      <c r="HCV45" s="233"/>
      <c r="HCW45" s="233"/>
      <c r="HCX45" s="233"/>
      <c r="HCY45" s="233"/>
      <c r="HCZ45" s="233"/>
      <c r="HDA45" s="233"/>
      <c r="HDB45" s="233"/>
      <c r="HDC45" s="233"/>
      <c r="HDD45" s="233"/>
      <c r="HDE45" s="233"/>
      <c r="HDF45" s="233"/>
      <c r="HDG45" s="233"/>
      <c r="HDH45" s="233"/>
      <c r="HDI45" s="233"/>
      <c r="HDJ45" s="233"/>
      <c r="HDK45" s="233"/>
      <c r="HDL45" s="233"/>
      <c r="HDM45" s="233"/>
      <c r="HDN45" s="233"/>
      <c r="HDO45" s="233"/>
      <c r="HDP45" s="233"/>
      <c r="HDQ45" s="233"/>
      <c r="HDR45" s="233"/>
      <c r="HDS45" s="233"/>
      <c r="HDT45" s="233"/>
      <c r="HDU45" s="233"/>
      <c r="HDV45" s="233"/>
      <c r="HDW45" s="233"/>
      <c r="HDX45" s="233"/>
      <c r="HDY45" s="233"/>
      <c r="HDZ45" s="233"/>
      <c r="HEA45" s="233"/>
      <c r="HEB45" s="233"/>
      <c r="HEC45" s="233"/>
      <c r="HED45" s="233"/>
      <c r="HEE45" s="233"/>
      <c r="HEF45" s="233"/>
      <c r="HEG45" s="233"/>
      <c r="HEH45" s="233"/>
      <c r="HEI45" s="233"/>
      <c r="HEJ45" s="233"/>
      <c r="HEK45" s="233"/>
      <c r="HEL45" s="233"/>
      <c r="HEM45" s="233"/>
      <c r="HEN45" s="233"/>
      <c r="HEO45" s="233"/>
      <c r="HEP45" s="233"/>
      <c r="HEQ45" s="233"/>
      <c r="HER45" s="233"/>
      <c r="HES45" s="233"/>
      <c r="HET45" s="233"/>
      <c r="HEU45" s="233"/>
      <c r="HEV45" s="233"/>
      <c r="HEW45" s="233"/>
      <c r="HEX45" s="233"/>
      <c r="HEY45" s="233"/>
      <c r="HEZ45" s="233"/>
      <c r="HFA45" s="233"/>
      <c r="HFB45" s="233"/>
      <c r="HFC45" s="233"/>
      <c r="HFD45" s="233"/>
      <c r="HFE45" s="233"/>
      <c r="HFF45" s="233"/>
      <c r="HFG45" s="233"/>
      <c r="HFH45" s="233"/>
      <c r="HFI45" s="233"/>
      <c r="HFJ45" s="233"/>
      <c r="HFK45" s="233"/>
      <c r="HFL45" s="233"/>
      <c r="HFM45" s="233"/>
      <c r="HFN45" s="233"/>
      <c r="HFO45" s="233"/>
      <c r="HFP45" s="233"/>
      <c r="HFQ45" s="233"/>
      <c r="HFR45" s="233"/>
      <c r="HFS45" s="233"/>
      <c r="HFT45" s="233"/>
      <c r="HFU45" s="233"/>
      <c r="HFV45" s="233"/>
      <c r="HFW45" s="233"/>
      <c r="HFX45" s="233"/>
      <c r="HFY45" s="233"/>
      <c r="HFZ45" s="233"/>
      <c r="HGA45" s="233"/>
      <c r="HGB45" s="233"/>
      <c r="HGC45" s="233"/>
      <c r="HGD45" s="233"/>
      <c r="HGE45" s="233"/>
      <c r="HGF45" s="233"/>
      <c r="HGG45" s="233"/>
      <c r="HGH45" s="233"/>
      <c r="HGI45" s="233"/>
      <c r="HGJ45" s="233"/>
      <c r="HGK45" s="233"/>
      <c r="HGL45" s="233"/>
      <c r="HGM45" s="233"/>
      <c r="HGN45" s="233"/>
      <c r="HGO45" s="233"/>
      <c r="HGP45" s="233"/>
      <c r="HGQ45" s="233"/>
      <c r="HGR45" s="233"/>
      <c r="HGS45" s="233"/>
      <c r="HGT45" s="233"/>
      <c r="HGU45" s="233"/>
      <c r="HGV45" s="233"/>
      <c r="HGW45" s="233"/>
      <c r="HGX45" s="233"/>
      <c r="HGY45" s="233"/>
      <c r="HGZ45" s="233"/>
      <c r="HHA45" s="233"/>
      <c r="HHB45" s="233"/>
      <c r="HHC45" s="233"/>
      <c r="HHD45" s="233"/>
      <c r="HHE45" s="233"/>
      <c r="HHF45" s="233"/>
      <c r="HHG45" s="233"/>
      <c r="HHH45" s="233"/>
      <c r="HHI45" s="233"/>
      <c r="HHJ45" s="233"/>
      <c r="HHK45" s="233"/>
      <c r="HHL45" s="233"/>
      <c r="HHM45" s="233"/>
      <c r="HHN45" s="233"/>
      <c r="HHO45" s="233"/>
      <c r="HHP45" s="233"/>
      <c r="HHQ45" s="233"/>
      <c r="HHR45" s="233"/>
      <c r="HHS45" s="233"/>
      <c r="HHT45" s="233"/>
      <c r="HHU45" s="233"/>
      <c r="HHV45" s="233"/>
      <c r="HHW45" s="233"/>
      <c r="HHX45" s="233"/>
      <c r="HHY45" s="233"/>
      <c r="HHZ45" s="233"/>
      <c r="HIA45" s="233"/>
      <c r="HIB45" s="233"/>
      <c r="HIC45" s="233"/>
      <c r="HID45" s="233"/>
      <c r="HIE45" s="233"/>
      <c r="HIF45" s="233"/>
      <c r="HIG45" s="233"/>
      <c r="HIH45" s="233"/>
      <c r="HII45" s="233"/>
      <c r="HIJ45" s="233"/>
      <c r="HIK45" s="233"/>
      <c r="HIL45" s="233"/>
      <c r="HIM45" s="233"/>
      <c r="HIN45" s="233"/>
      <c r="HIO45" s="233"/>
      <c r="HIP45" s="233"/>
      <c r="HIQ45" s="233"/>
      <c r="HIR45" s="233"/>
      <c r="HIS45" s="233"/>
      <c r="HIT45" s="233"/>
      <c r="HIU45" s="233"/>
      <c r="HIV45" s="233"/>
      <c r="HIW45" s="233"/>
      <c r="HIX45" s="233"/>
      <c r="HIY45" s="233"/>
      <c r="HIZ45" s="233"/>
      <c r="HJA45" s="233"/>
      <c r="HJB45" s="233"/>
      <c r="HJC45" s="233"/>
      <c r="HJD45" s="233"/>
      <c r="HJE45" s="233"/>
      <c r="HJF45" s="233"/>
      <c r="HJG45" s="233"/>
      <c r="HJH45" s="233"/>
      <c r="HJI45" s="233"/>
      <c r="HJJ45" s="233"/>
      <c r="HJK45" s="233"/>
      <c r="HJL45" s="233"/>
      <c r="HJM45" s="233"/>
      <c r="HJN45" s="233"/>
      <c r="HJO45" s="233"/>
      <c r="HJP45" s="233"/>
      <c r="HJQ45" s="233"/>
      <c r="HJR45" s="233"/>
      <c r="HJS45" s="233"/>
      <c r="HJT45" s="233"/>
      <c r="HJU45" s="233"/>
      <c r="HJV45" s="233"/>
      <c r="HJW45" s="233"/>
      <c r="HJX45" s="233"/>
      <c r="HJY45" s="233"/>
      <c r="HJZ45" s="233"/>
      <c r="HKA45" s="233"/>
      <c r="HKB45" s="233"/>
      <c r="HKC45" s="233"/>
      <c r="HKD45" s="233"/>
      <c r="HKE45" s="233"/>
      <c r="HKF45" s="233"/>
      <c r="HKG45" s="233"/>
      <c r="HKH45" s="233"/>
      <c r="HKI45" s="233"/>
      <c r="HKJ45" s="233"/>
      <c r="HKK45" s="233"/>
      <c r="HKL45" s="233"/>
      <c r="HKM45" s="233"/>
      <c r="HKN45" s="233"/>
      <c r="HKO45" s="233"/>
      <c r="HKP45" s="233"/>
      <c r="HKQ45" s="233"/>
      <c r="HKR45" s="233"/>
      <c r="HKS45" s="233"/>
      <c r="HKT45" s="233"/>
      <c r="HKU45" s="233"/>
      <c r="HKV45" s="233"/>
      <c r="HKW45" s="233"/>
      <c r="HKX45" s="233"/>
      <c r="HKY45" s="233"/>
      <c r="HKZ45" s="233"/>
      <c r="HLA45" s="233"/>
      <c r="HLB45" s="233"/>
      <c r="HLC45" s="233"/>
      <c r="HLD45" s="233"/>
      <c r="HLE45" s="233"/>
      <c r="HLF45" s="233"/>
      <c r="HLG45" s="233"/>
      <c r="HLH45" s="233"/>
      <c r="HLI45" s="233"/>
      <c r="HLJ45" s="233"/>
      <c r="HLK45" s="233"/>
      <c r="HLL45" s="233"/>
      <c r="HLM45" s="233"/>
      <c r="HLN45" s="233"/>
      <c r="HLO45" s="233"/>
      <c r="HLP45" s="233"/>
      <c r="HLQ45" s="233"/>
      <c r="HLR45" s="233"/>
      <c r="HLS45" s="233"/>
      <c r="HLT45" s="233"/>
      <c r="HLU45" s="233"/>
      <c r="HLV45" s="233"/>
      <c r="HLW45" s="233"/>
      <c r="HLX45" s="233"/>
      <c r="HLY45" s="233"/>
      <c r="HLZ45" s="233"/>
      <c r="HMA45" s="233"/>
      <c r="HMB45" s="233"/>
      <c r="HMC45" s="233"/>
      <c r="HMD45" s="233"/>
      <c r="HME45" s="233"/>
      <c r="HMF45" s="233"/>
      <c r="HMG45" s="233"/>
      <c r="HMH45" s="233"/>
      <c r="HMI45" s="233"/>
      <c r="HMJ45" s="233"/>
      <c r="HMK45" s="233"/>
      <c r="HML45" s="233"/>
      <c r="HMM45" s="233"/>
      <c r="HMN45" s="233"/>
      <c r="HMO45" s="233"/>
      <c r="HMP45" s="233"/>
      <c r="HMQ45" s="233"/>
      <c r="HMR45" s="233"/>
      <c r="HMS45" s="233"/>
      <c r="HMT45" s="233"/>
      <c r="HMU45" s="233"/>
      <c r="HMV45" s="233"/>
      <c r="HMW45" s="233"/>
      <c r="HMX45" s="233"/>
      <c r="HMY45" s="233"/>
      <c r="HMZ45" s="233"/>
      <c r="HNA45" s="233"/>
      <c r="HNB45" s="233"/>
      <c r="HNC45" s="233"/>
      <c r="HND45" s="233"/>
      <c r="HNE45" s="233"/>
      <c r="HNF45" s="233"/>
      <c r="HNG45" s="233"/>
      <c r="HNH45" s="233"/>
      <c r="HNI45" s="233"/>
      <c r="HNJ45" s="233"/>
      <c r="HNK45" s="233"/>
      <c r="HNL45" s="233"/>
      <c r="HNM45" s="233"/>
      <c r="HNN45" s="233"/>
      <c r="HNO45" s="233"/>
      <c r="HNP45" s="233"/>
      <c r="HNQ45" s="233"/>
      <c r="HNR45" s="233"/>
      <c r="HNS45" s="233"/>
      <c r="HNT45" s="233"/>
      <c r="HNU45" s="233"/>
      <c r="HNV45" s="233"/>
      <c r="HNW45" s="233"/>
      <c r="HNX45" s="233"/>
      <c r="HNY45" s="233"/>
      <c r="HNZ45" s="233"/>
      <c r="HOA45" s="233"/>
      <c r="HOB45" s="233"/>
      <c r="HOC45" s="233"/>
      <c r="HOD45" s="233"/>
      <c r="HOE45" s="233"/>
      <c r="HOF45" s="233"/>
      <c r="HOG45" s="233"/>
      <c r="HOH45" s="233"/>
      <c r="HOI45" s="233"/>
      <c r="HOJ45" s="233"/>
      <c r="HOK45" s="233"/>
      <c r="HOL45" s="233"/>
      <c r="HOM45" s="233"/>
      <c r="HON45" s="233"/>
      <c r="HOO45" s="233"/>
      <c r="HOP45" s="233"/>
      <c r="HOQ45" s="233"/>
      <c r="HOR45" s="233"/>
      <c r="HOS45" s="233"/>
      <c r="HOT45" s="233"/>
      <c r="HOU45" s="233"/>
      <c r="HOV45" s="233"/>
      <c r="HOW45" s="233"/>
      <c r="HOX45" s="233"/>
      <c r="HOY45" s="233"/>
      <c r="HOZ45" s="233"/>
      <c r="HPA45" s="233"/>
      <c r="HPB45" s="233"/>
      <c r="HPC45" s="233"/>
      <c r="HPD45" s="233"/>
      <c r="HPE45" s="233"/>
      <c r="HPF45" s="233"/>
      <c r="HPG45" s="233"/>
      <c r="HPH45" s="233"/>
      <c r="HPI45" s="233"/>
      <c r="HPJ45" s="233"/>
      <c r="HPK45" s="233"/>
      <c r="HPL45" s="233"/>
      <c r="HPM45" s="233"/>
      <c r="HPN45" s="233"/>
      <c r="HPO45" s="233"/>
      <c r="HPP45" s="233"/>
      <c r="HPQ45" s="233"/>
      <c r="HPR45" s="233"/>
      <c r="HPS45" s="233"/>
      <c r="HPT45" s="233"/>
      <c r="HPU45" s="233"/>
      <c r="HPV45" s="233"/>
      <c r="HPW45" s="233"/>
      <c r="HPX45" s="233"/>
      <c r="HPY45" s="233"/>
      <c r="HPZ45" s="233"/>
      <c r="HQA45" s="233"/>
      <c r="HQB45" s="233"/>
      <c r="HQC45" s="233"/>
      <c r="HQD45" s="233"/>
      <c r="HQE45" s="233"/>
      <c r="HQF45" s="233"/>
      <c r="HQG45" s="233"/>
      <c r="HQH45" s="233"/>
      <c r="HQI45" s="233"/>
      <c r="HQJ45" s="233"/>
      <c r="HQK45" s="233"/>
      <c r="HQL45" s="233"/>
      <c r="HQM45" s="233"/>
      <c r="HQN45" s="233"/>
      <c r="HQO45" s="233"/>
      <c r="HQP45" s="233"/>
      <c r="HQQ45" s="233"/>
      <c r="HQR45" s="233"/>
      <c r="HQS45" s="233"/>
      <c r="HQT45" s="233"/>
      <c r="HQU45" s="233"/>
      <c r="HQV45" s="233"/>
      <c r="HQW45" s="233"/>
      <c r="HQX45" s="233"/>
      <c r="HQY45" s="233"/>
      <c r="HQZ45" s="233"/>
      <c r="HRA45" s="233"/>
      <c r="HRB45" s="233"/>
      <c r="HRC45" s="233"/>
      <c r="HRD45" s="233"/>
      <c r="HRE45" s="233"/>
      <c r="HRF45" s="233"/>
      <c r="HRG45" s="233"/>
      <c r="HRH45" s="233"/>
      <c r="HRI45" s="233"/>
      <c r="HRJ45" s="233"/>
      <c r="HRK45" s="233"/>
      <c r="HRL45" s="233"/>
      <c r="HRM45" s="233"/>
      <c r="HRN45" s="233"/>
      <c r="HRO45" s="233"/>
      <c r="HRP45" s="233"/>
      <c r="HRQ45" s="233"/>
      <c r="HRR45" s="233"/>
      <c r="HRS45" s="233"/>
      <c r="HRT45" s="233"/>
      <c r="HRU45" s="233"/>
      <c r="HRV45" s="233"/>
      <c r="HRW45" s="233"/>
      <c r="HRX45" s="233"/>
      <c r="HRY45" s="233"/>
      <c r="HRZ45" s="233"/>
      <c r="HSA45" s="233"/>
      <c r="HSB45" s="233"/>
      <c r="HSC45" s="233"/>
      <c r="HSD45" s="233"/>
      <c r="HSE45" s="233"/>
      <c r="HSF45" s="233"/>
      <c r="HSG45" s="233"/>
      <c r="HSH45" s="233"/>
      <c r="HSI45" s="233"/>
      <c r="HSJ45" s="233"/>
      <c r="HSK45" s="233"/>
      <c r="HSL45" s="233"/>
      <c r="HSM45" s="233"/>
      <c r="HSN45" s="233"/>
      <c r="HSO45" s="233"/>
      <c r="HSP45" s="233"/>
      <c r="HSQ45" s="233"/>
      <c r="HSR45" s="233"/>
      <c r="HSS45" s="233"/>
      <c r="HST45" s="233"/>
      <c r="HSU45" s="233"/>
      <c r="HSV45" s="233"/>
      <c r="HSW45" s="233"/>
      <c r="HSX45" s="233"/>
      <c r="HSY45" s="233"/>
      <c r="HSZ45" s="233"/>
      <c r="HTA45" s="233"/>
      <c r="HTB45" s="233"/>
      <c r="HTC45" s="233"/>
      <c r="HTD45" s="233"/>
      <c r="HTE45" s="233"/>
      <c r="HTF45" s="233"/>
      <c r="HTG45" s="233"/>
      <c r="HTH45" s="233"/>
      <c r="HTI45" s="233"/>
      <c r="HTJ45" s="233"/>
      <c r="HTK45" s="233"/>
      <c r="HTL45" s="233"/>
      <c r="HTM45" s="233"/>
      <c r="HTN45" s="233"/>
      <c r="HTO45" s="233"/>
      <c r="HTP45" s="233"/>
      <c r="HTQ45" s="233"/>
      <c r="HTR45" s="233"/>
      <c r="HTS45" s="233"/>
      <c r="HTT45" s="233"/>
      <c r="HTU45" s="233"/>
      <c r="HTV45" s="233"/>
      <c r="HTW45" s="233"/>
      <c r="HTX45" s="233"/>
      <c r="HTY45" s="233"/>
      <c r="HTZ45" s="233"/>
      <c r="HUA45" s="233"/>
      <c r="HUB45" s="233"/>
      <c r="HUC45" s="233"/>
      <c r="HUD45" s="233"/>
      <c r="HUE45" s="233"/>
      <c r="HUF45" s="233"/>
      <c r="HUG45" s="233"/>
      <c r="HUH45" s="233"/>
      <c r="HUI45" s="233"/>
      <c r="HUJ45" s="233"/>
      <c r="HUK45" s="233"/>
      <c r="HUL45" s="233"/>
      <c r="HUM45" s="233"/>
      <c r="HUN45" s="233"/>
      <c r="HUO45" s="233"/>
      <c r="HUP45" s="233"/>
      <c r="HUQ45" s="233"/>
      <c r="HUR45" s="233"/>
      <c r="HUS45" s="233"/>
      <c r="HUT45" s="233"/>
      <c r="HUU45" s="233"/>
      <c r="HUV45" s="233"/>
      <c r="HUW45" s="233"/>
      <c r="HUX45" s="233"/>
      <c r="HUY45" s="233"/>
      <c r="HUZ45" s="233"/>
      <c r="HVA45" s="233"/>
      <c r="HVB45" s="233"/>
      <c r="HVC45" s="233"/>
      <c r="HVD45" s="233"/>
      <c r="HVE45" s="233"/>
      <c r="HVF45" s="233"/>
      <c r="HVG45" s="233"/>
      <c r="HVH45" s="233"/>
      <c r="HVI45" s="233"/>
      <c r="HVJ45" s="233"/>
      <c r="HVK45" s="233"/>
      <c r="HVL45" s="233"/>
      <c r="HVM45" s="233"/>
      <c r="HVN45" s="233"/>
      <c r="HVO45" s="233"/>
      <c r="HVP45" s="233"/>
      <c r="HVQ45" s="233"/>
      <c r="HVR45" s="233"/>
      <c r="HVS45" s="233"/>
      <c r="HVT45" s="233"/>
      <c r="HVU45" s="233"/>
      <c r="HVV45" s="233"/>
      <c r="HVW45" s="233"/>
      <c r="HVX45" s="233"/>
      <c r="HVY45" s="233"/>
      <c r="HVZ45" s="233"/>
      <c r="HWA45" s="233"/>
      <c r="HWB45" s="233"/>
      <c r="HWC45" s="233"/>
      <c r="HWD45" s="233"/>
      <c r="HWE45" s="233"/>
      <c r="HWF45" s="233"/>
      <c r="HWG45" s="233"/>
      <c r="HWH45" s="233"/>
      <c r="HWI45" s="233"/>
      <c r="HWJ45" s="233"/>
      <c r="HWK45" s="233"/>
      <c r="HWL45" s="233"/>
      <c r="HWM45" s="233"/>
      <c r="HWN45" s="233"/>
      <c r="HWO45" s="233"/>
      <c r="HWP45" s="233"/>
      <c r="HWQ45" s="233"/>
      <c r="HWR45" s="233"/>
      <c r="HWS45" s="233"/>
      <c r="HWT45" s="233"/>
      <c r="HWU45" s="233"/>
      <c r="HWV45" s="233"/>
      <c r="HWW45" s="233"/>
      <c r="HWX45" s="233"/>
      <c r="HWY45" s="233"/>
      <c r="HWZ45" s="233"/>
      <c r="HXA45" s="233"/>
      <c r="HXB45" s="233"/>
      <c r="HXC45" s="233"/>
      <c r="HXD45" s="233"/>
      <c r="HXE45" s="233"/>
      <c r="HXF45" s="233"/>
      <c r="HXG45" s="233"/>
      <c r="HXH45" s="233"/>
      <c r="HXI45" s="233"/>
      <c r="HXJ45" s="233"/>
      <c r="HXK45" s="233"/>
      <c r="HXL45" s="233"/>
      <c r="HXM45" s="233"/>
      <c r="HXN45" s="233"/>
      <c r="HXO45" s="233"/>
      <c r="HXP45" s="233"/>
      <c r="HXQ45" s="233"/>
      <c r="HXR45" s="233"/>
      <c r="HXS45" s="233"/>
      <c r="HXT45" s="233"/>
      <c r="HXU45" s="233"/>
      <c r="HXV45" s="233"/>
      <c r="HXW45" s="233"/>
      <c r="HXX45" s="233"/>
      <c r="HXY45" s="233"/>
      <c r="HXZ45" s="233"/>
      <c r="HYA45" s="233"/>
      <c r="HYB45" s="233"/>
      <c r="HYC45" s="233"/>
      <c r="HYD45" s="233"/>
      <c r="HYE45" s="233"/>
      <c r="HYF45" s="233"/>
      <c r="HYG45" s="233"/>
      <c r="HYH45" s="233"/>
      <c r="HYI45" s="233"/>
      <c r="HYJ45" s="233"/>
      <c r="HYK45" s="233"/>
      <c r="HYL45" s="233"/>
      <c r="HYM45" s="233"/>
      <c r="HYN45" s="233"/>
      <c r="HYO45" s="233"/>
      <c r="HYP45" s="233"/>
      <c r="HYQ45" s="233"/>
      <c r="HYR45" s="233"/>
      <c r="HYS45" s="233"/>
      <c r="HYT45" s="233"/>
      <c r="HYU45" s="233"/>
      <c r="HYV45" s="233"/>
      <c r="HYW45" s="233"/>
      <c r="HYX45" s="233"/>
      <c r="HYY45" s="233"/>
      <c r="HYZ45" s="233"/>
      <c r="HZA45" s="233"/>
      <c r="HZB45" s="233"/>
      <c r="HZC45" s="233"/>
      <c r="HZD45" s="233"/>
      <c r="HZE45" s="233"/>
      <c r="HZF45" s="233"/>
      <c r="HZG45" s="233"/>
      <c r="HZH45" s="233"/>
      <c r="HZI45" s="233"/>
      <c r="HZJ45" s="233"/>
      <c r="HZK45" s="233"/>
      <c r="HZL45" s="233"/>
      <c r="HZM45" s="233"/>
      <c r="HZN45" s="233"/>
      <c r="HZO45" s="233"/>
      <c r="HZP45" s="233"/>
      <c r="HZQ45" s="233"/>
      <c r="HZR45" s="233"/>
      <c r="HZS45" s="233"/>
      <c r="HZT45" s="233"/>
      <c r="HZU45" s="233"/>
      <c r="HZV45" s="233"/>
      <c r="HZW45" s="233"/>
      <c r="HZX45" s="233"/>
      <c r="HZY45" s="233"/>
      <c r="HZZ45" s="233"/>
      <c r="IAA45" s="233"/>
      <c r="IAB45" s="233"/>
      <c r="IAC45" s="233"/>
      <c r="IAD45" s="233"/>
      <c r="IAE45" s="233"/>
      <c r="IAF45" s="233"/>
      <c r="IAG45" s="233"/>
      <c r="IAH45" s="233"/>
      <c r="IAI45" s="233"/>
      <c r="IAJ45" s="233"/>
      <c r="IAK45" s="233"/>
      <c r="IAL45" s="233"/>
      <c r="IAM45" s="233"/>
      <c r="IAN45" s="233"/>
      <c r="IAO45" s="233"/>
      <c r="IAP45" s="233"/>
      <c r="IAQ45" s="233"/>
      <c r="IAR45" s="233"/>
      <c r="IAS45" s="233"/>
      <c r="IAT45" s="233"/>
      <c r="IAU45" s="233"/>
      <c r="IAV45" s="233"/>
      <c r="IAW45" s="233"/>
      <c r="IAX45" s="233"/>
      <c r="IAY45" s="233"/>
      <c r="IAZ45" s="233"/>
      <c r="IBA45" s="233"/>
      <c r="IBB45" s="233"/>
      <c r="IBC45" s="233"/>
      <c r="IBD45" s="233"/>
      <c r="IBE45" s="233"/>
      <c r="IBF45" s="233"/>
      <c r="IBG45" s="233"/>
      <c r="IBH45" s="233"/>
      <c r="IBI45" s="233"/>
      <c r="IBJ45" s="233"/>
      <c r="IBK45" s="233"/>
      <c r="IBL45" s="233"/>
      <c r="IBM45" s="233"/>
      <c r="IBN45" s="233"/>
      <c r="IBO45" s="233"/>
      <c r="IBP45" s="233"/>
      <c r="IBQ45" s="233"/>
      <c r="IBR45" s="233"/>
      <c r="IBS45" s="233"/>
      <c r="IBT45" s="233"/>
      <c r="IBU45" s="233"/>
      <c r="IBV45" s="233"/>
      <c r="IBW45" s="233"/>
      <c r="IBX45" s="233"/>
      <c r="IBY45" s="233"/>
      <c r="IBZ45" s="233"/>
      <c r="ICA45" s="233"/>
      <c r="ICB45" s="233"/>
      <c r="ICC45" s="233"/>
      <c r="ICD45" s="233"/>
      <c r="ICE45" s="233"/>
      <c r="ICF45" s="233"/>
      <c r="ICG45" s="233"/>
      <c r="ICH45" s="233"/>
      <c r="ICI45" s="233"/>
      <c r="ICJ45" s="233"/>
      <c r="ICK45" s="233"/>
      <c r="ICL45" s="233"/>
      <c r="ICM45" s="233"/>
      <c r="ICN45" s="233"/>
      <c r="ICO45" s="233"/>
      <c r="ICP45" s="233"/>
      <c r="ICQ45" s="233"/>
      <c r="ICR45" s="233"/>
      <c r="ICS45" s="233"/>
      <c r="ICT45" s="233"/>
      <c r="ICU45" s="233"/>
      <c r="ICV45" s="233"/>
      <c r="ICW45" s="233"/>
      <c r="ICX45" s="233"/>
      <c r="ICY45" s="233"/>
      <c r="ICZ45" s="233"/>
      <c r="IDA45" s="233"/>
      <c r="IDB45" s="233"/>
      <c r="IDC45" s="233"/>
      <c r="IDD45" s="233"/>
      <c r="IDE45" s="233"/>
      <c r="IDF45" s="233"/>
      <c r="IDG45" s="233"/>
      <c r="IDH45" s="233"/>
      <c r="IDI45" s="233"/>
      <c r="IDJ45" s="233"/>
      <c r="IDK45" s="233"/>
      <c r="IDL45" s="233"/>
      <c r="IDM45" s="233"/>
      <c r="IDN45" s="233"/>
      <c r="IDO45" s="233"/>
      <c r="IDP45" s="233"/>
      <c r="IDQ45" s="233"/>
      <c r="IDR45" s="233"/>
      <c r="IDS45" s="233"/>
      <c r="IDT45" s="233"/>
      <c r="IDU45" s="233"/>
      <c r="IDV45" s="233"/>
      <c r="IDW45" s="233"/>
      <c r="IDX45" s="233"/>
      <c r="IDY45" s="233"/>
      <c r="IDZ45" s="233"/>
      <c r="IEA45" s="233"/>
      <c r="IEB45" s="233"/>
      <c r="IEC45" s="233"/>
      <c r="IED45" s="233"/>
      <c r="IEE45" s="233"/>
      <c r="IEF45" s="233"/>
      <c r="IEG45" s="233"/>
      <c r="IEH45" s="233"/>
      <c r="IEI45" s="233"/>
      <c r="IEJ45" s="233"/>
      <c r="IEK45" s="233"/>
      <c r="IEL45" s="233"/>
      <c r="IEM45" s="233"/>
      <c r="IEN45" s="233"/>
      <c r="IEO45" s="233"/>
      <c r="IEP45" s="233"/>
      <c r="IEQ45" s="233"/>
      <c r="IER45" s="233"/>
      <c r="IES45" s="233"/>
      <c r="IET45" s="233"/>
      <c r="IEU45" s="233"/>
      <c r="IEV45" s="233"/>
      <c r="IEW45" s="233"/>
      <c r="IEX45" s="233"/>
      <c r="IEY45" s="233"/>
      <c r="IEZ45" s="233"/>
      <c r="IFA45" s="233"/>
      <c r="IFB45" s="233"/>
      <c r="IFC45" s="233"/>
      <c r="IFD45" s="233"/>
      <c r="IFE45" s="233"/>
      <c r="IFF45" s="233"/>
      <c r="IFG45" s="233"/>
      <c r="IFH45" s="233"/>
      <c r="IFI45" s="233"/>
      <c r="IFJ45" s="233"/>
      <c r="IFK45" s="233"/>
      <c r="IFL45" s="233"/>
      <c r="IFM45" s="233"/>
      <c r="IFN45" s="233"/>
      <c r="IFO45" s="233"/>
      <c r="IFP45" s="233"/>
      <c r="IFQ45" s="233"/>
      <c r="IFR45" s="233"/>
      <c r="IFS45" s="233"/>
      <c r="IFT45" s="233"/>
      <c r="IFU45" s="233"/>
      <c r="IFV45" s="233"/>
      <c r="IFW45" s="233"/>
      <c r="IFX45" s="233"/>
      <c r="IFY45" s="233"/>
      <c r="IFZ45" s="233"/>
      <c r="IGA45" s="233"/>
      <c r="IGB45" s="233"/>
      <c r="IGC45" s="233"/>
      <c r="IGD45" s="233"/>
      <c r="IGE45" s="233"/>
      <c r="IGF45" s="233"/>
      <c r="IGG45" s="233"/>
      <c r="IGH45" s="233"/>
      <c r="IGI45" s="233"/>
      <c r="IGJ45" s="233"/>
      <c r="IGK45" s="233"/>
      <c r="IGL45" s="233"/>
      <c r="IGM45" s="233"/>
      <c r="IGN45" s="233"/>
      <c r="IGO45" s="233"/>
      <c r="IGP45" s="233"/>
      <c r="IGQ45" s="233"/>
      <c r="IGR45" s="233"/>
      <c r="IGS45" s="233"/>
      <c r="IGT45" s="233"/>
      <c r="IGU45" s="233"/>
      <c r="IGV45" s="233"/>
      <c r="IGW45" s="233"/>
      <c r="IGX45" s="233"/>
      <c r="IGY45" s="233"/>
      <c r="IGZ45" s="233"/>
      <c r="IHA45" s="233"/>
      <c r="IHB45" s="233"/>
      <c r="IHC45" s="233"/>
      <c r="IHD45" s="233"/>
      <c r="IHE45" s="233"/>
      <c r="IHF45" s="233"/>
      <c r="IHG45" s="233"/>
      <c r="IHH45" s="233"/>
      <c r="IHI45" s="233"/>
      <c r="IHJ45" s="233"/>
      <c r="IHK45" s="233"/>
      <c r="IHL45" s="233"/>
      <c r="IHM45" s="233"/>
      <c r="IHN45" s="233"/>
      <c r="IHO45" s="233"/>
      <c r="IHP45" s="233"/>
      <c r="IHQ45" s="233"/>
      <c r="IHR45" s="233"/>
      <c r="IHS45" s="233"/>
      <c r="IHT45" s="233"/>
      <c r="IHU45" s="233"/>
      <c r="IHV45" s="233"/>
      <c r="IHW45" s="233"/>
      <c r="IHX45" s="233"/>
      <c r="IHY45" s="233"/>
      <c r="IHZ45" s="233"/>
      <c r="IIA45" s="233"/>
      <c r="IIB45" s="233"/>
      <c r="IIC45" s="233"/>
      <c r="IID45" s="233"/>
      <c r="IIE45" s="233"/>
      <c r="IIF45" s="233"/>
      <c r="IIG45" s="233"/>
      <c r="IIH45" s="233"/>
      <c r="III45" s="233"/>
      <c r="IIJ45" s="233"/>
      <c r="IIK45" s="233"/>
      <c r="IIL45" s="233"/>
      <c r="IIM45" s="233"/>
      <c r="IIN45" s="233"/>
      <c r="IIO45" s="233"/>
      <c r="IIP45" s="233"/>
      <c r="IIQ45" s="233"/>
      <c r="IIR45" s="233"/>
      <c r="IIS45" s="233"/>
      <c r="IIT45" s="233"/>
      <c r="IIU45" s="233"/>
      <c r="IIV45" s="233"/>
      <c r="IIW45" s="233"/>
      <c r="IIX45" s="233"/>
      <c r="IIY45" s="233"/>
      <c r="IIZ45" s="233"/>
      <c r="IJA45" s="233"/>
      <c r="IJB45" s="233"/>
      <c r="IJC45" s="233"/>
      <c r="IJD45" s="233"/>
      <c r="IJE45" s="233"/>
      <c r="IJF45" s="233"/>
      <c r="IJG45" s="233"/>
      <c r="IJH45" s="233"/>
      <c r="IJI45" s="233"/>
      <c r="IJJ45" s="233"/>
      <c r="IJK45" s="233"/>
      <c r="IJL45" s="233"/>
      <c r="IJM45" s="233"/>
      <c r="IJN45" s="233"/>
      <c r="IJO45" s="233"/>
      <c r="IJP45" s="233"/>
      <c r="IJQ45" s="233"/>
      <c r="IJR45" s="233"/>
      <c r="IJS45" s="233"/>
      <c r="IJT45" s="233"/>
      <c r="IJU45" s="233"/>
      <c r="IJV45" s="233"/>
      <c r="IJW45" s="233"/>
      <c r="IJX45" s="233"/>
      <c r="IJY45" s="233"/>
      <c r="IJZ45" s="233"/>
      <c r="IKA45" s="233"/>
      <c r="IKB45" s="233"/>
      <c r="IKC45" s="233"/>
      <c r="IKD45" s="233"/>
      <c r="IKE45" s="233"/>
      <c r="IKF45" s="233"/>
      <c r="IKG45" s="233"/>
      <c r="IKH45" s="233"/>
      <c r="IKI45" s="233"/>
      <c r="IKJ45" s="233"/>
      <c r="IKK45" s="233"/>
      <c r="IKL45" s="233"/>
      <c r="IKM45" s="233"/>
      <c r="IKN45" s="233"/>
      <c r="IKO45" s="233"/>
      <c r="IKP45" s="233"/>
      <c r="IKQ45" s="233"/>
      <c r="IKR45" s="233"/>
      <c r="IKS45" s="233"/>
      <c r="IKT45" s="233"/>
      <c r="IKU45" s="233"/>
      <c r="IKV45" s="233"/>
      <c r="IKW45" s="233"/>
      <c r="IKX45" s="233"/>
      <c r="IKY45" s="233"/>
      <c r="IKZ45" s="233"/>
      <c r="ILA45" s="233"/>
      <c r="ILB45" s="233"/>
      <c r="ILC45" s="233"/>
      <c r="ILD45" s="233"/>
      <c r="ILE45" s="233"/>
      <c r="ILF45" s="233"/>
      <c r="ILG45" s="233"/>
      <c r="ILH45" s="233"/>
      <c r="ILI45" s="233"/>
      <c r="ILJ45" s="233"/>
      <c r="ILK45" s="233"/>
      <c r="ILL45" s="233"/>
      <c r="ILM45" s="233"/>
      <c r="ILN45" s="233"/>
      <c r="ILO45" s="233"/>
      <c r="ILP45" s="233"/>
      <c r="ILQ45" s="233"/>
      <c r="ILR45" s="233"/>
      <c r="ILS45" s="233"/>
      <c r="ILT45" s="233"/>
      <c r="ILU45" s="233"/>
      <c r="ILV45" s="233"/>
      <c r="ILW45" s="233"/>
      <c r="ILX45" s="233"/>
      <c r="ILY45" s="233"/>
      <c r="ILZ45" s="233"/>
      <c r="IMA45" s="233"/>
      <c r="IMB45" s="233"/>
      <c r="IMC45" s="233"/>
      <c r="IMD45" s="233"/>
      <c r="IME45" s="233"/>
      <c r="IMF45" s="233"/>
      <c r="IMG45" s="233"/>
      <c r="IMH45" s="233"/>
      <c r="IMI45" s="233"/>
      <c r="IMJ45" s="233"/>
      <c r="IMK45" s="233"/>
      <c r="IML45" s="233"/>
      <c r="IMM45" s="233"/>
      <c r="IMN45" s="233"/>
      <c r="IMO45" s="233"/>
      <c r="IMP45" s="233"/>
      <c r="IMQ45" s="233"/>
      <c r="IMR45" s="233"/>
      <c r="IMS45" s="233"/>
      <c r="IMT45" s="233"/>
      <c r="IMU45" s="233"/>
      <c r="IMV45" s="233"/>
      <c r="IMW45" s="233"/>
      <c r="IMX45" s="233"/>
      <c r="IMY45" s="233"/>
      <c r="IMZ45" s="233"/>
      <c r="INA45" s="233"/>
      <c r="INB45" s="233"/>
      <c r="INC45" s="233"/>
      <c r="IND45" s="233"/>
      <c r="INE45" s="233"/>
      <c r="INF45" s="233"/>
      <c r="ING45" s="233"/>
      <c r="INH45" s="233"/>
      <c r="INI45" s="233"/>
      <c r="INJ45" s="233"/>
      <c r="INK45" s="233"/>
      <c r="INL45" s="233"/>
      <c r="INM45" s="233"/>
      <c r="INN45" s="233"/>
      <c r="INO45" s="233"/>
      <c r="INP45" s="233"/>
      <c r="INQ45" s="233"/>
      <c r="INR45" s="233"/>
      <c r="INS45" s="233"/>
      <c r="INT45" s="233"/>
      <c r="INU45" s="233"/>
      <c r="INV45" s="233"/>
      <c r="INW45" s="233"/>
      <c r="INX45" s="233"/>
      <c r="INY45" s="233"/>
      <c r="INZ45" s="233"/>
      <c r="IOA45" s="233"/>
      <c r="IOB45" s="233"/>
      <c r="IOC45" s="233"/>
      <c r="IOD45" s="233"/>
      <c r="IOE45" s="233"/>
      <c r="IOF45" s="233"/>
      <c r="IOG45" s="233"/>
      <c r="IOH45" s="233"/>
      <c r="IOI45" s="233"/>
      <c r="IOJ45" s="233"/>
      <c r="IOK45" s="233"/>
      <c r="IOL45" s="233"/>
      <c r="IOM45" s="233"/>
      <c r="ION45" s="233"/>
      <c r="IOO45" s="233"/>
      <c r="IOP45" s="233"/>
      <c r="IOQ45" s="233"/>
      <c r="IOR45" s="233"/>
      <c r="IOS45" s="233"/>
      <c r="IOT45" s="233"/>
      <c r="IOU45" s="233"/>
      <c r="IOV45" s="233"/>
      <c r="IOW45" s="233"/>
      <c r="IOX45" s="233"/>
      <c r="IOY45" s="233"/>
      <c r="IOZ45" s="233"/>
      <c r="IPA45" s="233"/>
      <c r="IPB45" s="233"/>
      <c r="IPC45" s="233"/>
      <c r="IPD45" s="233"/>
      <c r="IPE45" s="233"/>
      <c r="IPF45" s="233"/>
      <c r="IPG45" s="233"/>
      <c r="IPH45" s="233"/>
      <c r="IPI45" s="233"/>
      <c r="IPJ45" s="233"/>
      <c r="IPK45" s="233"/>
      <c r="IPL45" s="233"/>
      <c r="IPM45" s="233"/>
      <c r="IPN45" s="233"/>
      <c r="IPO45" s="233"/>
      <c r="IPP45" s="233"/>
      <c r="IPQ45" s="233"/>
      <c r="IPR45" s="233"/>
      <c r="IPS45" s="233"/>
      <c r="IPT45" s="233"/>
      <c r="IPU45" s="233"/>
      <c r="IPV45" s="233"/>
      <c r="IPW45" s="233"/>
      <c r="IPX45" s="233"/>
      <c r="IPY45" s="233"/>
      <c r="IPZ45" s="233"/>
      <c r="IQA45" s="233"/>
      <c r="IQB45" s="233"/>
      <c r="IQC45" s="233"/>
      <c r="IQD45" s="233"/>
      <c r="IQE45" s="233"/>
      <c r="IQF45" s="233"/>
      <c r="IQG45" s="233"/>
      <c r="IQH45" s="233"/>
      <c r="IQI45" s="233"/>
      <c r="IQJ45" s="233"/>
      <c r="IQK45" s="233"/>
      <c r="IQL45" s="233"/>
      <c r="IQM45" s="233"/>
      <c r="IQN45" s="233"/>
      <c r="IQO45" s="233"/>
      <c r="IQP45" s="233"/>
      <c r="IQQ45" s="233"/>
      <c r="IQR45" s="233"/>
      <c r="IQS45" s="233"/>
      <c r="IQT45" s="233"/>
      <c r="IQU45" s="233"/>
      <c r="IQV45" s="233"/>
      <c r="IQW45" s="233"/>
      <c r="IQX45" s="233"/>
      <c r="IQY45" s="233"/>
      <c r="IQZ45" s="233"/>
      <c r="IRA45" s="233"/>
      <c r="IRB45" s="233"/>
      <c r="IRC45" s="233"/>
      <c r="IRD45" s="233"/>
      <c r="IRE45" s="233"/>
      <c r="IRF45" s="233"/>
      <c r="IRG45" s="233"/>
      <c r="IRH45" s="233"/>
      <c r="IRI45" s="233"/>
      <c r="IRJ45" s="233"/>
      <c r="IRK45" s="233"/>
      <c r="IRL45" s="233"/>
      <c r="IRM45" s="233"/>
      <c r="IRN45" s="233"/>
      <c r="IRO45" s="233"/>
      <c r="IRP45" s="233"/>
      <c r="IRQ45" s="233"/>
      <c r="IRR45" s="233"/>
      <c r="IRS45" s="233"/>
      <c r="IRT45" s="233"/>
      <c r="IRU45" s="233"/>
      <c r="IRV45" s="233"/>
      <c r="IRW45" s="233"/>
      <c r="IRX45" s="233"/>
      <c r="IRY45" s="233"/>
      <c r="IRZ45" s="233"/>
      <c r="ISA45" s="233"/>
      <c r="ISB45" s="233"/>
      <c r="ISC45" s="233"/>
      <c r="ISD45" s="233"/>
      <c r="ISE45" s="233"/>
      <c r="ISF45" s="233"/>
      <c r="ISG45" s="233"/>
      <c r="ISH45" s="233"/>
      <c r="ISI45" s="233"/>
      <c r="ISJ45" s="233"/>
      <c r="ISK45" s="233"/>
      <c r="ISL45" s="233"/>
      <c r="ISM45" s="233"/>
      <c r="ISN45" s="233"/>
      <c r="ISO45" s="233"/>
      <c r="ISP45" s="233"/>
      <c r="ISQ45" s="233"/>
      <c r="ISR45" s="233"/>
      <c r="ISS45" s="233"/>
      <c r="IST45" s="233"/>
      <c r="ISU45" s="233"/>
      <c r="ISV45" s="233"/>
      <c r="ISW45" s="233"/>
      <c r="ISX45" s="233"/>
      <c r="ISY45" s="233"/>
      <c r="ISZ45" s="233"/>
      <c r="ITA45" s="233"/>
      <c r="ITB45" s="233"/>
      <c r="ITC45" s="233"/>
      <c r="ITD45" s="233"/>
      <c r="ITE45" s="233"/>
      <c r="ITF45" s="233"/>
      <c r="ITG45" s="233"/>
      <c r="ITH45" s="233"/>
      <c r="ITI45" s="233"/>
      <c r="ITJ45" s="233"/>
      <c r="ITK45" s="233"/>
      <c r="ITL45" s="233"/>
      <c r="ITM45" s="233"/>
      <c r="ITN45" s="233"/>
      <c r="ITO45" s="233"/>
      <c r="ITP45" s="233"/>
      <c r="ITQ45" s="233"/>
      <c r="ITR45" s="233"/>
      <c r="ITS45" s="233"/>
      <c r="ITT45" s="233"/>
      <c r="ITU45" s="233"/>
      <c r="ITV45" s="233"/>
      <c r="ITW45" s="233"/>
      <c r="ITX45" s="233"/>
      <c r="ITY45" s="233"/>
      <c r="ITZ45" s="233"/>
      <c r="IUA45" s="233"/>
      <c r="IUB45" s="233"/>
      <c r="IUC45" s="233"/>
      <c r="IUD45" s="233"/>
      <c r="IUE45" s="233"/>
      <c r="IUF45" s="233"/>
      <c r="IUG45" s="233"/>
      <c r="IUH45" s="233"/>
      <c r="IUI45" s="233"/>
      <c r="IUJ45" s="233"/>
      <c r="IUK45" s="233"/>
      <c r="IUL45" s="233"/>
      <c r="IUM45" s="233"/>
      <c r="IUN45" s="233"/>
      <c r="IUO45" s="233"/>
      <c r="IUP45" s="233"/>
      <c r="IUQ45" s="233"/>
      <c r="IUR45" s="233"/>
      <c r="IUS45" s="233"/>
      <c r="IUT45" s="233"/>
      <c r="IUU45" s="233"/>
      <c r="IUV45" s="233"/>
      <c r="IUW45" s="233"/>
      <c r="IUX45" s="233"/>
      <c r="IUY45" s="233"/>
      <c r="IUZ45" s="233"/>
      <c r="IVA45" s="233"/>
      <c r="IVB45" s="233"/>
      <c r="IVC45" s="233"/>
      <c r="IVD45" s="233"/>
      <c r="IVE45" s="233"/>
      <c r="IVF45" s="233"/>
      <c r="IVG45" s="233"/>
      <c r="IVH45" s="233"/>
      <c r="IVI45" s="233"/>
      <c r="IVJ45" s="233"/>
      <c r="IVK45" s="233"/>
      <c r="IVL45" s="233"/>
      <c r="IVM45" s="233"/>
      <c r="IVN45" s="233"/>
      <c r="IVO45" s="233"/>
      <c r="IVP45" s="233"/>
      <c r="IVQ45" s="233"/>
      <c r="IVR45" s="233"/>
      <c r="IVS45" s="233"/>
      <c r="IVT45" s="233"/>
      <c r="IVU45" s="233"/>
      <c r="IVV45" s="233"/>
      <c r="IVW45" s="233"/>
      <c r="IVX45" s="233"/>
      <c r="IVY45" s="233"/>
      <c r="IVZ45" s="233"/>
      <c r="IWA45" s="233"/>
      <c r="IWB45" s="233"/>
      <c r="IWC45" s="233"/>
      <c r="IWD45" s="233"/>
      <c r="IWE45" s="233"/>
      <c r="IWF45" s="233"/>
      <c r="IWG45" s="233"/>
      <c r="IWH45" s="233"/>
      <c r="IWI45" s="233"/>
      <c r="IWJ45" s="233"/>
      <c r="IWK45" s="233"/>
      <c r="IWL45" s="233"/>
      <c r="IWM45" s="233"/>
      <c r="IWN45" s="233"/>
      <c r="IWO45" s="233"/>
      <c r="IWP45" s="233"/>
      <c r="IWQ45" s="233"/>
      <c r="IWR45" s="233"/>
      <c r="IWS45" s="233"/>
      <c r="IWT45" s="233"/>
      <c r="IWU45" s="233"/>
      <c r="IWV45" s="233"/>
      <c r="IWW45" s="233"/>
      <c r="IWX45" s="233"/>
      <c r="IWY45" s="233"/>
      <c r="IWZ45" s="233"/>
      <c r="IXA45" s="233"/>
      <c r="IXB45" s="233"/>
      <c r="IXC45" s="233"/>
      <c r="IXD45" s="233"/>
      <c r="IXE45" s="233"/>
      <c r="IXF45" s="233"/>
      <c r="IXG45" s="233"/>
      <c r="IXH45" s="233"/>
      <c r="IXI45" s="233"/>
      <c r="IXJ45" s="233"/>
      <c r="IXK45" s="233"/>
      <c r="IXL45" s="233"/>
      <c r="IXM45" s="233"/>
      <c r="IXN45" s="233"/>
      <c r="IXO45" s="233"/>
      <c r="IXP45" s="233"/>
      <c r="IXQ45" s="233"/>
      <c r="IXR45" s="233"/>
      <c r="IXS45" s="233"/>
      <c r="IXT45" s="233"/>
      <c r="IXU45" s="233"/>
      <c r="IXV45" s="233"/>
      <c r="IXW45" s="233"/>
      <c r="IXX45" s="233"/>
      <c r="IXY45" s="233"/>
      <c r="IXZ45" s="233"/>
      <c r="IYA45" s="233"/>
      <c r="IYB45" s="233"/>
      <c r="IYC45" s="233"/>
      <c r="IYD45" s="233"/>
      <c r="IYE45" s="233"/>
      <c r="IYF45" s="233"/>
      <c r="IYG45" s="233"/>
      <c r="IYH45" s="233"/>
      <c r="IYI45" s="233"/>
      <c r="IYJ45" s="233"/>
      <c r="IYK45" s="233"/>
      <c r="IYL45" s="233"/>
      <c r="IYM45" s="233"/>
      <c r="IYN45" s="233"/>
      <c r="IYO45" s="233"/>
      <c r="IYP45" s="233"/>
      <c r="IYQ45" s="233"/>
      <c r="IYR45" s="233"/>
      <c r="IYS45" s="233"/>
      <c r="IYT45" s="233"/>
      <c r="IYU45" s="233"/>
      <c r="IYV45" s="233"/>
      <c r="IYW45" s="233"/>
      <c r="IYX45" s="233"/>
      <c r="IYY45" s="233"/>
      <c r="IYZ45" s="233"/>
      <c r="IZA45" s="233"/>
      <c r="IZB45" s="233"/>
      <c r="IZC45" s="233"/>
      <c r="IZD45" s="233"/>
      <c r="IZE45" s="233"/>
      <c r="IZF45" s="233"/>
      <c r="IZG45" s="233"/>
      <c r="IZH45" s="233"/>
      <c r="IZI45" s="233"/>
      <c r="IZJ45" s="233"/>
      <c r="IZK45" s="233"/>
      <c r="IZL45" s="233"/>
      <c r="IZM45" s="233"/>
      <c r="IZN45" s="233"/>
      <c r="IZO45" s="233"/>
      <c r="IZP45" s="233"/>
      <c r="IZQ45" s="233"/>
      <c r="IZR45" s="233"/>
      <c r="IZS45" s="233"/>
      <c r="IZT45" s="233"/>
      <c r="IZU45" s="233"/>
      <c r="IZV45" s="233"/>
      <c r="IZW45" s="233"/>
      <c r="IZX45" s="233"/>
      <c r="IZY45" s="233"/>
      <c r="IZZ45" s="233"/>
      <c r="JAA45" s="233"/>
      <c r="JAB45" s="233"/>
      <c r="JAC45" s="233"/>
      <c r="JAD45" s="233"/>
      <c r="JAE45" s="233"/>
      <c r="JAF45" s="233"/>
      <c r="JAG45" s="233"/>
      <c r="JAH45" s="233"/>
      <c r="JAI45" s="233"/>
      <c r="JAJ45" s="233"/>
      <c r="JAK45" s="233"/>
      <c r="JAL45" s="233"/>
      <c r="JAM45" s="233"/>
      <c r="JAN45" s="233"/>
      <c r="JAO45" s="233"/>
      <c r="JAP45" s="233"/>
      <c r="JAQ45" s="233"/>
      <c r="JAR45" s="233"/>
      <c r="JAS45" s="233"/>
      <c r="JAT45" s="233"/>
      <c r="JAU45" s="233"/>
      <c r="JAV45" s="233"/>
      <c r="JAW45" s="233"/>
      <c r="JAX45" s="233"/>
      <c r="JAY45" s="233"/>
      <c r="JAZ45" s="233"/>
      <c r="JBA45" s="233"/>
      <c r="JBB45" s="233"/>
      <c r="JBC45" s="233"/>
      <c r="JBD45" s="233"/>
      <c r="JBE45" s="233"/>
      <c r="JBF45" s="233"/>
      <c r="JBG45" s="233"/>
      <c r="JBH45" s="233"/>
      <c r="JBI45" s="233"/>
      <c r="JBJ45" s="233"/>
      <c r="JBK45" s="233"/>
      <c r="JBL45" s="233"/>
      <c r="JBM45" s="233"/>
      <c r="JBN45" s="233"/>
      <c r="JBO45" s="233"/>
      <c r="JBP45" s="233"/>
      <c r="JBQ45" s="233"/>
      <c r="JBR45" s="233"/>
      <c r="JBS45" s="233"/>
      <c r="JBT45" s="233"/>
      <c r="JBU45" s="233"/>
      <c r="JBV45" s="233"/>
      <c r="JBW45" s="233"/>
      <c r="JBX45" s="233"/>
      <c r="JBY45" s="233"/>
      <c r="JBZ45" s="233"/>
      <c r="JCA45" s="233"/>
      <c r="JCB45" s="233"/>
      <c r="JCC45" s="233"/>
      <c r="JCD45" s="233"/>
      <c r="JCE45" s="233"/>
      <c r="JCF45" s="233"/>
      <c r="JCG45" s="233"/>
      <c r="JCH45" s="233"/>
      <c r="JCI45" s="233"/>
      <c r="JCJ45" s="233"/>
      <c r="JCK45" s="233"/>
      <c r="JCL45" s="233"/>
      <c r="JCM45" s="233"/>
      <c r="JCN45" s="233"/>
      <c r="JCO45" s="233"/>
      <c r="JCP45" s="233"/>
      <c r="JCQ45" s="233"/>
      <c r="JCR45" s="233"/>
      <c r="JCS45" s="233"/>
      <c r="JCT45" s="233"/>
      <c r="JCU45" s="233"/>
      <c r="JCV45" s="233"/>
      <c r="JCW45" s="233"/>
      <c r="JCX45" s="233"/>
      <c r="JCY45" s="233"/>
      <c r="JCZ45" s="233"/>
      <c r="JDA45" s="233"/>
      <c r="JDB45" s="233"/>
      <c r="JDC45" s="233"/>
      <c r="JDD45" s="233"/>
      <c r="JDE45" s="233"/>
      <c r="JDF45" s="233"/>
      <c r="JDG45" s="233"/>
      <c r="JDH45" s="233"/>
      <c r="JDI45" s="233"/>
      <c r="JDJ45" s="233"/>
      <c r="JDK45" s="233"/>
      <c r="JDL45" s="233"/>
      <c r="JDM45" s="233"/>
      <c r="JDN45" s="233"/>
      <c r="JDO45" s="233"/>
      <c r="JDP45" s="233"/>
      <c r="JDQ45" s="233"/>
      <c r="JDR45" s="233"/>
      <c r="JDS45" s="233"/>
      <c r="JDT45" s="233"/>
      <c r="JDU45" s="233"/>
      <c r="JDV45" s="233"/>
      <c r="JDW45" s="233"/>
      <c r="JDX45" s="233"/>
      <c r="JDY45" s="233"/>
      <c r="JDZ45" s="233"/>
      <c r="JEA45" s="233"/>
      <c r="JEB45" s="233"/>
      <c r="JEC45" s="233"/>
      <c r="JED45" s="233"/>
      <c r="JEE45" s="233"/>
      <c r="JEF45" s="233"/>
      <c r="JEG45" s="233"/>
      <c r="JEH45" s="233"/>
      <c r="JEI45" s="233"/>
      <c r="JEJ45" s="233"/>
      <c r="JEK45" s="233"/>
      <c r="JEL45" s="233"/>
      <c r="JEM45" s="233"/>
      <c r="JEN45" s="233"/>
      <c r="JEO45" s="233"/>
      <c r="JEP45" s="233"/>
      <c r="JEQ45" s="233"/>
      <c r="JER45" s="233"/>
      <c r="JES45" s="233"/>
      <c r="JET45" s="233"/>
      <c r="JEU45" s="233"/>
      <c r="JEV45" s="233"/>
      <c r="JEW45" s="233"/>
      <c r="JEX45" s="233"/>
      <c r="JEY45" s="233"/>
      <c r="JEZ45" s="233"/>
      <c r="JFA45" s="233"/>
      <c r="JFB45" s="233"/>
      <c r="JFC45" s="233"/>
      <c r="JFD45" s="233"/>
      <c r="JFE45" s="233"/>
      <c r="JFF45" s="233"/>
      <c r="JFG45" s="233"/>
      <c r="JFH45" s="233"/>
      <c r="JFI45" s="233"/>
      <c r="JFJ45" s="233"/>
      <c r="JFK45" s="233"/>
      <c r="JFL45" s="233"/>
      <c r="JFM45" s="233"/>
      <c r="JFN45" s="233"/>
      <c r="JFO45" s="233"/>
      <c r="JFP45" s="233"/>
      <c r="JFQ45" s="233"/>
      <c r="JFR45" s="233"/>
      <c r="JFS45" s="233"/>
      <c r="JFT45" s="233"/>
      <c r="JFU45" s="233"/>
      <c r="JFV45" s="233"/>
      <c r="JFW45" s="233"/>
      <c r="JFX45" s="233"/>
      <c r="JFY45" s="233"/>
      <c r="JFZ45" s="233"/>
      <c r="JGA45" s="233"/>
      <c r="JGB45" s="233"/>
      <c r="JGC45" s="233"/>
      <c r="JGD45" s="233"/>
      <c r="JGE45" s="233"/>
      <c r="JGF45" s="233"/>
      <c r="JGG45" s="233"/>
      <c r="JGH45" s="233"/>
      <c r="JGI45" s="233"/>
      <c r="JGJ45" s="233"/>
      <c r="JGK45" s="233"/>
      <c r="JGL45" s="233"/>
      <c r="JGM45" s="233"/>
      <c r="JGN45" s="233"/>
      <c r="JGO45" s="233"/>
      <c r="JGP45" s="233"/>
      <c r="JGQ45" s="233"/>
      <c r="JGR45" s="233"/>
      <c r="JGS45" s="233"/>
      <c r="JGT45" s="233"/>
      <c r="JGU45" s="233"/>
      <c r="JGV45" s="233"/>
      <c r="JGW45" s="233"/>
      <c r="JGX45" s="233"/>
      <c r="JGY45" s="233"/>
      <c r="JGZ45" s="233"/>
      <c r="JHA45" s="233"/>
      <c r="JHB45" s="233"/>
      <c r="JHC45" s="233"/>
      <c r="JHD45" s="233"/>
      <c r="JHE45" s="233"/>
      <c r="JHF45" s="233"/>
      <c r="JHG45" s="233"/>
      <c r="JHH45" s="233"/>
      <c r="JHI45" s="233"/>
      <c r="JHJ45" s="233"/>
      <c r="JHK45" s="233"/>
      <c r="JHL45" s="233"/>
      <c r="JHM45" s="233"/>
      <c r="JHN45" s="233"/>
      <c r="JHO45" s="233"/>
      <c r="JHP45" s="233"/>
      <c r="JHQ45" s="233"/>
      <c r="JHR45" s="233"/>
      <c r="JHS45" s="233"/>
      <c r="JHT45" s="233"/>
      <c r="JHU45" s="233"/>
      <c r="JHV45" s="233"/>
      <c r="JHW45" s="233"/>
      <c r="JHX45" s="233"/>
      <c r="JHY45" s="233"/>
      <c r="JHZ45" s="233"/>
      <c r="JIA45" s="233"/>
      <c r="JIB45" s="233"/>
      <c r="JIC45" s="233"/>
      <c r="JID45" s="233"/>
      <c r="JIE45" s="233"/>
      <c r="JIF45" s="233"/>
      <c r="JIG45" s="233"/>
      <c r="JIH45" s="233"/>
      <c r="JII45" s="233"/>
      <c r="JIJ45" s="233"/>
      <c r="JIK45" s="233"/>
      <c r="JIL45" s="233"/>
      <c r="JIM45" s="233"/>
      <c r="JIN45" s="233"/>
      <c r="JIO45" s="233"/>
      <c r="JIP45" s="233"/>
      <c r="JIQ45" s="233"/>
      <c r="JIR45" s="233"/>
      <c r="JIS45" s="233"/>
      <c r="JIT45" s="233"/>
      <c r="JIU45" s="233"/>
      <c r="JIV45" s="233"/>
      <c r="JIW45" s="233"/>
      <c r="JIX45" s="233"/>
      <c r="JIY45" s="233"/>
      <c r="JIZ45" s="233"/>
      <c r="JJA45" s="233"/>
      <c r="JJB45" s="233"/>
      <c r="JJC45" s="233"/>
      <c r="JJD45" s="233"/>
      <c r="JJE45" s="233"/>
      <c r="JJF45" s="233"/>
      <c r="JJG45" s="233"/>
      <c r="JJH45" s="233"/>
      <c r="JJI45" s="233"/>
      <c r="JJJ45" s="233"/>
      <c r="JJK45" s="233"/>
      <c r="JJL45" s="233"/>
      <c r="JJM45" s="233"/>
      <c r="JJN45" s="233"/>
      <c r="JJO45" s="233"/>
      <c r="JJP45" s="233"/>
      <c r="JJQ45" s="233"/>
      <c r="JJR45" s="233"/>
      <c r="JJS45" s="233"/>
      <c r="JJT45" s="233"/>
      <c r="JJU45" s="233"/>
      <c r="JJV45" s="233"/>
      <c r="JJW45" s="233"/>
      <c r="JJX45" s="233"/>
      <c r="JJY45" s="233"/>
      <c r="JJZ45" s="233"/>
      <c r="JKA45" s="233"/>
      <c r="JKB45" s="233"/>
      <c r="JKC45" s="233"/>
      <c r="JKD45" s="233"/>
      <c r="JKE45" s="233"/>
      <c r="JKF45" s="233"/>
      <c r="JKG45" s="233"/>
      <c r="JKH45" s="233"/>
      <c r="JKI45" s="233"/>
      <c r="JKJ45" s="233"/>
      <c r="JKK45" s="233"/>
      <c r="JKL45" s="233"/>
      <c r="JKM45" s="233"/>
      <c r="JKN45" s="233"/>
      <c r="JKO45" s="233"/>
      <c r="JKP45" s="233"/>
      <c r="JKQ45" s="233"/>
      <c r="JKR45" s="233"/>
      <c r="JKS45" s="233"/>
      <c r="JKT45" s="233"/>
      <c r="JKU45" s="233"/>
      <c r="JKV45" s="233"/>
      <c r="JKW45" s="233"/>
      <c r="JKX45" s="233"/>
      <c r="JKY45" s="233"/>
      <c r="JKZ45" s="233"/>
      <c r="JLA45" s="233"/>
      <c r="JLB45" s="233"/>
      <c r="JLC45" s="233"/>
      <c r="JLD45" s="233"/>
      <c r="JLE45" s="233"/>
      <c r="JLF45" s="233"/>
      <c r="JLG45" s="233"/>
      <c r="JLH45" s="233"/>
      <c r="JLI45" s="233"/>
      <c r="JLJ45" s="233"/>
      <c r="JLK45" s="233"/>
      <c r="JLL45" s="233"/>
      <c r="JLM45" s="233"/>
      <c r="JLN45" s="233"/>
      <c r="JLO45" s="233"/>
      <c r="JLP45" s="233"/>
      <c r="JLQ45" s="233"/>
      <c r="JLR45" s="233"/>
      <c r="JLS45" s="233"/>
      <c r="JLT45" s="233"/>
      <c r="JLU45" s="233"/>
      <c r="JLV45" s="233"/>
      <c r="JLW45" s="233"/>
      <c r="JLX45" s="233"/>
      <c r="JLY45" s="233"/>
      <c r="JLZ45" s="233"/>
      <c r="JMA45" s="233"/>
      <c r="JMB45" s="233"/>
      <c r="JMC45" s="233"/>
      <c r="JMD45" s="233"/>
      <c r="JME45" s="233"/>
      <c r="JMF45" s="233"/>
      <c r="JMG45" s="233"/>
      <c r="JMH45" s="233"/>
      <c r="JMI45" s="233"/>
      <c r="JMJ45" s="233"/>
      <c r="JMK45" s="233"/>
      <c r="JML45" s="233"/>
      <c r="JMM45" s="233"/>
      <c r="JMN45" s="233"/>
      <c r="JMO45" s="233"/>
      <c r="JMP45" s="233"/>
      <c r="JMQ45" s="233"/>
      <c r="JMR45" s="233"/>
      <c r="JMS45" s="233"/>
      <c r="JMT45" s="233"/>
      <c r="JMU45" s="233"/>
      <c r="JMV45" s="233"/>
      <c r="JMW45" s="233"/>
      <c r="JMX45" s="233"/>
      <c r="JMY45" s="233"/>
      <c r="JMZ45" s="233"/>
      <c r="JNA45" s="233"/>
      <c r="JNB45" s="233"/>
      <c r="JNC45" s="233"/>
      <c r="JND45" s="233"/>
      <c r="JNE45" s="233"/>
      <c r="JNF45" s="233"/>
      <c r="JNG45" s="233"/>
      <c r="JNH45" s="233"/>
      <c r="JNI45" s="233"/>
      <c r="JNJ45" s="233"/>
      <c r="JNK45" s="233"/>
      <c r="JNL45" s="233"/>
      <c r="JNM45" s="233"/>
      <c r="JNN45" s="233"/>
      <c r="JNO45" s="233"/>
      <c r="JNP45" s="233"/>
      <c r="JNQ45" s="233"/>
      <c r="JNR45" s="233"/>
      <c r="JNS45" s="233"/>
      <c r="JNT45" s="233"/>
      <c r="JNU45" s="233"/>
      <c r="JNV45" s="233"/>
      <c r="JNW45" s="233"/>
      <c r="JNX45" s="233"/>
      <c r="JNY45" s="233"/>
      <c r="JNZ45" s="233"/>
      <c r="JOA45" s="233"/>
      <c r="JOB45" s="233"/>
      <c r="JOC45" s="233"/>
      <c r="JOD45" s="233"/>
      <c r="JOE45" s="233"/>
      <c r="JOF45" s="233"/>
      <c r="JOG45" s="233"/>
      <c r="JOH45" s="233"/>
      <c r="JOI45" s="233"/>
      <c r="JOJ45" s="233"/>
      <c r="JOK45" s="233"/>
      <c r="JOL45" s="233"/>
      <c r="JOM45" s="233"/>
      <c r="JON45" s="233"/>
      <c r="JOO45" s="233"/>
      <c r="JOP45" s="233"/>
      <c r="JOQ45" s="233"/>
      <c r="JOR45" s="233"/>
      <c r="JOS45" s="233"/>
      <c r="JOT45" s="233"/>
      <c r="JOU45" s="233"/>
      <c r="JOV45" s="233"/>
      <c r="JOW45" s="233"/>
      <c r="JOX45" s="233"/>
      <c r="JOY45" s="233"/>
      <c r="JOZ45" s="233"/>
      <c r="JPA45" s="233"/>
      <c r="JPB45" s="233"/>
      <c r="JPC45" s="233"/>
      <c r="JPD45" s="233"/>
      <c r="JPE45" s="233"/>
      <c r="JPF45" s="233"/>
      <c r="JPG45" s="233"/>
      <c r="JPH45" s="233"/>
      <c r="JPI45" s="233"/>
      <c r="JPJ45" s="233"/>
      <c r="JPK45" s="233"/>
      <c r="JPL45" s="233"/>
      <c r="JPM45" s="233"/>
      <c r="JPN45" s="233"/>
      <c r="JPO45" s="233"/>
      <c r="JPP45" s="233"/>
      <c r="JPQ45" s="233"/>
      <c r="JPR45" s="233"/>
      <c r="JPS45" s="233"/>
      <c r="JPT45" s="233"/>
      <c r="JPU45" s="233"/>
      <c r="JPV45" s="233"/>
      <c r="JPW45" s="233"/>
      <c r="JPX45" s="233"/>
      <c r="JPY45" s="233"/>
      <c r="JPZ45" s="233"/>
      <c r="JQA45" s="233"/>
      <c r="JQB45" s="233"/>
      <c r="JQC45" s="233"/>
      <c r="JQD45" s="233"/>
      <c r="JQE45" s="233"/>
      <c r="JQF45" s="233"/>
      <c r="JQG45" s="233"/>
      <c r="JQH45" s="233"/>
      <c r="JQI45" s="233"/>
      <c r="JQJ45" s="233"/>
      <c r="JQK45" s="233"/>
      <c r="JQL45" s="233"/>
      <c r="JQM45" s="233"/>
      <c r="JQN45" s="233"/>
      <c r="JQO45" s="233"/>
      <c r="JQP45" s="233"/>
      <c r="JQQ45" s="233"/>
      <c r="JQR45" s="233"/>
      <c r="JQS45" s="233"/>
      <c r="JQT45" s="233"/>
      <c r="JQU45" s="233"/>
      <c r="JQV45" s="233"/>
      <c r="JQW45" s="233"/>
      <c r="JQX45" s="233"/>
      <c r="JQY45" s="233"/>
      <c r="JQZ45" s="233"/>
      <c r="JRA45" s="233"/>
      <c r="JRB45" s="233"/>
      <c r="JRC45" s="233"/>
      <c r="JRD45" s="233"/>
      <c r="JRE45" s="233"/>
      <c r="JRF45" s="233"/>
      <c r="JRG45" s="233"/>
      <c r="JRH45" s="233"/>
      <c r="JRI45" s="233"/>
      <c r="JRJ45" s="233"/>
      <c r="JRK45" s="233"/>
      <c r="JRL45" s="233"/>
      <c r="JRM45" s="233"/>
      <c r="JRN45" s="233"/>
      <c r="JRO45" s="233"/>
      <c r="JRP45" s="233"/>
      <c r="JRQ45" s="233"/>
      <c r="JRR45" s="233"/>
      <c r="JRS45" s="233"/>
      <c r="JRT45" s="233"/>
      <c r="JRU45" s="233"/>
      <c r="JRV45" s="233"/>
      <c r="JRW45" s="233"/>
      <c r="JRX45" s="233"/>
      <c r="JRY45" s="233"/>
      <c r="JRZ45" s="233"/>
      <c r="JSA45" s="233"/>
      <c r="JSB45" s="233"/>
      <c r="JSC45" s="233"/>
      <c r="JSD45" s="233"/>
      <c r="JSE45" s="233"/>
      <c r="JSF45" s="233"/>
      <c r="JSG45" s="233"/>
      <c r="JSH45" s="233"/>
      <c r="JSI45" s="233"/>
      <c r="JSJ45" s="233"/>
      <c r="JSK45" s="233"/>
      <c r="JSL45" s="233"/>
      <c r="JSM45" s="233"/>
      <c r="JSN45" s="233"/>
      <c r="JSO45" s="233"/>
      <c r="JSP45" s="233"/>
      <c r="JSQ45" s="233"/>
      <c r="JSR45" s="233"/>
      <c r="JSS45" s="233"/>
      <c r="JST45" s="233"/>
      <c r="JSU45" s="233"/>
      <c r="JSV45" s="233"/>
      <c r="JSW45" s="233"/>
      <c r="JSX45" s="233"/>
      <c r="JSY45" s="233"/>
      <c r="JSZ45" s="233"/>
      <c r="JTA45" s="233"/>
      <c r="JTB45" s="233"/>
      <c r="JTC45" s="233"/>
      <c r="JTD45" s="233"/>
      <c r="JTE45" s="233"/>
      <c r="JTF45" s="233"/>
      <c r="JTG45" s="233"/>
      <c r="JTH45" s="233"/>
      <c r="JTI45" s="233"/>
      <c r="JTJ45" s="233"/>
      <c r="JTK45" s="233"/>
      <c r="JTL45" s="233"/>
      <c r="JTM45" s="233"/>
      <c r="JTN45" s="233"/>
      <c r="JTO45" s="233"/>
      <c r="JTP45" s="233"/>
      <c r="JTQ45" s="233"/>
      <c r="JTR45" s="233"/>
      <c r="JTS45" s="233"/>
      <c r="JTT45" s="233"/>
      <c r="JTU45" s="233"/>
      <c r="JTV45" s="233"/>
      <c r="JTW45" s="233"/>
      <c r="JTX45" s="233"/>
      <c r="JTY45" s="233"/>
      <c r="JTZ45" s="233"/>
      <c r="JUA45" s="233"/>
      <c r="JUB45" s="233"/>
      <c r="JUC45" s="233"/>
      <c r="JUD45" s="233"/>
      <c r="JUE45" s="233"/>
      <c r="JUF45" s="233"/>
      <c r="JUG45" s="233"/>
      <c r="JUH45" s="233"/>
      <c r="JUI45" s="233"/>
      <c r="JUJ45" s="233"/>
      <c r="JUK45" s="233"/>
      <c r="JUL45" s="233"/>
      <c r="JUM45" s="233"/>
      <c r="JUN45" s="233"/>
      <c r="JUO45" s="233"/>
      <c r="JUP45" s="233"/>
      <c r="JUQ45" s="233"/>
      <c r="JUR45" s="233"/>
      <c r="JUS45" s="233"/>
      <c r="JUT45" s="233"/>
      <c r="JUU45" s="233"/>
      <c r="JUV45" s="233"/>
      <c r="JUW45" s="233"/>
      <c r="JUX45" s="233"/>
      <c r="JUY45" s="233"/>
      <c r="JUZ45" s="233"/>
      <c r="JVA45" s="233"/>
      <c r="JVB45" s="233"/>
      <c r="JVC45" s="233"/>
      <c r="JVD45" s="233"/>
      <c r="JVE45" s="233"/>
      <c r="JVF45" s="233"/>
      <c r="JVG45" s="233"/>
      <c r="JVH45" s="233"/>
      <c r="JVI45" s="233"/>
      <c r="JVJ45" s="233"/>
      <c r="JVK45" s="233"/>
      <c r="JVL45" s="233"/>
      <c r="JVM45" s="233"/>
      <c r="JVN45" s="233"/>
      <c r="JVO45" s="233"/>
      <c r="JVP45" s="233"/>
      <c r="JVQ45" s="233"/>
      <c r="JVR45" s="233"/>
      <c r="JVS45" s="233"/>
      <c r="JVT45" s="233"/>
      <c r="JVU45" s="233"/>
      <c r="JVV45" s="233"/>
      <c r="JVW45" s="233"/>
      <c r="JVX45" s="233"/>
      <c r="JVY45" s="233"/>
      <c r="JVZ45" s="233"/>
      <c r="JWA45" s="233"/>
      <c r="JWB45" s="233"/>
      <c r="JWC45" s="233"/>
      <c r="JWD45" s="233"/>
      <c r="JWE45" s="233"/>
      <c r="JWF45" s="233"/>
      <c r="JWG45" s="233"/>
      <c r="JWH45" s="233"/>
      <c r="JWI45" s="233"/>
      <c r="JWJ45" s="233"/>
      <c r="JWK45" s="233"/>
      <c r="JWL45" s="233"/>
      <c r="JWM45" s="233"/>
      <c r="JWN45" s="233"/>
      <c r="JWO45" s="233"/>
      <c r="JWP45" s="233"/>
      <c r="JWQ45" s="233"/>
      <c r="JWR45" s="233"/>
      <c r="JWS45" s="233"/>
      <c r="JWT45" s="233"/>
      <c r="JWU45" s="233"/>
      <c r="JWV45" s="233"/>
      <c r="JWW45" s="233"/>
      <c r="JWX45" s="233"/>
      <c r="JWY45" s="233"/>
      <c r="JWZ45" s="233"/>
      <c r="JXA45" s="233"/>
      <c r="JXB45" s="233"/>
      <c r="JXC45" s="233"/>
      <c r="JXD45" s="233"/>
      <c r="JXE45" s="233"/>
      <c r="JXF45" s="233"/>
      <c r="JXG45" s="233"/>
      <c r="JXH45" s="233"/>
      <c r="JXI45" s="233"/>
      <c r="JXJ45" s="233"/>
      <c r="JXK45" s="233"/>
      <c r="JXL45" s="233"/>
      <c r="JXM45" s="233"/>
      <c r="JXN45" s="233"/>
      <c r="JXO45" s="233"/>
      <c r="JXP45" s="233"/>
      <c r="JXQ45" s="233"/>
      <c r="JXR45" s="233"/>
      <c r="JXS45" s="233"/>
      <c r="JXT45" s="233"/>
      <c r="JXU45" s="233"/>
      <c r="JXV45" s="233"/>
      <c r="JXW45" s="233"/>
      <c r="JXX45" s="233"/>
      <c r="JXY45" s="233"/>
      <c r="JXZ45" s="233"/>
      <c r="JYA45" s="233"/>
      <c r="JYB45" s="233"/>
      <c r="JYC45" s="233"/>
      <c r="JYD45" s="233"/>
      <c r="JYE45" s="233"/>
      <c r="JYF45" s="233"/>
      <c r="JYG45" s="233"/>
      <c r="JYH45" s="233"/>
      <c r="JYI45" s="233"/>
      <c r="JYJ45" s="233"/>
      <c r="JYK45" s="233"/>
      <c r="JYL45" s="233"/>
      <c r="JYM45" s="233"/>
      <c r="JYN45" s="233"/>
      <c r="JYO45" s="233"/>
      <c r="JYP45" s="233"/>
      <c r="JYQ45" s="233"/>
      <c r="JYR45" s="233"/>
      <c r="JYS45" s="233"/>
      <c r="JYT45" s="233"/>
      <c r="JYU45" s="233"/>
      <c r="JYV45" s="233"/>
      <c r="JYW45" s="233"/>
      <c r="JYX45" s="233"/>
      <c r="JYY45" s="233"/>
      <c r="JYZ45" s="233"/>
      <c r="JZA45" s="233"/>
      <c r="JZB45" s="233"/>
      <c r="JZC45" s="233"/>
      <c r="JZD45" s="233"/>
      <c r="JZE45" s="233"/>
      <c r="JZF45" s="233"/>
      <c r="JZG45" s="233"/>
      <c r="JZH45" s="233"/>
      <c r="JZI45" s="233"/>
      <c r="JZJ45" s="233"/>
      <c r="JZK45" s="233"/>
      <c r="JZL45" s="233"/>
      <c r="JZM45" s="233"/>
      <c r="JZN45" s="233"/>
      <c r="JZO45" s="233"/>
      <c r="JZP45" s="233"/>
      <c r="JZQ45" s="233"/>
      <c r="JZR45" s="233"/>
      <c r="JZS45" s="233"/>
      <c r="JZT45" s="233"/>
      <c r="JZU45" s="233"/>
      <c r="JZV45" s="233"/>
      <c r="JZW45" s="233"/>
      <c r="JZX45" s="233"/>
      <c r="JZY45" s="233"/>
      <c r="JZZ45" s="233"/>
      <c r="KAA45" s="233"/>
      <c r="KAB45" s="233"/>
      <c r="KAC45" s="233"/>
      <c r="KAD45" s="233"/>
      <c r="KAE45" s="233"/>
      <c r="KAF45" s="233"/>
      <c r="KAG45" s="233"/>
      <c r="KAH45" s="233"/>
      <c r="KAI45" s="233"/>
      <c r="KAJ45" s="233"/>
      <c r="KAK45" s="233"/>
      <c r="KAL45" s="233"/>
      <c r="KAM45" s="233"/>
      <c r="KAN45" s="233"/>
      <c r="KAO45" s="233"/>
      <c r="KAP45" s="233"/>
      <c r="KAQ45" s="233"/>
      <c r="KAR45" s="233"/>
      <c r="KAS45" s="233"/>
      <c r="KAT45" s="233"/>
      <c r="KAU45" s="233"/>
      <c r="KAV45" s="233"/>
      <c r="KAW45" s="233"/>
      <c r="KAX45" s="233"/>
      <c r="KAY45" s="233"/>
      <c r="KAZ45" s="233"/>
      <c r="KBA45" s="233"/>
      <c r="KBB45" s="233"/>
      <c r="KBC45" s="233"/>
      <c r="KBD45" s="233"/>
      <c r="KBE45" s="233"/>
      <c r="KBF45" s="233"/>
      <c r="KBG45" s="233"/>
      <c r="KBH45" s="233"/>
      <c r="KBI45" s="233"/>
      <c r="KBJ45" s="233"/>
      <c r="KBK45" s="233"/>
      <c r="KBL45" s="233"/>
      <c r="KBM45" s="233"/>
      <c r="KBN45" s="233"/>
      <c r="KBO45" s="233"/>
      <c r="KBP45" s="233"/>
      <c r="KBQ45" s="233"/>
      <c r="KBR45" s="233"/>
      <c r="KBS45" s="233"/>
      <c r="KBT45" s="233"/>
      <c r="KBU45" s="233"/>
      <c r="KBV45" s="233"/>
      <c r="KBW45" s="233"/>
      <c r="KBX45" s="233"/>
      <c r="KBY45" s="233"/>
      <c r="KBZ45" s="233"/>
      <c r="KCA45" s="233"/>
      <c r="KCB45" s="233"/>
      <c r="KCC45" s="233"/>
      <c r="KCD45" s="233"/>
      <c r="KCE45" s="233"/>
      <c r="KCF45" s="233"/>
      <c r="KCG45" s="233"/>
      <c r="KCH45" s="233"/>
      <c r="KCI45" s="233"/>
      <c r="KCJ45" s="233"/>
      <c r="KCK45" s="233"/>
      <c r="KCL45" s="233"/>
      <c r="KCM45" s="233"/>
      <c r="KCN45" s="233"/>
      <c r="KCO45" s="233"/>
      <c r="KCP45" s="233"/>
      <c r="KCQ45" s="233"/>
      <c r="KCR45" s="233"/>
      <c r="KCS45" s="233"/>
      <c r="KCT45" s="233"/>
      <c r="KCU45" s="233"/>
      <c r="KCV45" s="233"/>
      <c r="KCW45" s="233"/>
      <c r="KCX45" s="233"/>
      <c r="KCY45" s="233"/>
      <c r="KCZ45" s="233"/>
      <c r="KDA45" s="233"/>
      <c r="KDB45" s="233"/>
      <c r="KDC45" s="233"/>
      <c r="KDD45" s="233"/>
      <c r="KDE45" s="233"/>
      <c r="KDF45" s="233"/>
      <c r="KDG45" s="233"/>
      <c r="KDH45" s="233"/>
      <c r="KDI45" s="233"/>
      <c r="KDJ45" s="233"/>
      <c r="KDK45" s="233"/>
      <c r="KDL45" s="233"/>
      <c r="KDM45" s="233"/>
      <c r="KDN45" s="233"/>
      <c r="KDO45" s="233"/>
      <c r="KDP45" s="233"/>
      <c r="KDQ45" s="233"/>
      <c r="KDR45" s="233"/>
      <c r="KDS45" s="233"/>
      <c r="KDT45" s="233"/>
      <c r="KDU45" s="233"/>
      <c r="KDV45" s="233"/>
      <c r="KDW45" s="233"/>
      <c r="KDX45" s="233"/>
      <c r="KDY45" s="233"/>
      <c r="KDZ45" s="233"/>
      <c r="KEA45" s="233"/>
      <c r="KEB45" s="233"/>
      <c r="KEC45" s="233"/>
      <c r="KED45" s="233"/>
      <c r="KEE45" s="233"/>
      <c r="KEF45" s="233"/>
      <c r="KEG45" s="233"/>
      <c r="KEH45" s="233"/>
      <c r="KEI45" s="233"/>
      <c r="KEJ45" s="233"/>
      <c r="KEK45" s="233"/>
      <c r="KEL45" s="233"/>
      <c r="KEM45" s="233"/>
      <c r="KEN45" s="233"/>
      <c r="KEO45" s="233"/>
      <c r="KEP45" s="233"/>
      <c r="KEQ45" s="233"/>
      <c r="KER45" s="233"/>
      <c r="KES45" s="233"/>
      <c r="KET45" s="233"/>
      <c r="KEU45" s="233"/>
      <c r="KEV45" s="233"/>
      <c r="KEW45" s="233"/>
      <c r="KEX45" s="233"/>
      <c r="KEY45" s="233"/>
      <c r="KEZ45" s="233"/>
      <c r="KFA45" s="233"/>
      <c r="KFB45" s="233"/>
      <c r="KFC45" s="233"/>
      <c r="KFD45" s="233"/>
      <c r="KFE45" s="233"/>
      <c r="KFF45" s="233"/>
      <c r="KFG45" s="233"/>
      <c r="KFH45" s="233"/>
      <c r="KFI45" s="233"/>
      <c r="KFJ45" s="233"/>
      <c r="KFK45" s="233"/>
      <c r="KFL45" s="233"/>
      <c r="KFM45" s="233"/>
      <c r="KFN45" s="233"/>
      <c r="KFO45" s="233"/>
      <c r="KFP45" s="233"/>
      <c r="KFQ45" s="233"/>
      <c r="KFR45" s="233"/>
      <c r="KFS45" s="233"/>
      <c r="KFT45" s="233"/>
      <c r="KFU45" s="233"/>
      <c r="KFV45" s="233"/>
      <c r="KFW45" s="233"/>
      <c r="KFX45" s="233"/>
      <c r="KFY45" s="233"/>
      <c r="KFZ45" s="233"/>
      <c r="KGA45" s="233"/>
      <c r="KGB45" s="233"/>
      <c r="KGC45" s="233"/>
      <c r="KGD45" s="233"/>
      <c r="KGE45" s="233"/>
      <c r="KGF45" s="233"/>
      <c r="KGG45" s="233"/>
      <c r="KGH45" s="233"/>
      <c r="KGI45" s="233"/>
      <c r="KGJ45" s="233"/>
      <c r="KGK45" s="233"/>
      <c r="KGL45" s="233"/>
      <c r="KGM45" s="233"/>
      <c r="KGN45" s="233"/>
      <c r="KGO45" s="233"/>
      <c r="KGP45" s="233"/>
      <c r="KGQ45" s="233"/>
      <c r="KGR45" s="233"/>
      <c r="KGS45" s="233"/>
      <c r="KGT45" s="233"/>
      <c r="KGU45" s="233"/>
      <c r="KGV45" s="233"/>
      <c r="KGW45" s="233"/>
      <c r="KGX45" s="233"/>
      <c r="KGY45" s="233"/>
      <c r="KGZ45" s="233"/>
      <c r="KHA45" s="233"/>
      <c r="KHB45" s="233"/>
      <c r="KHC45" s="233"/>
      <c r="KHD45" s="233"/>
      <c r="KHE45" s="233"/>
      <c r="KHF45" s="233"/>
      <c r="KHG45" s="233"/>
      <c r="KHH45" s="233"/>
      <c r="KHI45" s="233"/>
      <c r="KHJ45" s="233"/>
      <c r="KHK45" s="233"/>
      <c r="KHL45" s="233"/>
      <c r="KHM45" s="233"/>
      <c r="KHN45" s="233"/>
      <c r="KHO45" s="233"/>
      <c r="KHP45" s="233"/>
      <c r="KHQ45" s="233"/>
      <c r="KHR45" s="233"/>
      <c r="KHS45" s="233"/>
      <c r="KHT45" s="233"/>
      <c r="KHU45" s="233"/>
      <c r="KHV45" s="233"/>
      <c r="KHW45" s="233"/>
      <c r="KHX45" s="233"/>
      <c r="KHY45" s="233"/>
      <c r="KHZ45" s="233"/>
      <c r="KIA45" s="233"/>
      <c r="KIB45" s="233"/>
      <c r="KIC45" s="233"/>
      <c r="KID45" s="233"/>
      <c r="KIE45" s="233"/>
      <c r="KIF45" s="233"/>
      <c r="KIG45" s="233"/>
      <c r="KIH45" s="233"/>
      <c r="KII45" s="233"/>
      <c r="KIJ45" s="233"/>
      <c r="KIK45" s="233"/>
      <c r="KIL45" s="233"/>
      <c r="KIM45" s="233"/>
      <c r="KIN45" s="233"/>
      <c r="KIO45" s="233"/>
      <c r="KIP45" s="233"/>
      <c r="KIQ45" s="233"/>
      <c r="KIR45" s="233"/>
      <c r="KIS45" s="233"/>
      <c r="KIT45" s="233"/>
      <c r="KIU45" s="233"/>
      <c r="KIV45" s="233"/>
      <c r="KIW45" s="233"/>
      <c r="KIX45" s="233"/>
      <c r="KIY45" s="233"/>
      <c r="KIZ45" s="233"/>
      <c r="KJA45" s="233"/>
      <c r="KJB45" s="233"/>
      <c r="KJC45" s="233"/>
      <c r="KJD45" s="233"/>
      <c r="KJE45" s="233"/>
      <c r="KJF45" s="233"/>
      <c r="KJG45" s="233"/>
      <c r="KJH45" s="233"/>
      <c r="KJI45" s="233"/>
      <c r="KJJ45" s="233"/>
      <c r="KJK45" s="233"/>
      <c r="KJL45" s="233"/>
      <c r="KJM45" s="233"/>
      <c r="KJN45" s="233"/>
      <c r="KJO45" s="233"/>
      <c r="KJP45" s="233"/>
      <c r="KJQ45" s="233"/>
      <c r="KJR45" s="233"/>
      <c r="KJS45" s="233"/>
      <c r="KJT45" s="233"/>
      <c r="KJU45" s="233"/>
      <c r="KJV45" s="233"/>
      <c r="KJW45" s="233"/>
      <c r="KJX45" s="233"/>
      <c r="KJY45" s="233"/>
      <c r="KJZ45" s="233"/>
      <c r="KKA45" s="233"/>
      <c r="KKB45" s="233"/>
      <c r="KKC45" s="233"/>
      <c r="KKD45" s="233"/>
      <c r="KKE45" s="233"/>
      <c r="KKF45" s="233"/>
      <c r="KKG45" s="233"/>
      <c r="KKH45" s="233"/>
      <c r="KKI45" s="233"/>
      <c r="KKJ45" s="233"/>
      <c r="KKK45" s="233"/>
      <c r="KKL45" s="233"/>
      <c r="KKM45" s="233"/>
      <c r="KKN45" s="233"/>
      <c r="KKO45" s="233"/>
      <c r="KKP45" s="233"/>
      <c r="KKQ45" s="233"/>
      <c r="KKR45" s="233"/>
      <c r="KKS45" s="233"/>
      <c r="KKT45" s="233"/>
      <c r="KKU45" s="233"/>
      <c r="KKV45" s="233"/>
      <c r="KKW45" s="233"/>
      <c r="KKX45" s="233"/>
      <c r="KKY45" s="233"/>
      <c r="KKZ45" s="233"/>
      <c r="KLA45" s="233"/>
      <c r="KLB45" s="233"/>
      <c r="KLC45" s="233"/>
      <c r="KLD45" s="233"/>
      <c r="KLE45" s="233"/>
      <c r="KLF45" s="233"/>
      <c r="KLG45" s="233"/>
      <c r="KLH45" s="233"/>
      <c r="KLI45" s="233"/>
      <c r="KLJ45" s="233"/>
      <c r="KLK45" s="233"/>
      <c r="KLL45" s="233"/>
      <c r="KLM45" s="233"/>
      <c r="KLN45" s="233"/>
      <c r="KLO45" s="233"/>
      <c r="KLP45" s="233"/>
      <c r="KLQ45" s="233"/>
      <c r="KLR45" s="233"/>
      <c r="KLS45" s="233"/>
      <c r="KLT45" s="233"/>
      <c r="KLU45" s="233"/>
      <c r="KLV45" s="233"/>
      <c r="KLW45" s="233"/>
      <c r="KLX45" s="233"/>
      <c r="KLY45" s="233"/>
      <c r="KLZ45" s="233"/>
      <c r="KMA45" s="233"/>
      <c r="KMB45" s="233"/>
      <c r="KMC45" s="233"/>
      <c r="KMD45" s="233"/>
      <c r="KME45" s="233"/>
      <c r="KMF45" s="233"/>
      <c r="KMG45" s="233"/>
      <c r="KMH45" s="233"/>
      <c r="KMI45" s="233"/>
      <c r="KMJ45" s="233"/>
      <c r="KMK45" s="233"/>
      <c r="KML45" s="233"/>
      <c r="KMM45" s="233"/>
      <c r="KMN45" s="233"/>
      <c r="KMO45" s="233"/>
      <c r="KMP45" s="233"/>
      <c r="KMQ45" s="233"/>
      <c r="KMR45" s="233"/>
      <c r="KMS45" s="233"/>
      <c r="KMT45" s="233"/>
      <c r="KMU45" s="233"/>
      <c r="KMV45" s="233"/>
      <c r="KMW45" s="233"/>
      <c r="KMX45" s="233"/>
      <c r="KMY45" s="233"/>
      <c r="KMZ45" s="233"/>
      <c r="KNA45" s="233"/>
      <c r="KNB45" s="233"/>
      <c r="KNC45" s="233"/>
      <c r="KND45" s="233"/>
      <c r="KNE45" s="233"/>
      <c r="KNF45" s="233"/>
      <c r="KNG45" s="233"/>
      <c r="KNH45" s="233"/>
      <c r="KNI45" s="233"/>
      <c r="KNJ45" s="233"/>
      <c r="KNK45" s="233"/>
      <c r="KNL45" s="233"/>
      <c r="KNM45" s="233"/>
      <c r="KNN45" s="233"/>
      <c r="KNO45" s="233"/>
      <c r="KNP45" s="233"/>
      <c r="KNQ45" s="233"/>
      <c r="KNR45" s="233"/>
      <c r="KNS45" s="233"/>
      <c r="KNT45" s="233"/>
      <c r="KNU45" s="233"/>
      <c r="KNV45" s="233"/>
      <c r="KNW45" s="233"/>
      <c r="KNX45" s="233"/>
      <c r="KNY45" s="233"/>
      <c r="KNZ45" s="233"/>
      <c r="KOA45" s="233"/>
      <c r="KOB45" s="233"/>
      <c r="KOC45" s="233"/>
      <c r="KOD45" s="233"/>
      <c r="KOE45" s="233"/>
      <c r="KOF45" s="233"/>
      <c r="KOG45" s="233"/>
      <c r="KOH45" s="233"/>
      <c r="KOI45" s="233"/>
      <c r="KOJ45" s="233"/>
      <c r="KOK45" s="233"/>
      <c r="KOL45" s="233"/>
      <c r="KOM45" s="233"/>
      <c r="KON45" s="233"/>
      <c r="KOO45" s="233"/>
      <c r="KOP45" s="233"/>
      <c r="KOQ45" s="233"/>
      <c r="KOR45" s="233"/>
      <c r="KOS45" s="233"/>
      <c r="KOT45" s="233"/>
      <c r="KOU45" s="233"/>
      <c r="KOV45" s="233"/>
      <c r="KOW45" s="233"/>
      <c r="KOX45" s="233"/>
      <c r="KOY45" s="233"/>
      <c r="KOZ45" s="233"/>
      <c r="KPA45" s="233"/>
      <c r="KPB45" s="233"/>
      <c r="KPC45" s="233"/>
      <c r="KPD45" s="233"/>
      <c r="KPE45" s="233"/>
      <c r="KPF45" s="233"/>
      <c r="KPG45" s="233"/>
      <c r="KPH45" s="233"/>
      <c r="KPI45" s="233"/>
      <c r="KPJ45" s="233"/>
      <c r="KPK45" s="233"/>
      <c r="KPL45" s="233"/>
      <c r="KPM45" s="233"/>
      <c r="KPN45" s="233"/>
      <c r="KPO45" s="233"/>
      <c r="KPP45" s="233"/>
      <c r="KPQ45" s="233"/>
      <c r="KPR45" s="233"/>
      <c r="KPS45" s="233"/>
      <c r="KPT45" s="233"/>
      <c r="KPU45" s="233"/>
      <c r="KPV45" s="233"/>
      <c r="KPW45" s="233"/>
      <c r="KPX45" s="233"/>
      <c r="KPY45" s="233"/>
      <c r="KPZ45" s="233"/>
      <c r="KQA45" s="233"/>
      <c r="KQB45" s="233"/>
      <c r="KQC45" s="233"/>
      <c r="KQD45" s="233"/>
      <c r="KQE45" s="233"/>
      <c r="KQF45" s="233"/>
      <c r="KQG45" s="233"/>
      <c r="KQH45" s="233"/>
      <c r="KQI45" s="233"/>
      <c r="KQJ45" s="233"/>
      <c r="KQK45" s="233"/>
      <c r="KQL45" s="233"/>
      <c r="KQM45" s="233"/>
      <c r="KQN45" s="233"/>
      <c r="KQO45" s="233"/>
      <c r="KQP45" s="233"/>
      <c r="KQQ45" s="233"/>
      <c r="KQR45" s="233"/>
      <c r="KQS45" s="233"/>
      <c r="KQT45" s="233"/>
      <c r="KQU45" s="233"/>
      <c r="KQV45" s="233"/>
      <c r="KQW45" s="233"/>
      <c r="KQX45" s="233"/>
      <c r="KQY45" s="233"/>
      <c r="KQZ45" s="233"/>
      <c r="KRA45" s="233"/>
      <c r="KRB45" s="233"/>
      <c r="KRC45" s="233"/>
      <c r="KRD45" s="233"/>
      <c r="KRE45" s="233"/>
      <c r="KRF45" s="233"/>
      <c r="KRG45" s="233"/>
      <c r="KRH45" s="233"/>
      <c r="KRI45" s="233"/>
      <c r="KRJ45" s="233"/>
      <c r="KRK45" s="233"/>
      <c r="KRL45" s="233"/>
      <c r="KRM45" s="233"/>
      <c r="KRN45" s="233"/>
      <c r="KRO45" s="233"/>
      <c r="KRP45" s="233"/>
      <c r="KRQ45" s="233"/>
      <c r="KRR45" s="233"/>
      <c r="KRS45" s="233"/>
      <c r="KRT45" s="233"/>
      <c r="KRU45" s="233"/>
      <c r="KRV45" s="233"/>
      <c r="KRW45" s="233"/>
      <c r="KRX45" s="233"/>
      <c r="KRY45" s="233"/>
      <c r="KRZ45" s="233"/>
      <c r="KSA45" s="233"/>
      <c r="KSB45" s="233"/>
      <c r="KSC45" s="233"/>
      <c r="KSD45" s="233"/>
      <c r="KSE45" s="233"/>
      <c r="KSF45" s="233"/>
      <c r="KSG45" s="233"/>
      <c r="KSH45" s="233"/>
      <c r="KSI45" s="233"/>
      <c r="KSJ45" s="233"/>
      <c r="KSK45" s="233"/>
      <c r="KSL45" s="233"/>
      <c r="KSM45" s="233"/>
      <c r="KSN45" s="233"/>
      <c r="KSO45" s="233"/>
      <c r="KSP45" s="233"/>
      <c r="KSQ45" s="233"/>
      <c r="KSR45" s="233"/>
      <c r="KSS45" s="233"/>
      <c r="KST45" s="233"/>
      <c r="KSU45" s="233"/>
      <c r="KSV45" s="233"/>
      <c r="KSW45" s="233"/>
      <c r="KSX45" s="233"/>
      <c r="KSY45" s="233"/>
      <c r="KSZ45" s="233"/>
      <c r="KTA45" s="233"/>
      <c r="KTB45" s="233"/>
      <c r="KTC45" s="233"/>
      <c r="KTD45" s="233"/>
      <c r="KTE45" s="233"/>
      <c r="KTF45" s="233"/>
      <c r="KTG45" s="233"/>
      <c r="KTH45" s="233"/>
      <c r="KTI45" s="233"/>
      <c r="KTJ45" s="233"/>
      <c r="KTK45" s="233"/>
      <c r="KTL45" s="233"/>
      <c r="KTM45" s="233"/>
      <c r="KTN45" s="233"/>
      <c r="KTO45" s="233"/>
      <c r="KTP45" s="233"/>
      <c r="KTQ45" s="233"/>
      <c r="KTR45" s="233"/>
      <c r="KTS45" s="233"/>
      <c r="KTT45" s="233"/>
      <c r="KTU45" s="233"/>
      <c r="KTV45" s="233"/>
      <c r="KTW45" s="233"/>
      <c r="KTX45" s="233"/>
      <c r="KTY45" s="233"/>
      <c r="KTZ45" s="233"/>
      <c r="KUA45" s="233"/>
      <c r="KUB45" s="233"/>
      <c r="KUC45" s="233"/>
      <c r="KUD45" s="233"/>
      <c r="KUE45" s="233"/>
      <c r="KUF45" s="233"/>
      <c r="KUG45" s="233"/>
      <c r="KUH45" s="233"/>
      <c r="KUI45" s="233"/>
      <c r="KUJ45" s="233"/>
      <c r="KUK45" s="233"/>
      <c r="KUL45" s="233"/>
      <c r="KUM45" s="233"/>
      <c r="KUN45" s="233"/>
      <c r="KUO45" s="233"/>
      <c r="KUP45" s="233"/>
      <c r="KUQ45" s="233"/>
      <c r="KUR45" s="233"/>
      <c r="KUS45" s="233"/>
      <c r="KUT45" s="233"/>
      <c r="KUU45" s="233"/>
      <c r="KUV45" s="233"/>
      <c r="KUW45" s="233"/>
      <c r="KUX45" s="233"/>
      <c r="KUY45" s="233"/>
      <c r="KUZ45" s="233"/>
      <c r="KVA45" s="233"/>
      <c r="KVB45" s="233"/>
      <c r="KVC45" s="233"/>
      <c r="KVD45" s="233"/>
      <c r="KVE45" s="233"/>
      <c r="KVF45" s="233"/>
      <c r="KVG45" s="233"/>
      <c r="KVH45" s="233"/>
      <c r="KVI45" s="233"/>
      <c r="KVJ45" s="233"/>
      <c r="KVK45" s="233"/>
      <c r="KVL45" s="233"/>
      <c r="KVM45" s="233"/>
      <c r="KVN45" s="233"/>
      <c r="KVO45" s="233"/>
      <c r="KVP45" s="233"/>
      <c r="KVQ45" s="233"/>
      <c r="KVR45" s="233"/>
      <c r="KVS45" s="233"/>
      <c r="KVT45" s="233"/>
      <c r="KVU45" s="233"/>
      <c r="KVV45" s="233"/>
      <c r="KVW45" s="233"/>
      <c r="KVX45" s="233"/>
      <c r="KVY45" s="233"/>
      <c r="KVZ45" s="233"/>
      <c r="KWA45" s="233"/>
      <c r="KWB45" s="233"/>
      <c r="KWC45" s="233"/>
      <c r="KWD45" s="233"/>
      <c r="KWE45" s="233"/>
      <c r="KWF45" s="233"/>
      <c r="KWG45" s="233"/>
      <c r="KWH45" s="233"/>
      <c r="KWI45" s="233"/>
      <c r="KWJ45" s="233"/>
      <c r="KWK45" s="233"/>
      <c r="KWL45" s="233"/>
      <c r="KWM45" s="233"/>
      <c r="KWN45" s="233"/>
      <c r="KWO45" s="233"/>
      <c r="KWP45" s="233"/>
      <c r="KWQ45" s="233"/>
      <c r="KWR45" s="233"/>
      <c r="KWS45" s="233"/>
      <c r="KWT45" s="233"/>
      <c r="KWU45" s="233"/>
      <c r="KWV45" s="233"/>
      <c r="KWW45" s="233"/>
      <c r="KWX45" s="233"/>
      <c r="KWY45" s="233"/>
      <c r="KWZ45" s="233"/>
      <c r="KXA45" s="233"/>
      <c r="KXB45" s="233"/>
      <c r="KXC45" s="233"/>
      <c r="KXD45" s="233"/>
      <c r="KXE45" s="233"/>
      <c r="KXF45" s="233"/>
      <c r="KXG45" s="233"/>
      <c r="KXH45" s="233"/>
      <c r="KXI45" s="233"/>
      <c r="KXJ45" s="233"/>
      <c r="KXK45" s="233"/>
      <c r="KXL45" s="233"/>
      <c r="KXM45" s="233"/>
      <c r="KXN45" s="233"/>
      <c r="KXO45" s="233"/>
      <c r="KXP45" s="233"/>
      <c r="KXQ45" s="233"/>
      <c r="KXR45" s="233"/>
      <c r="KXS45" s="233"/>
      <c r="KXT45" s="233"/>
      <c r="KXU45" s="233"/>
      <c r="KXV45" s="233"/>
      <c r="KXW45" s="233"/>
      <c r="KXX45" s="233"/>
      <c r="KXY45" s="233"/>
      <c r="KXZ45" s="233"/>
      <c r="KYA45" s="233"/>
      <c r="KYB45" s="233"/>
      <c r="KYC45" s="233"/>
      <c r="KYD45" s="233"/>
      <c r="KYE45" s="233"/>
      <c r="KYF45" s="233"/>
      <c r="KYG45" s="233"/>
      <c r="KYH45" s="233"/>
      <c r="KYI45" s="233"/>
      <c r="KYJ45" s="233"/>
      <c r="KYK45" s="233"/>
      <c r="KYL45" s="233"/>
      <c r="KYM45" s="233"/>
      <c r="KYN45" s="233"/>
      <c r="KYO45" s="233"/>
      <c r="KYP45" s="233"/>
      <c r="KYQ45" s="233"/>
      <c r="KYR45" s="233"/>
      <c r="KYS45" s="233"/>
      <c r="KYT45" s="233"/>
      <c r="KYU45" s="233"/>
      <c r="KYV45" s="233"/>
      <c r="KYW45" s="233"/>
      <c r="KYX45" s="233"/>
      <c r="KYY45" s="233"/>
      <c r="KYZ45" s="233"/>
      <c r="KZA45" s="233"/>
      <c r="KZB45" s="233"/>
      <c r="KZC45" s="233"/>
      <c r="KZD45" s="233"/>
      <c r="KZE45" s="233"/>
      <c r="KZF45" s="233"/>
      <c r="KZG45" s="233"/>
      <c r="KZH45" s="233"/>
      <c r="KZI45" s="233"/>
      <c r="KZJ45" s="233"/>
      <c r="KZK45" s="233"/>
      <c r="KZL45" s="233"/>
      <c r="KZM45" s="233"/>
      <c r="KZN45" s="233"/>
      <c r="KZO45" s="233"/>
      <c r="KZP45" s="233"/>
      <c r="KZQ45" s="233"/>
      <c r="KZR45" s="233"/>
      <c r="KZS45" s="233"/>
      <c r="KZT45" s="233"/>
      <c r="KZU45" s="233"/>
      <c r="KZV45" s="233"/>
      <c r="KZW45" s="233"/>
      <c r="KZX45" s="233"/>
      <c r="KZY45" s="233"/>
      <c r="KZZ45" s="233"/>
      <c r="LAA45" s="233"/>
      <c r="LAB45" s="233"/>
      <c r="LAC45" s="233"/>
      <c r="LAD45" s="233"/>
      <c r="LAE45" s="233"/>
      <c r="LAF45" s="233"/>
      <c r="LAG45" s="233"/>
      <c r="LAH45" s="233"/>
      <c r="LAI45" s="233"/>
      <c r="LAJ45" s="233"/>
      <c r="LAK45" s="233"/>
      <c r="LAL45" s="233"/>
      <c r="LAM45" s="233"/>
      <c r="LAN45" s="233"/>
      <c r="LAO45" s="233"/>
      <c r="LAP45" s="233"/>
      <c r="LAQ45" s="233"/>
      <c r="LAR45" s="233"/>
      <c r="LAS45" s="233"/>
      <c r="LAT45" s="233"/>
      <c r="LAU45" s="233"/>
      <c r="LAV45" s="233"/>
      <c r="LAW45" s="233"/>
      <c r="LAX45" s="233"/>
      <c r="LAY45" s="233"/>
      <c r="LAZ45" s="233"/>
      <c r="LBA45" s="233"/>
      <c r="LBB45" s="233"/>
      <c r="LBC45" s="233"/>
      <c r="LBD45" s="233"/>
      <c r="LBE45" s="233"/>
      <c r="LBF45" s="233"/>
      <c r="LBG45" s="233"/>
      <c r="LBH45" s="233"/>
      <c r="LBI45" s="233"/>
      <c r="LBJ45" s="233"/>
      <c r="LBK45" s="233"/>
      <c r="LBL45" s="233"/>
      <c r="LBM45" s="233"/>
      <c r="LBN45" s="233"/>
      <c r="LBO45" s="233"/>
      <c r="LBP45" s="233"/>
      <c r="LBQ45" s="233"/>
      <c r="LBR45" s="233"/>
      <c r="LBS45" s="233"/>
      <c r="LBT45" s="233"/>
      <c r="LBU45" s="233"/>
      <c r="LBV45" s="233"/>
      <c r="LBW45" s="233"/>
      <c r="LBX45" s="233"/>
      <c r="LBY45" s="233"/>
      <c r="LBZ45" s="233"/>
      <c r="LCA45" s="233"/>
      <c r="LCB45" s="233"/>
      <c r="LCC45" s="233"/>
      <c r="LCD45" s="233"/>
      <c r="LCE45" s="233"/>
      <c r="LCF45" s="233"/>
      <c r="LCG45" s="233"/>
      <c r="LCH45" s="233"/>
      <c r="LCI45" s="233"/>
      <c r="LCJ45" s="233"/>
      <c r="LCK45" s="233"/>
      <c r="LCL45" s="233"/>
      <c r="LCM45" s="233"/>
      <c r="LCN45" s="233"/>
      <c r="LCO45" s="233"/>
      <c r="LCP45" s="233"/>
      <c r="LCQ45" s="233"/>
      <c r="LCR45" s="233"/>
      <c r="LCS45" s="233"/>
      <c r="LCT45" s="233"/>
      <c r="LCU45" s="233"/>
      <c r="LCV45" s="233"/>
      <c r="LCW45" s="233"/>
      <c r="LCX45" s="233"/>
      <c r="LCY45" s="233"/>
      <c r="LCZ45" s="233"/>
      <c r="LDA45" s="233"/>
      <c r="LDB45" s="233"/>
      <c r="LDC45" s="233"/>
      <c r="LDD45" s="233"/>
      <c r="LDE45" s="233"/>
      <c r="LDF45" s="233"/>
      <c r="LDG45" s="233"/>
      <c r="LDH45" s="233"/>
      <c r="LDI45" s="233"/>
      <c r="LDJ45" s="233"/>
      <c r="LDK45" s="233"/>
      <c r="LDL45" s="233"/>
      <c r="LDM45" s="233"/>
      <c r="LDN45" s="233"/>
      <c r="LDO45" s="233"/>
      <c r="LDP45" s="233"/>
      <c r="LDQ45" s="233"/>
      <c r="LDR45" s="233"/>
      <c r="LDS45" s="233"/>
      <c r="LDT45" s="233"/>
      <c r="LDU45" s="233"/>
      <c r="LDV45" s="233"/>
      <c r="LDW45" s="233"/>
      <c r="LDX45" s="233"/>
      <c r="LDY45" s="233"/>
      <c r="LDZ45" s="233"/>
      <c r="LEA45" s="233"/>
      <c r="LEB45" s="233"/>
      <c r="LEC45" s="233"/>
      <c r="LED45" s="233"/>
      <c r="LEE45" s="233"/>
      <c r="LEF45" s="233"/>
      <c r="LEG45" s="233"/>
      <c r="LEH45" s="233"/>
      <c r="LEI45" s="233"/>
      <c r="LEJ45" s="233"/>
      <c r="LEK45" s="233"/>
      <c r="LEL45" s="233"/>
      <c r="LEM45" s="233"/>
      <c r="LEN45" s="233"/>
      <c r="LEO45" s="233"/>
      <c r="LEP45" s="233"/>
      <c r="LEQ45" s="233"/>
      <c r="LER45" s="233"/>
      <c r="LES45" s="233"/>
      <c r="LET45" s="233"/>
      <c r="LEU45" s="233"/>
      <c r="LEV45" s="233"/>
      <c r="LEW45" s="233"/>
      <c r="LEX45" s="233"/>
      <c r="LEY45" s="233"/>
      <c r="LEZ45" s="233"/>
      <c r="LFA45" s="233"/>
      <c r="LFB45" s="233"/>
      <c r="LFC45" s="233"/>
      <c r="LFD45" s="233"/>
      <c r="LFE45" s="233"/>
      <c r="LFF45" s="233"/>
      <c r="LFG45" s="233"/>
      <c r="LFH45" s="233"/>
      <c r="LFI45" s="233"/>
      <c r="LFJ45" s="233"/>
      <c r="LFK45" s="233"/>
      <c r="LFL45" s="233"/>
      <c r="LFM45" s="233"/>
      <c r="LFN45" s="233"/>
      <c r="LFO45" s="233"/>
      <c r="LFP45" s="233"/>
      <c r="LFQ45" s="233"/>
      <c r="LFR45" s="233"/>
      <c r="LFS45" s="233"/>
      <c r="LFT45" s="233"/>
      <c r="LFU45" s="233"/>
      <c r="LFV45" s="233"/>
      <c r="LFW45" s="233"/>
      <c r="LFX45" s="233"/>
      <c r="LFY45" s="233"/>
      <c r="LFZ45" s="233"/>
      <c r="LGA45" s="233"/>
      <c r="LGB45" s="233"/>
      <c r="LGC45" s="233"/>
      <c r="LGD45" s="233"/>
      <c r="LGE45" s="233"/>
      <c r="LGF45" s="233"/>
      <c r="LGG45" s="233"/>
      <c r="LGH45" s="233"/>
      <c r="LGI45" s="233"/>
      <c r="LGJ45" s="233"/>
      <c r="LGK45" s="233"/>
      <c r="LGL45" s="233"/>
      <c r="LGM45" s="233"/>
      <c r="LGN45" s="233"/>
      <c r="LGO45" s="233"/>
      <c r="LGP45" s="233"/>
      <c r="LGQ45" s="233"/>
      <c r="LGR45" s="233"/>
      <c r="LGS45" s="233"/>
      <c r="LGT45" s="233"/>
      <c r="LGU45" s="233"/>
      <c r="LGV45" s="233"/>
      <c r="LGW45" s="233"/>
      <c r="LGX45" s="233"/>
      <c r="LGY45" s="233"/>
      <c r="LGZ45" s="233"/>
      <c r="LHA45" s="233"/>
      <c r="LHB45" s="233"/>
      <c r="LHC45" s="233"/>
      <c r="LHD45" s="233"/>
      <c r="LHE45" s="233"/>
      <c r="LHF45" s="233"/>
      <c r="LHG45" s="233"/>
      <c r="LHH45" s="233"/>
      <c r="LHI45" s="233"/>
      <c r="LHJ45" s="233"/>
      <c r="LHK45" s="233"/>
      <c r="LHL45" s="233"/>
      <c r="LHM45" s="233"/>
      <c r="LHN45" s="233"/>
      <c r="LHO45" s="233"/>
      <c r="LHP45" s="233"/>
      <c r="LHQ45" s="233"/>
      <c r="LHR45" s="233"/>
      <c r="LHS45" s="233"/>
      <c r="LHT45" s="233"/>
      <c r="LHU45" s="233"/>
      <c r="LHV45" s="233"/>
      <c r="LHW45" s="233"/>
      <c r="LHX45" s="233"/>
      <c r="LHY45" s="233"/>
      <c r="LHZ45" s="233"/>
      <c r="LIA45" s="233"/>
      <c r="LIB45" s="233"/>
      <c r="LIC45" s="233"/>
      <c r="LID45" s="233"/>
      <c r="LIE45" s="233"/>
      <c r="LIF45" s="233"/>
      <c r="LIG45" s="233"/>
      <c r="LIH45" s="233"/>
      <c r="LII45" s="233"/>
      <c r="LIJ45" s="233"/>
      <c r="LIK45" s="233"/>
      <c r="LIL45" s="233"/>
      <c r="LIM45" s="233"/>
      <c r="LIN45" s="233"/>
      <c r="LIO45" s="233"/>
      <c r="LIP45" s="233"/>
      <c r="LIQ45" s="233"/>
      <c r="LIR45" s="233"/>
      <c r="LIS45" s="233"/>
      <c r="LIT45" s="233"/>
      <c r="LIU45" s="233"/>
      <c r="LIV45" s="233"/>
      <c r="LIW45" s="233"/>
      <c r="LIX45" s="233"/>
      <c r="LIY45" s="233"/>
      <c r="LIZ45" s="233"/>
      <c r="LJA45" s="233"/>
      <c r="LJB45" s="233"/>
      <c r="LJC45" s="233"/>
      <c r="LJD45" s="233"/>
      <c r="LJE45" s="233"/>
      <c r="LJF45" s="233"/>
      <c r="LJG45" s="233"/>
      <c r="LJH45" s="233"/>
      <c r="LJI45" s="233"/>
      <c r="LJJ45" s="233"/>
      <c r="LJK45" s="233"/>
      <c r="LJL45" s="233"/>
      <c r="LJM45" s="233"/>
      <c r="LJN45" s="233"/>
      <c r="LJO45" s="233"/>
      <c r="LJP45" s="233"/>
      <c r="LJQ45" s="233"/>
      <c r="LJR45" s="233"/>
      <c r="LJS45" s="233"/>
      <c r="LJT45" s="233"/>
      <c r="LJU45" s="233"/>
      <c r="LJV45" s="233"/>
      <c r="LJW45" s="233"/>
      <c r="LJX45" s="233"/>
      <c r="LJY45" s="233"/>
      <c r="LJZ45" s="233"/>
      <c r="LKA45" s="233"/>
      <c r="LKB45" s="233"/>
      <c r="LKC45" s="233"/>
      <c r="LKD45" s="233"/>
      <c r="LKE45" s="233"/>
      <c r="LKF45" s="233"/>
      <c r="LKG45" s="233"/>
      <c r="LKH45" s="233"/>
      <c r="LKI45" s="233"/>
      <c r="LKJ45" s="233"/>
      <c r="LKK45" s="233"/>
      <c r="LKL45" s="233"/>
      <c r="LKM45" s="233"/>
      <c r="LKN45" s="233"/>
      <c r="LKO45" s="233"/>
      <c r="LKP45" s="233"/>
      <c r="LKQ45" s="233"/>
      <c r="LKR45" s="233"/>
      <c r="LKS45" s="233"/>
      <c r="LKT45" s="233"/>
      <c r="LKU45" s="233"/>
      <c r="LKV45" s="233"/>
      <c r="LKW45" s="233"/>
      <c r="LKX45" s="233"/>
      <c r="LKY45" s="233"/>
      <c r="LKZ45" s="233"/>
      <c r="LLA45" s="233"/>
      <c r="LLB45" s="233"/>
      <c r="LLC45" s="233"/>
      <c r="LLD45" s="233"/>
      <c r="LLE45" s="233"/>
      <c r="LLF45" s="233"/>
      <c r="LLG45" s="233"/>
      <c r="LLH45" s="233"/>
      <c r="LLI45" s="233"/>
      <c r="LLJ45" s="233"/>
      <c r="LLK45" s="233"/>
      <c r="LLL45" s="233"/>
      <c r="LLM45" s="233"/>
      <c r="LLN45" s="233"/>
      <c r="LLO45" s="233"/>
      <c r="LLP45" s="233"/>
      <c r="LLQ45" s="233"/>
      <c r="LLR45" s="233"/>
      <c r="LLS45" s="233"/>
      <c r="LLT45" s="233"/>
      <c r="LLU45" s="233"/>
      <c r="LLV45" s="233"/>
      <c r="LLW45" s="233"/>
      <c r="LLX45" s="233"/>
      <c r="LLY45" s="233"/>
      <c r="LLZ45" s="233"/>
      <c r="LMA45" s="233"/>
      <c r="LMB45" s="233"/>
      <c r="LMC45" s="233"/>
      <c r="LMD45" s="233"/>
      <c r="LME45" s="233"/>
      <c r="LMF45" s="233"/>
      <c r="LMG45" s="233"/>
      <c r="LMH45" s="233"/>
      <c r="LMI45" s="233"/>
      <c r="LMJ45" s="233"/>
      <c r="LMK45" s="233"/>
      <c r="LML45" s="233"/>
      <c r="LMM45" s="233"/>
      <c r="LMN45" s="233"/>
      <c r="LMO45" s="233"/>
      <c r="LMP45" s="233"/>
      <c r="LMQ45" s="233"/>
      <c r="LMR45" s="233"/>
      <c r="LMS45" s="233"/>
      <c r="LMT45" s="233"/>
      <c r="LMU45" s="233"/>
      <c r="LMV45" s="233"/>
      <c r="LMW45" s="233"/>
      <c r="LMX45" s="233"/>
      <c r="LMY45" s="233"/>
      <c r="LMZ45" s="233"/>
      <c r="LNA45" s="233"/>
      <c r="LNB45" s="233"/>
      <c r="LNC45" s="233"/>
      <c r="LND45" s="233"/>
      <c r="LNE45" s="233"/>
      <c r="LNF45" s="233"/>
      <c r="LNG45" s="233"/>
      <c r="LNH45" s="233"/>
      <c r="LNI45" s="233"/>
      <c r="LNJ45" s="233"/>
      <c r="LNK45" s="233"/>
      <c r="LNL45" s="233"/>
      <c r="LNM45" s="233"/>
      <c r="LNN45" s="233"/>
      <c r="LNO45" s="233"/>
      <c r="LNP45" s="233"/>
      <c r="LNQ45" s="233"/>
      <c r="LNR45" s="233"/>
      <c r="LNS45" s="233"/>
      <c r="LNT45" s="233"/>
      <c r="LNU45" s="233"/>
      <c r="LNV45" s="233"/>
      <c r="LNW45" s="233"/>
      <c r="LNX45" s="233"/>
      <c r="LNY45" s="233"/>
      <c r="LNZ45" s="233"/>
      <c r="LOA45" s="233"/>
      <c r="LOB45" s="233"/>
      <c r="LOC45" s="233"/>
      <c r="LOD45" s="233"/>
      <c r="LOE45" s="233"/>
      <c r="LOF45" s="233"/>
      <c r="LOG45" s="233"/>
      <c r="LOH45" s="233"/>
      <c r="LOI45" s="233"/>
      <c r="LOJ45" s="233"/>
      <c r="LOK45" s="233"/>
      <c r="LOL45" s="233"/>
      <c r="LOM45" s="233"/>
      <c r="LON45" s="233"/>
      <c r="LOO45" s="233"/>
      <c r="LOP45" s="233"/>
      <c r="LOQ45" s="233"/>
      <c r="LOR45" s="233"/>
      <c r="LOS45" s="233"/>
      <c r="LOT45" s="233"/>
      <c r="LOU45" s="233"/>
      <c r="LOV45" s="233"/>
      <c r="LOW45" s="233"/>
      <c r="LOX45" s="233"/>
      <c r="LOY45" s="233"/>
      <c r="LOZ45" s="233"/>
      <c r="LPA45" s="233"/>
      <c r="LPB45" s="233"/>
      <c r="LPC45" s="233"/>
      <c r="LPD45" s="233"/>
      <c r="LPE45" s="233"/>
      <c r="LPF45" s="233"/>
      <c r="LPG45" s="233"/>
      <c r="LPH45" s="233"/>
      <c r="LPI45" s="233"/>
      <c r="LPJ45" s="233"/>
      <c r="LPK45" s="233"/>
      <c r="LPL45" s="233"/>
      <c r="LPM45" s="233"/>
      <c r="LPN45" s="233"/>
      <c r="LPO45" s="233"/>
      <c r="LPP45" s="233"/>
      <c r="LPQ45" s="233"/>
      <c r="LPR45" s="233"/>
      <c r="LPS45" s="233"/>
      <c r="LPT45" s="233"/>
      <c r="LPU45" s="233"/>
      <c r="LPV45" s="233"/>
      <c r="LPW45" s="233"/>
      <c r="LPX45" s="233"/>
      <c r="LPY45" s="233"/>
      <c r="LPZ45" s="233"/>
      <c r="LQA45" s="233"/>
      <c r="LQB45" s="233"/>
      <c r="LQC45" s="233"/>
      <c r="LQD45" s="233"/>
      <c r="LQE45" s="233"/>
      <c r="LQF45" s="233"/>
      <c r="LQG45" s="233"/>
      <c r="LQH45" s="233"/>
      <c r="LQI45" s="233"/>
      <c r="LQJ45" s="233"/>
      <c r="LQK45" s="233"/>
      <c r="LQL45" s="233"/>
      <c r="LQM45" s="233"/>
      <c r="LQN45" s="233"/>
      <c r="LQO45" s="233"/>
      <c r="LQP45" s="233"/>
      <c r="LQQ45" s="233"/>
      <c r="LQR45" s="233"/>
      <c r="LQS45" s="233"/>
      <c r="LQT45" s="233"/>
      <c r="LQU45" s="233"/>
      <c r="LQV45" s="233"/>
      <c r="LQW45" s="233"/>
      <c r="LQX45" s="233"/>
      <c r="LQY45" s="233"/>
      <c r="LQZ45" s="233"/>
      <c r="LRA45" s="233"/>
      <c r="LRB45" s="233"/>
      <c r="LRC45" s="233"/>
      <c r="LRD45" s="233"/>
      <c r="LRE45" s="233"/>
      <c r="LRF45" s="233"/>
      <c r="LRG45" s="233"/>
      <c r="LRH45" s="233"/>
      <c r="LRI45" s="233"/>
      <c r="LRJ45" s="233"/>
      <c r="LRK45" s="233"/>
      <c r="LRL45" s="233"/>
      <c r="LRM45" s="233"/>
      <c r="LRN45" s="233"/>
      <c r="LRO45" s="233"/>
      <c r="LRP45" s="233"/>
      <c r="LRQ45" s="233"/>
      <c r="LRR45" s="233"/>
      <c r="LRS45" s="233"/>
      <c r="LRT45" s="233"/>
      <c r="LRU45" s="233"/>
      <c r="LRV45" s="233"/>
      <c r="LRW45" s="233"/>
      <c r="LRX45" s="233"/>
      <c r="LRY45" s="233"/>
      <c r="LRZ45" s="233"/>
      <c r="LSA45" s="233"/>
      <c r="LSB45" s="233"/>
      <c r="LSC45" s="233"/>
      <c r="LSD45" s="233"/>
      <c r="LSE45" s="233"/>
      <c r="LSF45" s="233"/>
      <c r="LSG45" s="233"/>
      <c r="LSH45" s="233"/>
      <c r="LSI45" s="233"/>
      <c r="LSJ45" s="233"/>
      <c r="LSK45" s="233"/>
      <c r="LSL45" s="233"/>
      <c r="LSM45" s="233"/>
      <c r="LSN45" s="233"/>
      <c r="LSO45" s="233"/>
      <c r="LSP45" s="233"/>
      <c r="LSQ45" s="233"/>
      <c r="LSR45" s="233"/>
      <c r="LSS45" s="233"/>
      <c r="LST45" s="233"/>
      <c r="LSU45" s="233"/>
      <c r="LSV45" s="233"/>
      <c r="LSW45" s="233"/>
      <c r="LSX45" s="233"/>
      <c r="LSY45" s="233"/>
      <c r="LSZ45" s="233"/>
      <c r="LTA45" s="233"/>
      <c r="LTB45" s="233"/>
      <c r="LTC45" s="233"/>
      <c r="LTD45" s="233"/>
      <c r="LTE45" s="233"/>
      <c r="LTF45" s="233"/>
      <c r="LTG45" s="233"/>
      <c r="LTH45" s="233"/>
      <c r="LTI45" s="233"/>
      <c r="LTJ45" s="233"/>
      <c r="LTK45" s="233"/>
      <c r="LTL45" s="233"/>
      <c r="LTM45" s="233"/>
      <c r="LTN45" s="233"/>
      <c r="LTO45" s="233"/>
      <c r="LTP45" s="233"/>
      <c r="LTQ45" s="233"/>
      <c r="LTR45" s="233"/>
      <c r="LTS45" s="233"/>
      <c r="LTT45" s="233"/>
      <c r="LTU45" s="233"/>
      <c r="LTV45" s="233"/>
      <c r="LTW45" s="233"/>
      <c r="LTX45" s="233"/>
      <c r="LTY45" s="233"/>
      <c r="LTZ45" s="233"/>
      <c r="LUA45" s="233"/>
      <c r="LUB45" s="233"/>
      <c r="LUC45" s="233"/>
      <c r="LUD45" s="233"/>
      <c r="LUE45" s="233"/>
      <c r="LUF45" s="233"/>
      <c r="LUG45" s="233"/>
      <c r="LUH45" s="233"/>
      <c r="LUI45" s="233"/>
      <c r="LUJ45" s="233"/>
      <c r="LUK45" s="233"/>
      <c r="LUL45" s="233"/>
      <c r="LUM45" s="233"/>
      <c r="LUN45" s="233"/>
      <c r="LUO45" s="233"/>
      <c r="LUP45" s="233"/>
      <c r="LUQ45" s="233"/>
      <c r="LUR45" s="233"/>
      <c r="LUS45" s="233"/>
      <c r="LUT45" s="233"/>
      <c r="LUU45" s="233"/>
      <c r="LUV45" s="233"/>
      <c r="LUW45" s="233"/>
      <c r="LUX45" s="233"/>
      <c r="LUY45" s="233"/>
      <c r="LUZ45" s="233"/>
      <c r="LVA45" s="233"/>
      <c r="LVB45" s="233"/>
      <c r="LVC45" s="233"/>
      <c r="LVD45" s="233"/>
      <c r="LVE45" s="233"/>
      <c r="LVF45" s="233"/>
      <c r="LVG45" s="233"/>
      <c r="LVH45" s="233"/>
      <c r="LVI45" s="233"/>
      <c r="LVJ45" s="233"/>
      <c r="LVK45" s="233"/>
      <c r="LVL45" s="233"/>
      <c r="LVM45" s="233"/>
      <c r="LVN45" s="233"/>
      <c r="LVO45" s="233"/>
      <c r="LVP45" s="233"/>
      <c r="LVQ45" s="233"/>
      <c r="LVR45" s="233"/>
      <c r="LVS45" s="233"/>
      <c r="LVT45" s="233"/>
      <c r="LVU45" s="233"/>
      <c r="LVV45" s="233"/>
      <c r="LVW45" s="233"/>
      <c r="LVX45" s="233"/>
      <c r="LVY45" s="233"/>
      <c r="LVZ45" s="233"/>
      <c r="LWA45" s="233"/>
      <c r="LWB45" s="233"/>
      <c r="LWC45" s="233"/>
      <c r="LWD45" s="233"/>
      <c r="LWE45" s="233"/>
      <c r="LWF45" s="233"/>
      <c r="LWG45" s="233"/>
      <c r="LWH45" s="233"/>
      <c r="LWI45" s="233"/>
      <c r="LWJ45" s="233"/>
      <c r="LWK45" s="233"/>
      <c r="LWL45" s="233"/>
      <c r="LWM45" s="233"/>
      <c r="LWN45" s="233"/>
      <c r="LWO45" s="233"/>
      <c r="LWP45" s="233"/>
      <c r="LWQ45" s="233"/>
      <c r="LWR45" s="233"/>
      <c r="LWS45" s="233"/>
      <c r="LWT45" s="233"/>
      <c r="LWU45" s="233"/>
      <c r="LWV45" s="233"/>
      <c r="LWW45" s="233"/>
      <c r="LWX45" s="233"/>
      <c r="LWY45" s="233"/>
      <c r="LWZ45" s="233"/>
      <c r="LXA45" s="233"/>
      <c r="LXB45" s="233"/>
      <c r="LXC45" s="233"/>
      <c r="LXD45" s="233"/>
      <c r="LXE45" s="233"/>
      <c r="LXF45" s="233"/>
      <c r="LXG45" s="233"/>
      <c r="LXH45" s="233"/>
      <c r="LXI45" s="233"/>
      <c r="LXJ45" s="233"/>
      <c r="LXK45" s="233"/>
      <c r="LXL45" s="233"/>
      <c r="LXM45" s="233"/>
      <c r="LXN45" s="233"/>
      <c r="LXO45" s="233"/>
      <c r="LXP45" s="233"/>
      <c r="LXQ45" s="233"/>
      <c r="LXR45" s="233"/>
      <c r="LXS45" s="233"/>
      <c r="LXT45" s="233"/>
      <c r="LXU45" s="233"/>
      <c r="LXV45" s="233"/>
      <c r="LXW45" s="233"/>
      <c r="LXX45" s="233"/>
      <c r="LXY45" s="233"/>
      <c r="LXZ45" s="233"/>
      <c r="LYA45" s="233"/>
      <c r="LYB45" s="233"/>
      <c r="LYC45" s="233"/>
      <c r="LYD45" s="233"/>
      <c r="LYE45" s="233"/>
      <c r="LYF45" s="233"/>
      <c r="LYG45" s="233"/>
      <c r="LYH45" s="233"/>
      <c r="LYI45" s="233"/>
      <c r="LYJ45" s="233"/>
      <c r="LYK45" s="233"/>
      <c r="LYL45" s="233"/>
      <c r="LYM45" s="233"/>
      <c r="LYN45" s="233"/>
      <c r="LYO45" s="233"/>
      <c r="LYP45" s="233"/>
      <c r="LYQ45" s="233"/>
      <c r="LYR45" s="233"/>
      <c r="LYS45" s="233"/>
      <c r="LYT45" s="233"/>
      <c r="LYU45" s="233"/>
      <c r="LYV45" s="233"/>
      <c r="LYW45" s="233"/>
      <c r="LYX45" s="233"/>
      <c r="LYY45" s="233"/>
      <c r="LYZ45" s="233"/>
      <c r="LZA45" s="233"/>
      <c r="LZB45" s="233"/>
      <c r="LZC45" s="233"/>
      <c r="LZD45" s="233"/>
      <c r="LZE45" s="233"/>
      <c r="LZF45" s="233"/>
      <c r="LZG45" s="233"/>
      <c r="LZH45" s="233"/>
      <c r="LZI45" s="233"/>
      <c r="LZJ45" s="233"/>
      <c r="LZK45" s="233"/>
      <c r="LZL45" s="233"/>
      <c r="LZM45" s="233"/>
      <c r="LZN45" s="233"/>
      <c r="LZO45" s="233"/>
      <c r="LZP45" s="233"/>
      <c r="LZQ45" s="233"/>
      <c r="LZR45" s="233"/>
      <c r="LZS45" s="233"/>
      <c r="LZT45" s="233"/>
      <c r="LZU45" s="233"/>
      <c r="LZV45" s="233"/>
      <c r="LZW45" s="233"/>
      <c r="LZX45" s="233"/>
      <c r="LZY45" s="233"/>
      <c r="LZZ45" s="233"/>
      <c r="MAA45" s="233"/>
      <c r="MAB45" s="233"/>
      <c r="MAC45" s="233"/>
      <c r="MAD45" s="233"/>
      <c r="MAE45" s="233"/>
      <c r="MAF45" s="233"/>
      <c r="MAG45" s="233"/>
      <c r="MAH45" s="233"/>
      <c r="MAI45" s="233"/>
      <c r="MAJ45" s="233"/>
      <c r="MAK45" s="233"/>
      <c r="MAL45" s="233"/>
      <c r="MAM45" s="233"/>
      <c r="MAN45" s="233"/>
      <c r="MAO45" s="233"/>
      <c r="MAP45" s="233"/>
      <c r="MAQ45" s="233"/>
      <c r="MAR45" s="233"/>
      <c r="MAS45" s="233"/>
      <c r="MAT45" s="233"/>
      <c r="MAU45" s="233"/>
      <c r="MAV45" s="233"/>
      <c r="MAW45" s="233"/>
      <c r="MAX45" s="233"/>
      <c r="MAY45" s="233"/>
      <c r="MAZ45" s="233"/>
      <c r="MBA45" s="233"/>
      <c r="MBB45" s="233"/>
      <c r="MBC45" s="233"/>
      <c r="MBD45" s="233"/>
      <c r="MBE45" s="233"/>
      <c r="MBF45" s="233"/>
      <c r="MBG45" s="233"/>
      <c r="MBH45" s="233"/>
      <c r="MBI45" s="233"/>
      <c r="MBJ45" s="233"/>
      <c r="MBK45" s="233"/>
      <c r="MBL45" s="233"/>
      <c r="MBM45" s="233"/>
      <c r="MBN45" s="233"/>
      <c r="MBO45" s="233"/>
      <c r="MBP45" s="233"/>
      <c r="MBQ45" s="233"/>
      <c r="MBR45" s="233"/>
      <c r="MBS45" s="233"/>
      <c r="MBT45" s="233"/>
      <c r="MBU45" s="233"/>
      <c r="MBV45" s="233"/>
      <c r="MBW45" s="233"/>
      <c r="MBX45" s="233"/>
      <c r="MBY45" s="233"/>
      <c r="MBZ45" s="233"/>
      <c r="MCA45" s="233"/>
      <c r="MCB45" s="233"/>
      <c r="MCC45" s="233"/>
      <c r="MCD45" s="233"/>
      <c r="MCE45" s="233"/>
      <c r="MCF45" s="233"/>
      <c r="MCG45" s="233"/>
      <c r="MCH45" s="233"/>
      <c r="MCI45" s="233"/>
      <c r="MCJ45" s="233"/>
      <c r="MCK45" s="233"/>
      <c r="MCL45" s="233"/>
      <c r="MCM45" s="233"/>
      <c r="MCN45" s="233"/>
      <c r="MCO45" s="233"/>
      <c r="MCP45" s="233"/>
      <c r="MCQ45" s="233"/>
      <c r="MCR45" s="233"/>
      <c r="MCS45" s="233"/>
      <c r="MCT45" s="233"/>
      <c r="MCU45" s="233"/>
      <c r="MCV45" s="233"/>
      <c r="MCW45" s="233"/>
      <c r="MCX45" s="233"/>
      <c r="MCY45" s="233"/>
      <c r="MCZ45" s="233"/>
      <c r="MDA45" s="233"/>
      <c r="MDB45" s="233"/>
      <c r="MDC45" s="233"/>
      <c r="MDD45" s="233"/>
      <c r="MDE45" s="233"/>
      <c r="MDF45" s="233"/>
      <c r="MDG45" s="233"/>
      <c r="MDH45" s="233"/>
      <c r="MDI45" s="233"/>
      <c r="MDJ45" s="233"/>
      <c r="MDK45" s="233"/>
      <c r="MDL45" s="233"/>
      <c r="MDM45" s="233"/>
      <c r="MDN45" s="233"/>
      <c r="MDO45" s="233"/>
      <c r="MDP45" s="233"/>
      <c r="MDQ45" s="233"/>
      <c r="MDR45" s="233"/>
      <c r="MDS45" s="233"/>
      <c r="MDT45" s="233"/>
      <c r="MDU45" s="233"/>
      <c r="MDV45" s="233"/>
      <c r="MDW45" s="233"/>
      <c r="MDX45" s="233"/>
      <c r="MDY45" s="233"/>
      <c r="MDZ45" s="233"/>
      <c r="MEA45" s="233"/>
      <c r="MEB45" s="233"/>
      <c r="MEC45" s="233"/>
      <c r="MED45" s="233"/>
      <c r="MEE45" s="233"/>
      <c r="MEF45" s="233"/>
      <c r="MEG45" s="233"/>
      <c r="MEH45" s="233"/>
      <c r="MEI45" s="233"/>
      <c r="MEJ45" s="233"/>
      <c r="MEK45" s="233"/>
      <c r="MEL45" s="233"/>
      <c r="MEM45" s="233"/>
      <c r="MEN45" s="233"/>
      <c r="MEO45" s="233"/>
      <c r="MEP45" s="233"/>
      <c r="MEQ45" s="233"/>
      <c r="MER45" s="233"/>
      <c r="MES45" s="233"/>
      <c r="MET45" s="233"/>
      <c r="MEU45" s="233"/>
      <c r="MEV45" s="233"/>
      <c r="MEW45" s="233"/>
      <c r="MEX45" s="233"/>
      <c r="MEY45" s="233"/>
      <c r="MEZ45" s="233"/>
      <c r="MFA45" s="233"/>
      <c r="MFB45" s="233"/>
      <c r="MFC45" s="233"/>
      <c r="MFD45" s="233"/>
      <c r="MFE45" s="233"/>
      <c r="MFF45" s="233"/>
      <c r="MFG45" s="233"/>
      <c r="MFH45" s="233"/>
      <c r="MFI45" s="233"/>
      <c r="MFJ45" s="233"/>
      <c r="MFK45" s="233"/>
      <c r="MFL45" s="233"/>
      <c r="MFM45" s="233"/>
      <c r="MFN45" s="233"/>
      <c r="MFO45" s="233"/>
      <c r="MFP45" s="233"/>
      <c r="MFQ45" s="233"/>
      <c r="MFR45" s="233"/>
      <c r="MFS45" s="233"/>
      <c r="MFT45" s="233"/>
      <c r="MFU45" s="233"/>
      <c r="MFV45" s="233"/>
      <c r="MFW45" s="233"/>
      <c r="MFX45" s="233"/>
      <c r="MFY45" s="233"/>
      <c r="MFZ45" s="233"/>
      <c r="MGA45" s="233"/>
      <c r="MGB45" s="233"/>
      <c r="MGC45" s="233"/>
      <c r="MGD45" s="233"/>
      <c r="MGE45" s="233"/>
      <c r="MGF45" s="233"/>
      <c r="MGG45" s="233"/>
      <c r="MGH45" s="233"/>
      <c r="MGI45" s="233"/>
      <c r="MGJ45" s="233"/>
      <c r="MGK45" s="233"/>
      <c r="MGL45" s="233"/>
      <c r="MGM45" s="233"/>
      <c r="MGN45" s="233"/>
      <c r="MGO45" s="233"/>
      <c r="MGP45" s="233"/>
      <c r="MGQ45" s="233"/>
      <c r="MGR45" s="233"/>
      <c r="MGS45" s="233"/>
      <c r="MGT45" s="233"/>
      <c r="MGU45" s="233"/>
      <c r="MGV45" s="233"/>
      <c r="MGW45" s="233"/>
      <c r="MGX45" s="233"/>
      <c r="MGY45" s="233"/>
      <c r="MGZ45" s="233"/>
      <c r="MHA45" s="233"/>
      <c r="MHB45" s="233"/>
      <c r="MHC45" s="233"/>
      <c r="MHD45" s="233"/>
      <c r="MHE45" s="233"/>
      <c r="MHF45" s="233"/>
      <c r="MHG45" s="233"/>
      <c r="MHH45" s="233"/>
      <c r="MHI45" s="233"/>
      <c r="MHJ45" s="233"/>
      <c r="MHK45" s="233"/>
      <c r="MHL45" s="233"/>
      <c r="MHM45" s="233"/>
      <c r="MHN45" s="233"/>
      <c r="MHO45" s="233"/>
      <c r="MHP45" s="233"/>
      <c r="MHQ45" s="233"/>
      <c r="MHR45" s="233"/>
      <c r="MHS45" s="233"/>
      <c r="MHT45" s="233"/>
      <c r="MHU45" s="233"/>
      <c r="MHV45" s="233"/>
      <c r="MHW45" s="233"/>
      <c r="MHX45" s="233"/>
      <c r="MHY45" s="233"/>
      <c r="MHZ45" s="233"/>
      <c r="MIA45" s="233"/>
      <c r="MIB45" s="233"/>
      <c r="MIC45" s="233"/>
      <c r="MID45" s="233"/>
      <c r="MIE45" s="233"/>
      <c r="MIF45" s="233"/>
      <c r="MIG45" s="233"/>
      <c r="MIH45" s="233"/>
      <c r="MII45" s="233"/>
      <c r="MIJ45" s="233"/>
      <c r="MIK45" s="233"/>
      <c r="MIL45" s="233"/>
      <c r="MIM45" s="233"/>
      <c r="MIN45" s="233"/>
      <c r="MIO45" s="233"/>
      <c r="MIP45" s="233"/>
      <c r="MIQ45" s="233"/>
      <c r="MIR45" s="233"/>
      <c r="MIS45" s="233"/>
      <c r="MIT45" s="233"/>
      <c r="MIU45" s="233"/>
      <c r="MIV45" s="233"/>
      <c r="MIW45" s="233"/>
      <c r="MIX45" s="233"/>
      <c r="MIY45" s="233"/>
      <c r="MIZ45" s="233"/>
      <c r="MJA45" s="233"/>
      <c r="MJB45" s="233"/>
      <c r="MJC45" s="233"/>
      <c r="MJD45" s="233"/>
      <c r="MJE45" s="233"/>
      <c r="MJF45" s="233"/>
      <c r="MJG45" s="233"/>
      <c r="MJH45" s="233"/>
      <c r="MJI45" s="233"/>
      <c r="MJJ45" s="233"/>
      <c r="MJK45" s="233"/>
      <c r="MJL45" s="233"/>
      <c r="MJM45" s="233"/>
      <c r="MJN45" s="233"/>
      <c r="MJO45" s="233"/>
      <c r="MJP45" s="233"/>
      <c r="MJQ45" s="233"/>
      <c r="MJR45" s="233"/>
      <c r="MJS45" s="233"/>
      <c r="MJT45" s="233"/>
      <c r="MJU45" s="233"/>
      <c r="MJV45" s="233"/>
      <c r="MJW45" s="233"/>
      <c r="MJX45" s="233"/>
      <c r="MJY45" s="233"/>
      <c r="MJZ45" s="233"/>
      <c r="MKA45" s="233"/>
      <c r="MKB45" s="233"/>
      <c r="MKC45" s="233"/>
      <c r="MKD45" s="233"/>
      <c r="MKE45" s="233"/>
      <c r="MKF45" s="233"/>
      <c r="MKG45" s="233"/>
      <c r="MKH45" s="233"/>
      <c r="MKI45" s="233"/>
      <c r="MKJ45" s="233"/>
      <c r="MKK45" s="233"/>
      <c r="MKL45" s="233"/>
      <c r="MKM45" s="233"/>
      <c r="MKN45" s="233"/>
      <c r="MKO45" s="233"/>
      <c r="MKP45" s="233"/>
      <c r="MKQ45" s="233"/>
      <c r="MKR45" s="233"/>
      <c r="MKS45" s="233"/>
      <c r="MKT45" s="233"/>
      <c r="MKU45" s="233"/>
      <c r="MKV45" s="233"/>
      <c r="MKW45" s="233"/>
      <c r="MKX45" s="233"/>
      <c r="MKY45" s="233"/>
      <c r="MKZ45" s="233"/>
      <c r="MLA45" s="233"/>
      <c r="MLB45" s="233"/>
      <c r="MLC45" s="233"/>
      <c r="MLD45" s="233"/>
      <c r="MLE45" s="233"/>
      <c r="MLF45" s="233"/>
      <c r="MLG45" s="233"/>
      <c r="MLH45" s="233"/>
      <c r="MLI45" s="233"/>
      <c r="MLJ45" s="233"/>
      <c r="MLK45" s="233"/>
      <c r="MLL45" s="233"/>
      <c r="MLM45" s="233"/>
      <c r="MLN45" s="233"/>
      <c r="MLO45" s="233"/>
      <c r="MLP45" s="233"/>
      <c r="MLQ45" s="233"/>
      <c r="MLR45" s="233"/>
      <c r="MLS45" s="233"/>
      <c r="MLT45" s="233"/>
      <c r="MLU45" s="233"/>
      <c r="MLV45" s="233"/>
      <c r="MLW45" s="233"/>
      <c r="MLX45" s="233"/>
      <c r="MLY45" s="233"/>
      <c r="MLZ45" s="233"/>
      <c r="MMA45" s="233"/>
      <c r="MMB45" s="233"/>
      <c r="MMC45" s="233"/>
      <c r="MMD45" s="233"/>
      <c r="MME45" s="233"/>
      <c r="MMF45" s="233"/>
      <c r="MMG45" s="233"/>
      <c r="MMH45" s="233"/>
      <c r="MMI45" s="233"/>
      <c r="MMJ45" s="233"/>
      <c r="MMK45" s="233"/>
      <c r="MML45" s="233"/>
      <c r="MMM45" s="233"/>
      <c r="MMN45" s="233"/>
      <c r="MMO45" s="233"/>
      <c r="MMP45" s="233"/>
      <c r="MMQ45" s="233"/>
      <c r="MMR45" s="233"/>
      <c r="MMS45" s="233"/>
      <c r="MMT45" s="233"/>
      <c r="MMU45" s="233"/>
      <c r="MMV45" s="233"/>
      <c r="MMW45" s="233"/>
      <c r="MMX45" s="233"/>
      <c r="MMY45" s="233"/>
      <c r="MMZ45" s="233"/>
      <c r="MNA45" s="233"/>
      <c r="MNB45" s="233"/>
      <c r="MNC45" s="233"/>
      <c r="MND45" s="233"/>
      <c r="MNE45" s="233"/>
      <c r="MNF45" s="233"/>
      <c r="MNG45" s="233"/>
      <c r="MNH45" s="233"/>
      <c r="MNI45" s="233"/>
      <c r="MNJ45" s="233"/>
      <c r="MNK45" s="233"/>
      <c r="MNL45" s="233"/>
      <c r="MNM45" s="233"/>
      <c r="MNN45" s="233"/>
      <c r="MNO45" s="233"/>
      <c r="MNP45" s="233"/>
      <c r="MNQ45" s="233"/>
      <c r="MNR45" s="233"/>
      <c r="MNS45" s="233"/>
      <c r="MNT45" s="233"/>
      <c r="MNU45" s="233"/>
      <c r="MNV45" s="233"/>
      <c r="MNW45" s="233"/>
      <c r="MNX45" s="233"/>
      <c r="MNY45" s="233"/>
      <c r="MNZ45" s="233"/>
      <c r="MOA45" s="233"/>
      <c r="MOB45" s="233"/>
      <c r="MOC45" s="233"/>
      <c r="MOD45" s="233"/>
      <c r="MOE45" s="233"/>
      <c r="MOF45" s="233"/>
      <c r="MOG45" s="233"/>
      <c r="MOH45" s="233"/>
      <c r="MOI45" s="233"/>
      <c r="MOJ45" s="233"/>
      <c r="MOK45" s="233"/>
      <c r="MOL45" s="233"/>
      <c r="MOM45" s="233"/>
      <c r="MON45" s="233"/>
      <c r="MOO45" s="233"/>
      <c r="MOP45" s="233"/>
      <c r="MOQ45" s="233"/>
      <c r="MOR45" s="233"/>
      <c r="MOS45" s="233"/>
      <c r="MOT45" s="233"/>
      <c r="MOU45" s="233"/>
      <c r="MOV45" s="233"/>
      <c r="MOW45" s="233"/>
      <c r="MOX45" s="233"/>
      <c r="MOY45" s="233"/>
      <c r="MOZ45" s="233"/>
      <c r="MPA45" s="233"/>
      <c r="MPB45" s="233"/>
      <c r="MPC45" s="233"/>
      <c r="MPD45" s="233"/>
      <c r="MPE45" s="233"/>
      <c r="MPF45" s="233"/>
      <c r="MPG45" s="233"/>
      <c r="MPH45" s="233"/>
      <c r="MPI45" s="233"/>
      <c r="MPJ45" s="233"/>
      <c r="MPK45" s="233"/>
      <c r="MPL45" s="233"/>
      <c r="MPM45" s="233"/>
      <c r="MPN45" s="233"/>
      <c r="MPO45" s="233"/>
      <c r="MPP45" s="233"/>
      <c r="MPQ45" s="233"/>
      <c r="MPR45" s="233"/>
      <c r="MPS45" s="233"/>
      <c r="MPT45" s="233"/>
      <c r="MPU45" s="233"/>
      <c r="MPV45" s="233"/>
      <c r="MPW45" s="233"/>
      <c r="MPX45" s="233"/>
      <c r="MPY45" s="233"/>
      <c r="MPZ45" s="233"/>
      <c r="MQA45" s="233"/>
      <c r="MQB45" s="233"/>
      <c r="MQC45" s="233"/>
      <c r="MQD45" s="233"/>
      <c r="MQE45" s="233"/>
      <c r="MQF45" s="233"/>
      <c r="MQG45" s="233"/>
      <c r="MQH45" s="233"/>
      <c r="MQI45" s="233"/>
      <c r="MQJ45" s="233"/>
      <c r="MQK45" s="233"/>
      <c r="MQL45" s="233"/>
      <c r="MQM45" s="233"/>
      <c r="MQN45" s="233"/>
      <c r="MQO45" s="233"/>
      <c r="MQP45" s="233"/>
      <c r="MQQ45" s="233"/>
      <c r="MQR45" s="233"/>
      <c r="MQS45" s="233"/>
      <c r="MQT45" s="233"/>
      <c r="MQU45" s="233"/>
      <c r="MQV45" s="233"/>
      <c r="MQW45" s="233"/>
      <c r="MQX45" s="233"/>
      <c r="MQY45" s="233"/>
      <c r="MQZ45" s="233"/>
      <c r="MRA45" s="233"/>
      <c r="MRB45" s="233"/>
      <c r="MRC45" s="233"/>
      <c r="MRD45" s="233"/>
      <c r="MRE45" s="233"/>
      <c r="MRF45" s="233"/>
      <c r="MRG45" s="233"/>
      <c r="MRH45" s="233"/>
      <c r="MRI45" s="233"/>
      <c r="MRJ45" s="233"/>
      <c r="MRK45" s="233"/>
      <c r="MRL45" s="233"/>
      <c r="MRM45" s="233"/>
      <c r="MRN45" s="233"/>
      <c r="MRO45" s="233"/>
      <c r="MRP45" s="233"/>
      <c r="MRQ45" s="233"/>
      <c r="MRR45" s="233"/>
      <c r="MRS45" s="233"/>
      <c r="MRT45" s="233"/>
      <c r="MRU45" s="233"/>
      <c r="MRV45" s="233"/>
      <c r="MRW45" s="233"/>
      <c r="MRX45" s="233"/>
      <c r="MRY45" s="233"/>
      <c r="MRZ45" s="233"/>
      <c r="MSA45" s="233"/>
      <c r="MSB45" s="233"/>
      <c r="MSC45" s="233"/>
      <c r="MSD45" s="233"/>
      <c r="MSE45" s="233"/>
      <c r="MSF45" s="233"/>
      <c r="MSG45" s="233"/>
      <c r="MSH45" s="233"/>
      <c r="MSI45" s="233"/>
      <c r="MSJ45" s="233"/>
      <c r="MSK45" s="233"/>
      <c r="MSL45" s="233"/>
      <c r="MSM45" s="233"/>
      <c r="MSN45" s="233"/>
      <c r="MSO45" s="233"/>
      <c r="MSP45" s="233"/>
      <c r="MSQ45" s="233"/>
      <c r="MSR45" s="233"/>
      <c r="MSS45" s="233"/>
      <c r="MST45" s="233"/>
      <c r="MSU45" s="233"/>
      <c r="MSV45" s="233"/>
      <c r="MSW45" s="233"/>
      <c r="MSX45" s="233"/>
      <c r="MSY45" s="233"/>
      <c r="MSZ45" s="233"/>
      <c r="MTA45" s="233"/>
      <c r="MTB45" s="233"/>
      <c r="MTC45" s="233"/>
      <c r="MTD45" s="233"/>
      <c r="MTE45" s="233"/>
      <c r="MTF45" s="233"/>
      <c r="MTG45" s="233"/>
      <c r="MTH45" s="233"/>
      <c r="MTI45" s="233"/>
      <c r="MTJ45" s="233"/>
      <c r="MTK45" s="233"/>
      <c r="MTL45" s="233"/>
      <c r="MTM45" s="233"/>
      <c r="MTN45" s="233"/>
      <c r="MTO45" s="233"/>
      <c r="MTP45" s="233"/>
      <c r="MTQ45" s="233"/>
      <c r="MTR45" s="233"/>
      <c r="MTS45" s="233"/>
      <c r="MTT45" s="233"/>
      <c r="MTU45" s="233"/>
      <c r="MTV45" s="233"/>
      <c r="MTW45" s="233"/>
      <c r="MTX45" s="233"/>
      <c r="MTY45" s="233"/>
      <c r="MTZ45" s="233"/>
      <c r="MUA45" s="233"/>
      <c r="MUB45" s="233"/>
      <c r="MUC45" s="233"/>
      <c r="MUD45" s="233"/>
      <c r="MUE45" s="233"/>
      <c r="MUF45" s="233"/>
      <c r="MUG45" s="233"/>
      <c r="MUH45" s="233"/>
      <c r="MUI45" s="233"/>
      <c r="MUJ45" s="233"/>
      <c r="MUK45" s="233"/>
      <c r="MUL45" s="233"/>
      <c r="MUM45" s="233"/>
      <c r="MUN45" s="233"/>
      <c r="MUO45" s="233"/>
      <c r="MUP45" s="233"/>
      <c r="MUQ45" s="233"/>
      <c r="MUR45" s="233"/>
      <c r="MUS45" s="233"/>
      <c r="MUT45" s="233"/>
      <c r="MUU45" s="233"/>
      <c r="MUV45" s="233"/>
      <c r="MUW45" s="233"/>
      <c r="MUX45" s="233"/>
      <c r="MUY45" s="233"/>
      <c r="MUZ45" s="233"/>
      <c r="MVA45" s="233"/>
      <c r="MVB45" s="233"/>
      <c r="MVC45" s="233"/>
      <c r="MVD45" s="233"/>
      <c r="MVE45" s="233"/>
      <c r="MVF45" s="233"/>
      <c r="MVG45" s="233"/>
      <c r="MVH45" s="233"/>
      <c r="MVI45" s="233"/>
      <c r="MVJ45" s="233"/>
      <c r="MVK45" s="233"/>
      <c r="MVL45" s="233"/>
      <c r="MVM45" s="233"/>
      <c r="MVN45" s="233"/>
      <c r="MVO45" s="233"/>
      <c r="MVP45" s="233"/>
      <c r="MVQ45" s="233"/>
      <c r="MVR45" s="233"/>
      <c r="MVS45" s="233"/>
      <c r="MVT45" s="233"/>
      <c r="MVU45" s="233"/>
      <c r="MVV45" s="233"/>
      <c r="MVW45" s="233"/>
      <c r="MVX45" s="233"/>
      <c r="MVY45" s="233"/>
      <c r="MVZ45" s="233"/>
      <c r="MWA45" s="233"/>
      <c r="MWB45" s="233"/>
      <c r="MWC45" s="233"/>
      <c r="MWD45" s="233"/>
      <c r="MWE45" s="233"/>
      <c r="MWF45" s="233"/>
      <c r="MWG45" s="233"/>
      <c r="MWH45" s="233"/>
      <c r="MWI45" s="233"/>
      <c r="MWJ45" s="233"/>
      <c r="MWK45" s="233"/>
      <c r="MWL45" s="233"/>
      <c r="MWM45" s="233"/>
      <c r="MWN45" s="233"/>
      <c r="MWO45" s="233"/>
      <c r="MWP45" s="233"/>
      <c r="MWQ45" s="233"/>
      <c r="MWR45" s="233"/>
      <c r="MWS45" s="233"/>
      <c r="MWT45" s="233"/>
      <c r="MWU45" s="233"/>
      <c r="MWV45" s="233"/>
      <c r="MWW45" s="233"/>
      <c r="MWX45" s="233"/>
      <c r="MWY45" s="233"/>
      <c r="MWZ45" s="233"/>
      <c r="MXA45" s="233"/>
      <c r="MXB45" s="233"/>
      <c r="MXC45" s="233"/>
      <c r="MXD45" s="233"/>
      <c r="MXE45" s="233"/>
      <c r="MXF45" s="233"/>
      <c r="MXG45" s="233"/>
      <c r="MXH45" s="233"/>
      <c r="MXI45" s="233"/>
      <c r="MXJ45" s="233"/>
      <c r="MXK45" s="233"/>
      <c r="MXL45" s="233"/>
      <c r="MXM45" s="233"/>
      <c r="MXN45" s="233"/>
      <c r="MXO45" s="233"/>
      <c r="MXP45" s="233"/>
      <c r="MXQ45" s="233"/>
      <c r="MXR45" s="233"/>
      <c r="MXS45" s="233"/>
      <c r="MXT45" s="233"/>
      <c r="MXU45" s="233"/>
      <c r="MXV45" s="233"/>
      <c r="MXW45" s="233"/>
      <c r="MXX45" s="233"/>
      <c r="MXY45" s="233"/>
      <c r="MXZ45" s="233"/>
      <c r="MYA45" s="233"/>
      <c r="MYB45" s="233"/>
      <c r="MYC45" s="233"/>
      <c r="MYD45" s="233"/>
      <c r="MYE45" s="233"/>
      <c r="MYF45" s="233"/>
      <c r="MYG45" s="233"/>
      <c r="MYH45" s="233"/>
      <c r="MYI45" s="233"/>
      <c r="MYJ45" s="233"/>
      <c r="MYK45" s="233"/>
      <c r="MYL45" s="233"/>
      <c r="MYM45" s="233"/>
      <c r="MYN45" s="233"/>
      <c r="MYO45" s="233"/>
      <c r="MYP45" s="233"/>
      <c r="MYQ45" s="233"/>
      <c r="MYR45" s="233"/>
      <c r="MYS45" s="233"/>
      <c r="MYT45" s="233"/>
      <c r="MYU45" s="233"/>
      <c r="MYV45" s="233"/>
      <c r="MYW45" s="233"/>
      <c r="MYX45" s="233"/>
      <c r="MYY45" s="233"/>
      <c r="MYZ45" s="233"/>
      <c r="MZA45" s="233"/>
      <c r="MZB45" s="233"/>
      <c r="MZC45" s="233"/>
      <c r="MZD45" s="233"/>
      <c r="MZE45" s="233"/>
      <c r="MZF45" s="233"/>
      <c r="MZG45" s="233"/>
      <c r="MZH45" s="233"/>
      <c r="MZI45" s="233"/>
      <c r="MZJ45" s="233"/>
      <c r="MZK45" s="233"/>
      <c r="MZL45" s="233"/>
      <c r="MZM45" s="233"/>
      <c r="MZN45" s="233"/>
      <c r="MZO45" s="233"/>
      <c r="MZP45" s="233"/>
      <c r="MZQ45" s="233"/>
      <c r="MZR45" s="233"/>
      <c r="MZS45" s="233"/>
      <c r="MZT45" s="233"/>
      <c r="MZU45" s="233"/>
      <c r="MZV45" s="233"/>
      <c r="MZW45" s="233"/>
      <c r="MZX45" s="233"/>
      <c r="MZY45" s="233"/>
      <c r="MZZ45" s="233"/>
      <c r="NAA45" s="233"/>
      <c r="NAB45" s="233"/>
      <c r="NAC45" s="233"/>
      <c r="NAD45" s="233"/>
      <c r="NAE45" s="233"/>
      <c r="NAF45" s="233"/>
      <c r="NAG45" s="233"/>
      <c r="NAH45" s="233"/>
      <c r="NAI45" s="233"/>
      <c r="NAJ45" s="233"/>
      <c r="NAK45" s="233"/>
      <c r="NAL45" s="233"/>
      <c r="NAM45" s="233"/>
      <c r="NAN45" s="233"/>
      <c r="NAO45" s="233"/>
      <c r="NAP45" s="233"/>
      <c r="NAQ45" s="233"/>
      <c r="NAR45" s="233"/>
      <c r="NAS45" s="233"/>
      <c r="NAT45" s="233"/>
      <c r="NAU45" s="233"/>
      <c r="NAV45" s="233"/>
      <c r="NAW45" s="233"/>
      <c r="NAX45" s="233"/>
      <c r="NAY45" s="233"/>
      <c r="NAZ45" s="233"/>
      <c r="NBA45" s="233"/>
      <c r="NBB45" s="233"/>
      <c r="NBC45" s="233"/>
      <c r="NBD45" s="233"/>
      <c r="NBE45" s="233"/>
      <c r="NBF45" s="233"/>
      <c r="NBG45" s="233"/>
      <c r="NBH45" s="233"/>
      <c r="NBI45" s="233"/>
      <c r="NBJ45" s="233"/>
      <c r="NBK45" s="233"/>
      <c r="NBL45" s="233"/>
      <c r="NBM45" s="233"/>
      <c r="NBN45" s="233"/>
      <c r="NBO45" s="233"/>
      <c r="NBP45" s="233"/>
      <c r="NBQ45" s="233"/>
      <c r="NBR45" s="233"/>
      <c r="NBS45" s="233"/>
      <c r="NBT45" s="233"/>
      <c r="NBU45" s="233"/>
      <c r="NBV45" s="233"/>
      <c r="NBW45" s="233"/>
      <c r="NBX45" s="233"/>
      <c r="NBY45" s="233"/>
      <c r="NBZ45" s="233"/>
      <c r="NCA45" s="233"/>
      <c r="NCB45" s="233"/>
      <c r="NCC45" s="233"/>
      <c r="NCD45" s="233"/>
      <c r="NCE45" s="233"/>
      <c r="NCF45" s="233"/>
      <c r="NCG45" s="233"/>
      <c r="NCH45" s="233"/>
      <c r="NCI45" s="233"/>
      <c r="NCJ45" s="233"/>
      <c r="NCK45" s="233"/>
      <c r="NCL45" s="233"/>
      <c r="NCM45" s="233"/>
      <c r="NCN45" s="233"/>
      <c r="NCO45" s="233"/>
      <c r="NCP45" s="233"/>
      <c r="NCQ45" s="233"/>
      <c r="NCR45" s="233"/>
      <c r="NCS45" s="233"/>
      <c r="NCT45" s="233"/>
      <c r="NCU45" s="233"/>
      <c r="NCV45" s="233"/>
      <c r="NCW45" s="233"/>
      <c r="NCX45" s="233"/>
      <c r="NCY45" s="233"/>
      <c r="NCZ45" s="233"/>
      <c r="NDA45" s="233"/>
      <c r="NDB45" s="233"/>
      <c r="NDC45" s="233"/>
      <c r="NDD45" s="233"/>
      <c r="NDE45" s="233"/>
      <c r="NDF45" s="233"/>
      <c r="NDG45" s="233"/>
      <c r="NDH45" s="233"/>
      <c r="NDI45" s="233"/>
      <c r="NDJ45" s="233"/>
      <c r="NDK45" s="233"/>
      <c r="NDL45" s="233"/>
      <c r="NDM45" s="233"/>
      <c r="NDN45" s="233"/>
      <c r="NDO45" s="233"/>
      <c r="NDP45" s="233"/>
      <c r="NDQ45" s="233"/>
      <c r="NDR45" s="233"/>
      <c r="NDS45" s="233"/>
      <c r="NDT45" s="233"/>
      <c r="NDU45" s="233"/>
      <c r="NDV45" s="233"/>
      <c r="NDW45" s="233"/>
      <c r="NDX45" s="233"/>
      <c r="NDY45" s="233"/>
      <c r="NDZ45" s="233"/>
      <c r="NEA45" s="233"/>
      <c r="NEB45" s="233"/>
      <c r="NEC45" s="233"/>
      <c r="NED45" s="233"/>
      <c r="NEE45" s="233"/>
      <c r="NEF45" s="233"/>
      <c r="NEG45" s="233"/>
      <c r="NEH45" s="233"/>
      <c r="NEI45" s="233"/>
      <c r="NEJ45" s="233"/>
      <c r="NEK45" s="233"/>
      <c r="NEL45" s="233"/>
      <c r="NEM45" s="233"/>
      <c r="NEN45" s="233"/>
      <c r="NEO45" s="233"/>
      <c r="NEP45" s="233"/>
      <c r="NEQ45" s="233"/>
      <c r="NER45" s="233"/>
      <c r="NES45" s="233"/>
      <c r="NET45" s="233"/>
      <c r="NEU45" s="233"/>
      <c r="NEV45" s="233"/>
      <c r="NEW45" s="233"/>
      <c r="NEX45" s="233"/>
      <c r="NEY45" s="233"/>
      <c r="NEZ45" s="233"/>
      <c r="NFA45" s="233"/>
      <c r="NFB45" s="233"/>
      <c r="NFC45" s="233"/>
      <c r="NFD45" s="233"/>
      <c r="NFE45" s="233"/>
      <c r="NFF45" s="233"/>
      <c r="NFG45" s="233"/>
      <c r="NFH45" s="233"/>
      <c r="NFI45" s="233"/>
      <c r="NFJ45" s="233"/>
      <c r="NFK45" s="233"/>
      <c r="NFL45" s="233"/>
      <c r="NFM45" s="233"/>
      <c r="NFN45" s="233"/>
      <c r="NFO45" s="233"/>
      <c r="NFP45" s="233"/>
      <c r="NFQ45" s="233"/>
      <c r="NFR45" s="233"/>
      <c r="NFS45" s="233"/>
      <c r="NFT45" s="233"/>
      <c r="NFU45" s="233"/>
      <c r="NFV45" s="233"/>
      <c r="NFW45" s="233"/>
      <c r="NFX45" s="233"/>
      <c r="NFY45" s="233"/>
      <c r="NFZ45" s="233"/>
      <c r="NGA45" s="233"/>
      <c r="NGB45" s="233"/>
      <c r="NGC45" s="233"/>
      <c r="NGD45" s="233"/>
      <c r="NGE45" s="233"/>
      <c r="NGF45" s="233"/>
      <c r="NGG45" s="233"/>
      <c r="NGH45" s="233"/>
      <c r="NGI45" s="233"/>
      <c r="NGJ45" s="233"/>
      <c r="NGK45" s="233"/>
      <c r="NGL45" s="233"/>
      <c r="NGM45" s="233"/>
      <c r="NGN45" s="233"/>
      <c r="NGO45" s="233"/>
      <c r="NGP45" s="233"/>
      <c r="NGQ45" s="233"/>
      <c r="NGR45" s="233"/>
      <c r="NGS45" s="233"/>
      <c r="NGT45" s="233"/>
      <c r="NGU45" s="233"/>
      <c r="NGV45" s="233"/>
      <c r="NGW45" s="233"/>
      <c r="NGX45" s="233"/>
      <c r="NGY45" s="233"/>
      <c r="NGZ45" s="233"/>
      <c r="NHA45" s="233"/>
      <c r="NHB45" s="233"/>
      <c r="NHC45" s="233"/>
      <c r="NHD45" s="233"/>
      <c r="NHE45" s="233"/>
      <c r="NHF45" s="233"/>
      <c r="NHG45" s="233"/>
      <c r="NHH45" s="233"/>
      <c r="NHI45" s="233"/>
      <c r="NHJ45" s="233"/>
      <c r="NHK45" s="233"/>
      <c r="NHL45" s="233"/>
      <c r="NHM45" s="233"/>
      <c r="NHN45" s="233"/>
      <c r="NHO45" s="233"/>
      <c r="NHP45" s="233"/>
      <c r="NHQ45" s="233"/>
      <c r="NHR45" s="233"/>
      <c r="NHS45" s="233"/>
      <c r="NHT45" s="233"/>
      <c r="NHU45" s="233"/>
      <c r="NHV45" s="233"/>
      <c r="NHW45" s="233"/>
      <c r="NHX45" s="233"/>
      <c r="NHY45" s="233"/>
      <c r="NHZ45" s="233"/>
      <c r="NIA45" s="233"/>
      <c r="NIB45" s="233"/>
      <c r="NIC45" s="233"/>
      <c r="NID45" s="233"/>
      <c r="NIE45" s="233"/>
      <c r="NIF45" s="233"/>
      <c r="NIG45" s="233"/>
      <c r="NIH45" s="233"/>
      <c r="NII45" s="233"/>
      <c r="NIJ45" s="233"/>
      <c r="NIK45" s="233"/>
      <c r="NIL45" s="233"/>
      <c r="NIM45" s="233"/>
      <c r="NIN45" s="233"/>
      <c r="NIO45" s="233"/>
      <c r="NIP45" s="233"/>
      <c r="NIQ45" s="233"/>
      <c r="NIR45" s="233"/>
      <c r="NIS45" s="233"/>
      <c r="NIT45" s="233"/>
      <c r="NIU45" s="233"/>
      <c r="NIV45" s="233"/>
      <c r="NIW45" s="233"/>
      <c r="NIX45" s="233"/>
      <c r="NIY45" s="233"/>
      <c r="NIZ45" s="233"/>
      <c r="NJA45" s="233"/>
      <c r="NJB45" s="233"/>
      <c r="NJC45" s="233"/>
      <c r="NJD45" s="233"/>
      <c r="NJE45" s="233"/>
      <c r="NJF45" s="233"/>
      <c r="NJG45" s="233"/>
      <c r="NJH45" s="233"/>
      <c r="NJI45" s="233"/>
      <c r="NJJ45" s="233"/>
      <c r="NJK45" s="233"/>
      <c r="NJL45" s="233"/>
      <c r="NJM45" s="233"/>
      <c r="NJN45" s="233"/>
      <c r="NJO45" s="233"/>
      <c r="NJP45" s="233"/>
      <c r="NJQ45" s="233"/>
      <c r="NJR45" s="233"/>
      <c r="NJS45" s="233"/>
      <c r="NJT45" s="233"/>
      <c r="NJU45" s="233"/>
      <c r="NJV45" s="233"/>
      <c r="NJW45" s="233"/>
      <c r="NJX45" s="233"/>
      <c r="NJY45" s="233"/>
      <c r="NJZ45" s="233"/>
      <c r="NKA45" s="233"/>
      <c r="NKB45" s="233"/>
      <c r="NKC45" s="233"/>
      <c r="NKD45" s="233"/>
      <c r="NKE45" s="233"/>
      <c r="NKF45" s="233"/>
      <c r="NKG45" s="233"/>
      <c r="NKH45" s="233"/>
      <c r="NKI45" s="233"/>
      <c r="NKJ45" s="233"/>
      <c r="NKK45" s="233"/>
      <c r="NKL45" s="233"/>
      <c r="NKM45" s="233"/>
      <c r="NKN45" s="233"/>
      <c r="NKO45" s="233"/>
      <c r="NKP45" s="233"/>
      <c r="NKQ45" s="233"/>
      <c r="NKR45" s="233"/>
      <c r="NKS45" s="233"/>
      <c r="NKT45" s="233"/>
      <c r="NKU45" s="233"/>
      <c r="NKV45" s="233"/>
      <c r="NKW45" s="233"/>
      <c r="NKX45" s="233"/>
      <c r="NKY45" s="233"/>
      <c r="NKZ45" s="233"/>
      <c r="NLA45" s="233"/>
      <c r="NLB45" s="233"/>
      <c r="NLC45" s="233"/>
      <c r="NLD45" s="233"/>
      <c r="NLE45" s="233"/>
      <c r="NLF45" s="233"/>
      <c r="NLG45" s="233"/>
      <c r="NLH45" s="233"/>
      <c r="NLI45" s="233"/>
      <c r="NLJ45" s="233"/>
      <c r="NLK45" s="233"/>
      <c r="NLL45" s="233"/>
      <c r="NLM45" s="233"/>
      <c r="NLN45" s="233"/>
      <c r="NLO45" s="233"/>
      <c r="NLP45" s="233"/>
      <c r="NLQ45" s="233"/>
      <c r="NLR45" s="233"/>
      <c r="NLS45" s="233"/>
      <c r="NLT45" s="233"/>
      <c r="NLU45" s="233"/>
      <c r="NLV45" s="233"/>
      <c r="NLW45" s="233"/>
      <c r="NLX45" s="233"/>
      <c r="NLY45" s="233"/>
      <c r="NLZ45" s="233"/>
      <c r="NMA45" s="233"/>
      <c r="NMB45" s="233"/>
      <c r="NMC45" s="233"/>
      <c r="NMD45" s="233"/>
      <c r="NME45" s="233"/>
      <c r="NMF45" s="233"/>
      <c r="NMG45" s="233"/>
      <c r="NMH45" s="233"/>
      <c r="NMI45" s="233"/>
      <c r="NMJ45" s="233"/>
      <c r="NMK45" s="233"/>
      <c r="NML45" s="233"/>
      <c r="NMM45" s="233"/>
      <c r="NMN45" s="233"/>
      <c r="NMO45" s="233"/>
      <c r="NMP45" s="233"/>
      <c r="NMQ45" s="233"/>
      <c r="NMR45" s="233"/>
      <c r="NMS45" s="233"/>
      <c r="NMT45" s="233"/>
      <c r="NMU45" s="233"/>
      <c r="NMV45" s="233"/>
      <c r="NMW45" s="233"/>
      <c r="NMX45" s="233"/>
      <c r="NMY45" s="233"/>
      <c r="NMZ45" s="233"/>
      <c r="NNA45" s="233"/>
      <c r="NNB45" s="233"/>
      <c r="NNC45" s="233"/>
      <c r="NND45" s="233"/>
      <c r="NNE45" s="233"/>
      <c r="NNF45" s="233"/>
      <c r="NNG45" s="233"/>
      <c r="NNH45" s="233"/>
      <c r="NNI45" s="233"/>
      <c r="NNJ45" s="233"/>
      <c r="NNK45" s="233"/>
      <c r="NNL45" s="233"/>
      <c r="NNM45" s="233"/>
      <c r="NNN45" s="233"/>
      <c r="NNO45" s="233"/>
      <c r="NNP45" s="233"/>
      <c r="NNQ45" s="233"/>
      <c r="NNR45" s="233"/>
      <c r="NNS45" s="233"/>
      <c r="NNT45" s="233"/>
      <c r="NNU45" s="233"/>
      <c r="NNV45" s="233"/>
      <c r="NNW45" s="233"/>
      <c r="NNX45" s="233"/>
      <c r="NNY45" s="233"/>
      <c r="NNZ45" s="233"/>
      <c r="NOA45" s="233"/>
      <c r="NOB45" s="233"/>
      <c r="NOC45" s="233"/>
      <c r="NOD45" s="233"/>
      <c r="NOE45" s="233"/>
      <c r="NOF45" s="233"/>
      <c r="NOG45" s="233"/>
      <c r="NOH45" s="233"/>
      <c r="NOI45" s="233"/>
      <c r="NOJ45" s="233"/>
      <c r="NOK45" s="233"/>
      <c r="NOL45" s="233"/>
      <c r="NOM45" s="233"/>
      <c r="NON45" s="233"/>
      <c r="NOO45" s="233"/>
      <c r="NOP45" s="233"/>
      <c r="NOQ45" s="233"/>
      <c r="NOR45" s="233"/>
      <c r="NOS45" s="233"/>
      <c r="NOT45" s="233"/>
      <c r="NOU45" s="233"/>
      <c r="NOV45" s="233"/>
      <c r="NOW45" s="233"/>
      <c r="NOX45" s="233"/>
      <c r="NOY45" s="233"/>
      <c r="NOZ45" s="233"/>
      <c r="NPA45" s="233"/>
      <c r="NPB45" s="233"/>
      <c r="NPC45" s="233"/>
      <c r="NPD45" s="233"/>
      <c r="NPE45" s="233"/>
      <c r="NPF45" s="233"/>
      <c r="NPG45" s="233"/>
      <c r="NPH45" s="233"/>
      <c r="NPI45" s="233"/>
      <c r="NPJ45" s="233"/>
      <c r="NPK45" s="233"/>
      <c r="NPL45" s="233"/>
      <c r="NPM45" s="233"/>
      <c r="NPN45" s="233"/>
      <c r="NPO45" s="233"/>
      <c r="NPP45" s="233"/>
      <c r="NPQ45" s="233"/>
      <c r="NPR45" s="233"/>
      <c r="NPS45" s="233"/>
      <c r="NPT45" s="233"/>
      <c r="NPU45" s="233"/>
      <c r="NPV45" s="233"/>
      <c r="NPW45" s="233"/>
      <c r="NPX45" s="233"/>
      <c r="NPY45" s="233"/>
      <c r="NPZ45" s="233"/>
      <c r="NQA45" s="233"/>
      <c r="NQB45" s="233"/>
      <c r="NQC45" s="233"/>
      <c r="NQD45" s="233"/>
      <c r="NQE45" s="233"/>
      <c r="NQF45" s="233"/>
      <c r="NQG45" s="233"/>
      <c r="NQH45" s="233"/>
      <c r="NQI45" s="233"/>
      <c r="NQJ45" s="233"/>
      <c r="NQK45" s="233"/>
      <c r="NQL45" s="233"/>
      <c r="NQM45" s="233"/>
      <c r="NQN45" s="233"/>
      <c r="NQO45" s="233"/>
      <c r="NQP45" s="233"/>
      <c r="NQQ45" s="233"/>
      <c r="NQR45" s="233"/>
      <c r="NQS45" s="233"/>
      <c r="NQT45" s="233"/>
      <c r="NQU45" s="233"/>
      <c r="NQV45" s="233"/>
      <c r="NQW45" s="233"/>
      <c r="NQX45" s="233"/>
      <c r="NQY45" s="233"/>
      <c r="NQZ45" s="233"/>
      <c r="NRA45" s="233"/>
      <c r="NRB45" s="233"/>
      <c r="NRC45" s="233"/>
      <c r="NRD45" s="233"/>
      <c r="NRE45" s="233"/>
      <c r="NRF45" s="233"/>
      <c r="NRG45" s="233"/>
      <c r="NRH45" s="233"/>
      <c r="NRI45" s="233"/>
      <c r="NRJ45" s="233"/>
      <c r="NRK45" s="233"/>
      <c r="NRL45" s="233"/>
      <c r="NRM45" s="233"/>
      <c r="NRN45" s="233"/>
      <c r="NRO45" s="233"/>
      <c r="NRP45" s="233"/>
      <c r="NRQ45" s="233"/>
      <c r="NRR45" s="233"/>
      <c r="NRS45" s="233"/>
      <c r="NRT45" s="233"/>
      <c r="NRU45" s="233"/>
      <c r="NRV45" s="233"/>
      <c r="NRW45" s="233"/>
      <c r="NRX45" s="233"/>
      <c r="NRY45" s="233"/>
      <c r="NRZ45" s="233"/>
      <c r="NSA45" s="233"/>
      <c r="NSB45" s="233"/>
      <c r="NSC45" s="233"/>
      <c r="NSD45" s="233"/>
      <c r="NSE45" s="233"/>
      <c r="NSF45" s="233"/>
      <c r="NSG45" s="233"/>
      <c r="NSH45" s="233"/>
      <c r="NSI45" s="233"/>
      <c r="NSJ45" s="233"/>
      <c r="NSK45" s="233"/>
      <c r="NSL45" s="233"/>
      <c r="NSM45" s="233"/>
      <c r="NSN45" s="233"/>
      <c r="NSO45" s="233"/>
      <c r="NSP45" s="233"/>
      <c r="NSQ45" s="233"/>
      <c r="NSR45" s="233"/>
      <c r="NSS45" s="233"/>
      <c r="NST45" s="233"/>
      <c r="NSU45" s="233"/>
      <c r="NSV45" s="233"/>
      <c r="NSW45" s="233"/>
      <c r="NSX45" s="233"/>
      <c r="NSY45" s="233"/>
      <c r="NSZ45" s="233"/>
      <c r="NTA45" s="233"/>
      <c r="NTB45" s="233"/>
      <c r="NTC45" s="233"/>
      <c r="NTD45" s="233"/>
      <c r="NTE45" s="233"/>
      <c r="NTF45" s="233"/>
      <c r="NTG45" s="233"/>
      <c r="NTH45" s="233"/>
      <c r="NTI45" s="233"/>
      <c r="NTJ45" s="233"/>
      <c r="NTK45" s="233"/>
      <c r="NTL45" s="233"/>
      <c r="NTM45" s="233"/>
      <c r="NTN45" s="233"/>
      <c r="NTO45" s="233"/>
      <c r="NTP45" s="233"/>
      <c r="NTQ45" s="233"/>
      <c r="NTR45" s="233"/>
      <c r="NTS45" s="233"/>
      <c r="NTT45" s="233"/>
      <c r="NTU45" s="233"/>
      <c r="NTV45" s="233"/>
      <c r="NTW45" s="233"/>
      <c r="NTX45" s="233"/>
      <c r="NTY45" s="233"/>
      <c r="NTZ45" s="233"/>
      <c r="NUA45" s="233"/>
      <c r="NUB45" s="233"/>
      <c r="NUC45" s="233"/>
      <c r="NUD45" s="233"/>
      <c r="NUE45" s="233"/>
      <c r="NUF45" s="233"/>
      <c r="NUG45" s="233"/>
      <c r="NUH45" s="233"/>
      <c r="NUI45" s="233"/>
      <c r="NUJ45" s="233"/>
      <c r="NUK45" s="233"/>
      <c r="NUL45" s="233"/>
      <c r="NUM45" s="233"/>
      <c r="NUN45" s="233"/>
      <c r="NUO45" s="233"/>
      <c r="NUP45" s="233"/>
      <c r="NUQ45" s="233"/>
      <c r="NUR45" s="233"/>
      <c r="NUS45" s="233"/>
      <c r="NUT45" s="233"/>
      <c r="NUU45" s="233"/>
      <c r="NUV45" s="233"/>
      <c r="NUW45" s="233"/>
      <c r="NUX45" s="233"/>
      <c r="NUY45" s="233"/>
      <c r="NUZ45" s="233"/>
      <c r="NVA45" s="233"/>
      <c r="NVB45" s="233"/>
      <c r="NVC45" s="233"/>
      <c r="NVD45" s="233"/>
      <c r="NVE45" s="233"/>
      <c r="NVF45" s="233"/>
      <c r="NVG45" s="233"/>
      <c r="NVH45" s="233"/>
      <c r="NVI45" s="233"/>
      <c r="NVJ45" s="233"/>
      <c r="NVK45" s="233"/>
      <c r="NVL45" s="233"/>
      <c r="NVM45" s="233"/>
      <c r="NVN45" s="233"/>
      <c r="NVO45" s="233"/>
      <c r="NVP45" s="233"/>
      <c r="NVQ45" s="233"/>
      <c r="NVR45" s="233"/>
      <c r="NVS45" s="233"/>
      <c r="NVT45" s="233"/>
      <c r="NVU45" s="233"/>
      <c r="NVV45" s="233"/>
      <c r="NVW45" s="233"/>
      <c r="NVX45" s="233"/>
      <c r="NVY45" s="233"/>
      <c r="NVZ45" s="233"/>
      <c r="NWA45" s="233"/>
      <c r="NWB45" s="233"/>
      <c r="NWC45" s="233"/>
      <c r="NWD45" s="233"/>
      <c r="NWE45" s="233"/>
      <c r="NWF45" s="233"/>
      <c r="NWG45" s="233"/>
      <c r="NWH45" s="233"/>
      <c r="NWI45" s="233"/>
      <c r="NWJ45" s="233"/>
      <c r="NWK45" s="233"/>
      <c r="NWL45" s="233"/>
      <c r="NWM45" s="233"/>
      <c r="NWN45" s="233"/>
      <c r="NWO45" s="233"/>
      <c r="NWP45" s="233"/>
      <c r="NWQ45" s="233"/>
      <c r="NWR45" s="233"/>
      <c r="NWS45" s="233"/>
      <c r="NWT45" s="233"/>
      <c r="NWU45" s="233"/>
      <c r="NWV45" s="233"/>
      <c r="NWW45" s="233"/>
      <c r="NWX45" s="233"/>
      <c r="NWY45" s="233"/>
      <c r="NWZ45" s="233"/>
      <c r="NXA45" s="233"/>
      <c r="NXB45" s="233"/>
      <c r="NXC45" s="233"/>
      <c r="NXD45" s="233"/>
      <c r="NXE45" s="233"/>
      <c r="NXF45" s="233"/>
      <c r="NXG45" s="233"/>
      <c r="NXH45" s="233"/>
      <c r="NXI45" s="233"/>
      <c r="NXJ45" s="233"/>
      <c r="NXK45" s="233"/>
      <c r="NXL45" s="233"/>
      <c r="NXM45" s="233"/>
      <c r="NXN45" s="233"/>
      <c r="NXO45" s="233"/>
      <c r="NXP45" s="233"/>
      <c r="NXQ45" s="233"/>
      <c r="NXR45" s="233"/>
      <c r="NXS45" s="233"/>
      <c r="NXT45" s="233"/>
      <c r="NXU45" s="233"/>
      <c r="NXV45" s="233"/>
      <c r="NXW45" s="233"/>
      <c r="NXX45" s="233"/>
      <c r="NXY45" s="233"/>
      <c r="NXZ45" s="233"/>
      <c r="NYA45" s="233"/>
      <c r="NYB45" s="233"/>
      <c r="NYC45" s="233"/>
      <c r="NYD45" s="233"/>
      <c r="NYE45" s="233"/>
      <c r="NYF45" s="233"/>
      <c r="NYG45" s="233"/>
      <c r="NYH45" s="233"/>
      <c r="NYI45" s="233"/>
      <c r="NYJ45" s="233"/>
      <c r="NYK45" s="233"/>
      <c r="NYL45" s="233"/>
      <c r="NYM45" s="233"/>
      <c r="NYN45" s="233"/>
      <c r="NYO45" s="233"/>
      <c r="NYP45" s="233"/>
      <c r="NYQ45" s="233"/>
      <c r="NYR45" s="233"/>
      <c r="NYS45" s="233"/>
      <c r="NYT45" s="233"/>
      <c r="NYU45" s="233"/>
      <c r="NYV45" s="233"/>
      <c r="NYW45" s="233"/>
      <c r="NYX45" s="233"/>
      <c r="NYY45" s="233"/>
      <c r="NYZ45" s="233"/>
      <c r="NZA45" s="233"/>
      <c r="NZB45" s="233"/>
      <c r="NZC45" s="233"/>
      <c r="NZD45" s="233"/>
      <c r="NZE45" s="233"/>
      <c r="NZF45" s="233"/>
      <c r="NZG45" s="233"/>
      <c r="NZH45" s="233"/>
      <c r="NZI45" s="233"/>
      <c r="NZJ45" s="233"/>
      <c r="NZK45" s="233"/>
      <c r="NZL45" s="233"/>
      <c r="NZM45" s="233"/>
      <c r="NZN45" s="233"/>
      <c r="NZO45" s="233"/>
      <c r="NZP45" s="233"/>
      <c r="NZQ45" s="233"/>
      <c r="NZR45" s="233"/>
      <c r="NZS45" s="233"/>
      <c r="NZT45" s="233"/>
      <c r="NZU45" s="233"/>
      <c r="NZV45" s="233"/>
      <c r="NZW45" s="233"/>
      <c r="NZX45" s="233"/>
      <c r="NZY45" s="233"/>
      <c r="NZZ45" s="233"/>
      <c r="OAA45" s="233"/>
      <c r="OAB45" s="233"/>
      <c r="OAC45" s="233"/>
      <c r="OAD45" s="233"/>
      <c r="OAE45" s="233"/>
      <c r="OAF45" s="233"/>
      <c r="OAG45" s="233"/>
      <c r="OAH45" s="233"/>
      <c r="OAI45" s="233"/>
      <c r="OAJ45" s="233"/>
      <c r="OAK45" s="233"/>
      <c r="OAL45" s="233"/>
      <c r="OAM45" s="233"/>
      <c r="OAN45" s="233"/>
      <c r="OAO45" s="233"/>
      <c r="OAP45" s="233"/>
      <c r="OAQ45" s="233"/>
      <c r="OAR45" s="233"/>
      <c r="OAS45" s="233"/>
      <c r="OAT45" s="233"/>
      <c r="OAU45" s="233"/>
      <c r="OAV45" s="233"/>
      <c r="OAW45" s="233"/>
      <c r="OAX45" s="233"/>
      <c r="OAY45" s="233"/>
      <c r="OAZ45" s="233"/>
      <c r="OBA45" s="233"/>
      <c r="OBB45" s="233"/>
      <c r="OBC45" s="233"/>
      <c r="OBD45" s="233"/>
      <c r="OBE45" s="233"/>
      <c r="OBF45" s="233"/>
      <c r="OBG45" s="233"/>
      <c r="OBH45" s="233"/>
      <c r="OBI45" s="233"/>
      <c r="OBJ45" s="233"/>
      <c r="OBK45" s="233"/>
      <c r="OBL45" s="233"/>
      <c r="OBM45" s="233"/>
      <c r="OBN45" s="233"/>
      <c r="OBO45" s="233"/>
      <c r="OBP45" s="233"/>
      <c r="OBQ45" s="233"/>
      <c r="OBR45" s="233"/>
      <c r="OBS45" s="233"/>
      <c r="OBT45" s="233"/>
      <c r="OBU45" s="233"/>
      <c r="OBV45" s="233"/>
      <c r="OBW45" s="233"/>
      <c r="OBX45" s="233"/>
      <c r="OBY45" s="233"/>
      <c r="OBZ45" s="233"/>
      <c r="OCA45" s="233"/>
      <c r="OCB45" s="233"/>
      <c r="OCC45" s="233"/>
      <c r="OCD45" s="233"/>
      <c r="OCE45" s="233"/>
      <c r="OCF45" s="233"/>
      <c r="OCG45" s="233"/>
      <c r="OCH45" s="233"/>
      <c r="OCI45" s="233"/>
      <c r="OCJ45" s="233"/>
      <c r="OCK45" s="233"/>
      <c r="OCL45" s="233"/>
      <c r="OCM45" s="233"/>
      <c r="OCN45" s="233"/>
      <c r="OCO45" s="233"/>
      <c r="OCP45" s="233"/>
      <c r="OCQ45" s="233"/>
      <c r="OCR45" s="233"/>
      <c r="OCS45" s="233"/>
      <c r="OCT45" s="233"/>
      <c r="OCU45" s="233"/>
      <c r="OCV45" s="233"/>
      <c r="OCW45" s="233"/>
      <c r="OCX45" s="233"/>
      <c r="OCY45" s="233"/>
      <c r="OCZ45" s="233"/>
      <c r="ODA45" s="233"/>
      <c r="ODB45" s="233"/>
      <c r="ODC45" s="233"/>
      <c r="ODD45" s="233"/>
      <c r="ODE45" s="233"/>
      <c r="ODF45" s="233"/>
      <c r="ODG45" s="233"/>
      <c r="ODH45" s="233"/>
      <c r="ODI45" s="233"/>
      <c r="ODJ45" s="233"/>
      <c r="ODK45" s="233"/>
      <c r="ODL45" s="233"/>
      <c r="ODM45" s="233"/>
      <c r="ODN45" s="233"/>
      <c r="ODO45" s="233"/>
      <c r="ODP45" s="233"/>
      <c r="ODQ45" s="233"/>
      <c r="ODR45" s="233"/>
      <c r="ODS45" s="233"/>
      <c r="ODT45" s="233"/>
      <c r="ODU45" s="233"/>
      <c r="ODV45" s="233"/>
      <c r="ODW45" s="233"/>
      <c r="ODX45" s="233"/>
      <c r="ODY45" s="233"/>
      <c r="ODZ45" s="233"/>
      <c r="OEA45" s="233"/>
      <c r="OEB45" s="233"/>
      <c r="OEC45" s="233"/>
      <c r="OED45" s="233"/>
      <c r="OEE45" s="233"/>
      <c r="OEF45" s="233"/>
      <c r="OEG45" s="233"/>
      <c r="OEH45" s="233"/>
      <c r="OEI45" s="233"/>
      <c r="OEJ45" s="233"/>
      <c r="OEK45" s="233"/>
      <c r="OEL45" s="233"/>
      <c r="OEM45" s="233"/>
      <c r="OEN45" s="233"/>
      <c r="OEO45" s="233"/>
      <c r="OEP45" s="233"/>
      <c r="OEQ45" s="233"/>
      <c r="OER45" s="233"/>
      <c r="OES45" s="233"/>
      <c r="OET45" s="233"/>
      <c r="OEU45" s="233"/>
      <c r="OEV45" s="233"/>
      <c r="OEW45" s="233"/>
      <c r="OEX45" s="233"/>
      <c r="OEY45" s="233"/>
      <c r="OEZ45" s="233"/>
      <c r="OFA45" s="233"/>
      <c r="OFB45" s="233"/>
      <c r="OFC45" s="233"/>
      <c r="OFD45" s="233"/>
      <c r="OFE45" s="233"/>
      <c r="OFF45" s="233"/>
      <c r="OFG45" s="233"/>
      <c r="OFH45" s="233"/>
      <c r="OFI45" s="233"/>
      <c r="OFJ45" s="233"/>
      <c r="OFK45" s="233"/>
      <c r="OFL45" s="233"/>
      <c r="OFM45" s="233"/>
      <c r="OFN45" s="233"/>
      <c r="OFO45" s="233"/>
      <c r="OFP45" s="233"/>
      <c r="OFQ45" s="233"/>
      <c r="OFR45" s="233"/>
      <c r="OFS45" s="233"/>
      <c r="OFT45" s="233"/>
      <c r="OFU45" s="233"/>
      <c r="OFV45" s="233"/>
      <c r="OFW45" s="233"/>
      <c r="OFX45" s="233"/>
      <c r="OFY45" s="233"/>
      <c r="OFZ45" s="233"/>
      <c r="OGA45" s="233"/>
      <c r="OGB45" s="233"/>
      <c r="OGC45" s="233"/>
      <c r="OGD45" s="233"/>
      <c r="OGE45" s="233"/>
      <c r="OGF45" s="233"/>
      <c r="OGG45" s="233"/>
      <c r="OGH45" s="233"/>
      <c r="OGI45" s="233"/>
      <c r="OGJ45" s="233"/>
      <c r="OGK45" s="233"/>
      <c r="OGL45" s="233"/>
      <c r="OGM45" s="233"/>
      <c r="OGN45" s="233"/>
      <c r="OGO45" s="233"/>
      <c r="OGP45" s="233"/>
      <c r="OGQ45" s="233"/>
      <c r="OGR45" s="233"/>
      <c r="OGS45" s="233"/>
      <c r="OGT45" s="233"/>
      <c r="OGU45" s="233"/>
      <c r="OGV45" s="233"/>
      <c r="OGW45" s="233"/>
      <c r="OGX45" s="233"/>
      <c r="OGY45" s="233"/>
      <c r="OGZ45" s="233"/>
      <c r="OHA45" s="233"/>
      <c r="OHB45" s="233"/>
      <c r="OHC45" s="233"/>
      <c r="OHD45" s="233"/>
      <c r="OHE45" s="233"/>
      <c r="OHF45" s="233"/>
      <c r="OHG45" s="233"/>
      <c r="OHH45" s="233"/>
      <c r="OHI45" s="233"/>
      <c r="OHJ45" s="233"/>
      <c r="OHK45" s="233"/>
      <c r="OHL45" s="233"/>
      <c r="OHM45" s="233"/>
      <c r="OHN45" s="233"/>
      <c r="OHO45" s="233"/>
      <c r="OHP45" s="233"/>
      <c r="OHQ45" s="233"/>
      <c r="OHR45" s="233"/>
      <c r="OHS45" s="233"/>
      <c r="OHT45" s="233"/>
      <c r="OHU45" s="233"/>
      <c r="OHV45" s="233"/>
      <c r="OHW45" s="233"/>
      <c r="OHX45" s="233"/>
      <c r="OHY45" s="233"/>
      <c r="OHZ45" s="233"/>
      <c r="OIA45" s="233"/>
      <c r="OIB45" s="233"/>
      <c r="OIC45" s="233"/>
      <c r="OID45" s="233"/>
      <c r="OIE45" s="233"/>
      <c r="OIF45" s="233"/>
      <c r="OIG45" s="233"/>
      <c r="OIH45" s="233"/>
      <c r="OII45" s="233"/>
      <c r="OIJ45" s="233"/>
      <c r="OIK45" s="233"/>
      <c r="OIL45" s="233"/>
      <c r="OIM45" s="233"/>
      <c r="OIN45" s="233"/>
      <c r="OIO45" s="233"/>
      <c r="OIP45" s="233"/>
      <c r="OIQ45" s="233"/>
      <c r="OIR45" s="233"/>
      <c r="OIS45" s="233"/>
      <c r="OIT45" s="233"/>
      <c r="OIU45" s="233"/>
      <c r="OIV45" s="233"/>
      <c r="OIW45" s="233"/>
      <c r="OIX45" s="233"/>
      <c r="OIY45" s="233"/>
      <c r="OIZ45" s="233"/>
      <c r="OJA45" s="233"/>
      <c r="OJB45" s="233"/>
      <c r="OJC45" s="233"/>
      <c r="OJD45" s="233"/>
      <c r="OJE45" s="233"/>
      <c r="OJF45" s="233"/>
      <c r="OJG45" s="233"/>
      <c r="OJH45" s="233"/>
      <c r="OJI45" s="233"/>
      <c r="OJJ45" s="233"/>
      <c r="OJK45" s="233"/>
      <c r="OJL45" s="233"/>
      <c r="OJM45" s="233"/>
      <c r="OJN45" s="233"/>
      <c r="OJO45" s="233"/>
      <c r="OJP45" s="233"/>
      <c r="OJQ45" s="233"/>
      <c r="OJR45" s="233"/>
      <c r="OJS45" s="233"/>
      <c r="OJT45" s="233"/>
      <c r="OJU45" s="233"/>
      <c r="OJV45" s="233"/>
      <c r="OJW45" s="233"/>
      <c r="OJX45" s="233"/>
      <c r="OJY45" s="233"/>
      <c r="OJZ45" s="233"/>
      <c r="OKA45" s="233"/>
      <c r="OKB45" s="233"/>
      <c r="OKC45" s="233"/>
      <c r="OKD45" s="233"/>
      <c r="OKE45" s="233"/>
      <c r="OKF45" s="233"/>
      <c r="OKG45" s="233"/>
      <c r="OKH45" s="233"/>
      <c r="OKI45" s="233"/>
      <c r="OKJ45" s="233"/>
      <c r="OKK45" s="233"/>
      <c r="OKL45" s="233"/>
      <c r="OKM45" s="233"/>
      <c r="OKN45" s="233"/>
      <c r="OKO45" s="233"/>
      <c r="OKP45" s="233"/>
      <c r="OKQ45" s="233"/>
      <c r="OKR45" s="233"/>
      <c r="OKS45" s="233"/>
      <c r="OKT45" s="233"/>
      <c r="OKU45" s="233"/>
      <c r="OKV45" s="233"/>
      <c r="OKW45" s="233"/>
      <c r="OKX45" s="233"/>
      <c r="OKY45" s="233"/>
      <c r="OKZ45" s="233"/>
      <c r="OLA45" s="233"/>
      <c r="OLB45" s="233"/>
      <c r="OLC45" s="233"/>
      <c r="OLD45" s="233"/>
      <c r="OLE45" s="233"/>
      <c r="OLF45" s="233"/>
      <c r="OLG45" s="233"/>
      <c r="OLH45" s="233"/>
      <c r="OLI45" s="233"/>
      <c r="OLJ45" s="233"/>
      <c r="OLK45" s="233"/>
      <c r="OLL45" s="233"/>
      <c r="OLM45" s="233"/>
      <c r="OLN45" s="233"/>
      <c r="OLO45" s="233"/>
      <c r="OLP45" s="233"/>
      <c r="OLQ45" s="233"/>
      <c r="OLR45" s="233"/>
      <c r="OLS45" s="233"/>
      <c r="OLT45" s="233"/>
      <c r="OLU45" s="233"/>
      <c r="OLV45" s="233"/>
      <c r="OLW45" s="233"/>
      <c r="OLX45" s="233"/>
      <c r="OLY45" s="233"/>
      <c r="OLZ45" s="233"/>
      <c r="OMA45" s="233"/>
      <c r="OMB45" s="233"/>
      <c r="OMC45" s="233"/>
      <c r="OMD45" s="233"/>
      <c r="OME45" s="233"/>
      <c r="OMF45" s="233"/>
      <c r="OMG45" s="233"/>
      <c r="OMH45" s="233"/>
      <c r="OMI45" s="233"/>
      <c r="OMJ45" s="233"/>
      <c r="OMK45" s="233"/>
      <c r="OML45" s="233"/>
      <c r="OMM45" s="233"/>
      <c r="OMN45" s="233"/>
      <c r="OMO45" s="233"/>
      <c r="OMP45" s="233"/>
      <c r="OMQ45" s="233"/>
      <c r="OMR45" s="233"/>
      <c r="OMS45" s="233"/>
      <c r="OMT45" s="233"/>
      <c r="OMU45" s="233"/>
      <c r="OMV45" s="233"/>
      <c r="OMW45" s="233"/>
      <c r="OMX45" s="233"/>
      <c r="OMY45" s="233"/>
      <c r="OMZ45" s="233"/>
      <c r="ONA45" s="233"/>
      <c r="ONB45" s="233"/>
      <c r="ONC45" s="233"/>
      <c r="OND45" s="233"/>
      <c r="ONE45" s="233"/>
      <c r="ONF45" s="233"/>
      <c r="ONG45" s="233"/>
      <c r="ONH45" s="233"/>
      <c r="ONI45" s="233"/>
      <c r="ONJ45" s="233"/>
      <c r="ONK45" s="233"/>
      <c r="ONL45" s="233"/>
      <c r="ONM45" s="233"/>
      <c r="ONN45" s="233"/>
      <c r="ONO45" s="233"/>
      <c r="ONP45" s="233"/>
      <c r="ONQ45" s="233"/>
      <c r="ONR45" s="233"/>
      <c r="ONS45" s="233"/>
      <c r="ONT45" s="233"/>
      <c r="ONU45" s="233"/>
      <c r="ONV45" s="233"/>
      <c r="ONW45" s="233"/>
      <c r="ONX45" s="233"/>
      <c r="ONY45" s="233"/>
      <c r="ONZ45" s="233"/>
      <c r="OOA45" s="233"/>
      <c r="OOB45" s="233"/>
      <c r="OOC45" s="233"/>
      <c r="OOD45" s="233"/>
      <c r="OOE45" s="233"/>
      <c r="OOF45" s="233"/>
      <c r="OOG45" s="233"/>
      <c r="OOH45" s="233"/>
      <c r="OOI45" s="233"/>
      <c r="OOJ45" s="233"/>
      <c r="OOK45" s="233"/>
      <c r="OOL45" s="233"/>
      <c r="OOM45" s="233"/>
      <c r="OON45" s="233"/>
      <c r="OOO45" s="233"/>
      <c r="OOP45" s="233"/>
      <c r="OOQ45" s="233"/>
      <c r="OOR45" s="233"/>
      <c r="OOS45" s="233"/>
      <c r="OOT45" s="233"/>
      <c r="OOU45" s="233"/>
      <c r="OOV45" s="233"/>
      <c r="OOW45" s="233"/>
      <c r="OOX45" s="233"/>
      <c r="OOY45" s="233"/>
      <c r="OOZ45" s="233"/>
      <c r="OPA45" s="233"/>
      <c r="OPB45" s="233"/>
      <c r="OPC45" s="233"/>
      <c r="OPD45" s="233"/>
      <c r="OPE45" s="233"/>
      <c r="OPF45" s="233"/>
      <c r="OPG45" s="233"/>
      <c r="OPH45" s="233"/>
      <c r="OPI45" s="233"/>
      <c r="OPJ45" s="233"/>
      <c r="OPK45" s="233"/>
      <c r="OPL45" s="233"/>
      <c r="OPM45" s="233"/>
      <c r="OPN45" s="233"/>
      <c r="OPO45" s="233"/>
      <c r="OPP45" s="233"/>
      <c r="OPQ45" s="233"/>
      <c r="OPR45" s="233"/>
      <c r="OPS45" s="233"/>
      <c r="OPT45" s="233"/>
      <c r="OPU45" s="233"/>
      <c r="OPV45" s="233"/>
      <c r="OPW45" s="233"/>
      <c r="OPX45" s="233"/>
      <c r="OPY45" s="233"/>
      <c r="OPZ45" s="233"/>
      <c r="OQA45" s="233"/>
      <c r="OQB45" s="233"/>
      <c r="OQC45" s="233"/>
      <c r="OQD45" s="233"/>
      <c r="OQE45" s="233"/>
      <c r="OQF45" s="233"/>
      <c r="OQG45" s="233"/>
      <c r="OQH45" s="233"/>
      <c r="OQI45" s="233"/>
      <c r="OQJ45" s="233"/>
      <c r="OQK45" s="233"/>
      <c r="OQL45" s="233"/>
      <c r="OQM45" s="233"/>
      <c r="OQN45" s="233"/>
      <c r="OQO45" s="233"/>
      <c r="OQP45" s="233"/>
      <c r="OQQ45" s="233"/>
      <c r="OQR45" s="233"/>
      <c r="OQS45" s="233"/>
      <c r="OQT45" s="233"/>
      <c r="OQU45" s="233"/>
      <c r="OQV45" s="233"/>
      <c r="OQW45" s="233"/>
      <c r="OQX45" s="233"/>
      <c r="OQY45" s="233"/>
      <c r="OQZ45" s="233"/>
      <c r="ORA45" s="233"/>
      <c r="ORB45" s="233"/>
      <c r="ORC45" s="233"/>
      <c r="ORD45" s="233"/>
      <c r="ORE45" s="233"/>
      <c r="ORF45" s="233"/>
      <c r="ORG45" s="233"/>
      <c r="ORH45" s="233"/>
      <c r="ORI45" s="233"/>
      <c r="ORJ45" s="233"/>
      <c r="ORK45" s="233"/>
      <c r="ORL45" s="233"/>
      <c r="ORM45" s="233"/>
      <c r="ORN45" s="233"/>
      <c r="ORO45" s="233"/>
      <c r="ORP45" s="233"/>
      <c r="ORQ45" s="233"/>
      <c r="ORR45" s="233"/>
      <c r="ORS45" s="233"/>
      <c r="ORT45" s="233"/>
      <c r="ORU45" s="233"/>
      <c r="ORV45" s="233"/>
      <c r="ORW45" s="233"/>
      <c r="ORX45" s="233"/>
      <c r="ORY45" s="233"/>
      <c r="ORZ45" s="233"/>
      <c r="OSA45" s="233"/>
      <c r="OSB45" s="233"/>
      <c r="OSC45" s="233"/>
      <c r="OSD45" s="233"/>
      <c r="OSE45" s="233"/>
      <c r="OSF45" s="233"/>
      <c r="OSG45" s="233"/>
      <c r="OSH45" s="233"/>
      <c r="OSI45" s="233"/>
      <c r="OSJ45" s="233"/>
      <c r="OSK45" s="233"/>
      <c r="OSL45" s="233"/>
      <c r="OSM45" s="233"/>
      <c r="OSN45" s="233"/>
      <c r="OSO45" s="233"/>
      <c r="OSP45" s="233"/>
      <c r="OSQ45" s="233"/>
      <c r="OSR45" s="233"/>
      <c r="OSS45" s="233"/>
      <c r="OST45" s="233"/>
      <c r="OSU45" s="233"/>
      <c r="OSV45" s="233"/>
      <c r="OSW45" s="233"/>
      <c r="OSX45" s="233"/>
      <c r="OSY45" s="233"/>
      <c r="OSZ45" s="233"/>
      <c r="OTA45" s="233"/>
      <c r="OTB45" s="233"/>
      <c r="OTC45" s="233"/>
      <c r="OTD45" s="233"/>
      <c r="OTE45" s="233"/>
      <c r="OTF45" s="233"/>
      <c r="OTG45" s="233"/>
      <c r="OTH45" s="233"/>
      <c r="OTI45" s="233"/>
      <c r="OTJ45" s="233"/>
      <c r="OTK45" s="233"/>
      <c r="OTL45" s="233"/>
      <c r="OTM45" s="233"/>
      <c r="OTN45" s="233"/>
      <c r="OTO45" s="233"/>
      <c r="OTP45" s="233"/>
      <c r="OTQ45" s="233"/>
      <c r="OTR45" s="233"/>
      <c r="OTS45" s="233"/>
      <c r="OTT45" s="233"/>
      <c r="OTU45" s="233"/>
      <c r="OTV45" s="233"/>
      <c r="OTW45" s="233"/>
      <c r="OTX45" s="233"/>
      <c r="OTY45" s="233"/>
      <c r="OTZ45" s="233"/>
      <c r="OUA45" s="233"/>
      <c r="OUB45" s="233"/>
      <c r="OUC45" s="233"/>
      <c r="OUD45" s="233"/>
      <c r="OUE45" s="233"/>
      <c r="OUF45" s="233"/>
      <c r="OUG45" s="233"/>
      <c r="OUH45" s="233"/>
      <c r="OUI45" s="233"/>
      <c r="OUJ45" s="233"/>
      <c r="OUK45" s="233"/>
      <c r="OUL45" s="233"/>
      <c r="OUM45" s="233"/>
      <c r="OUN45" s="233"/>
      <c r="OUO45" s="233"/>
      <c r="OUP45" s="233"/>
      <c r="OUQ45" s="233"/>
      <c r="OUR45" s="233"/>
      <c r="OUS45" s="233"/>
      <c r="OUT45" s="233"/>
      <c r="OUU45" s="233"/>
      <c r="OUV45" s="233"/>
      <c r="OUW45" s="233"/>
      <c r="OUX45" s="233"/>
      <c r="OUY45" s="233"/>
      <c r="OUZ45" s="233"/>
      <c r="OVA45" s="233"/>
      <c r="OVB45" s="233"/>
      <c r="OVC45" s="233"/>
      <c r="OVD45" s="233"/>
      <c r="OVE45" s="233"/>
      <c r="OVF45" s="233"/>
      <c r="OVG45" s="233"/>
      <c r="OVH45" s="233"/>
      <c r="OVI45" s="233"/>
      <c r="OVJ45" s="233"/>
      <c r="OVK45" s="233"/>
      <c r="OVL45" s="233"/>
      <c r="OVM45" s="233"/>
      <c r="OVN45" s="233"/>
      <c r="OVO45" s="233"/>
      <c r="OVP45" s="233"/>
      <c r="OVQ45" s="233"/>
      <c r="OVR45" s="233"/>
      <c r="OVS45" s="233"/>
      <c r="OVT45" s="233"/>
      <c r="OVU45" s="233"/>
      <c r="OVV45" s="233"/>
      <c r="OVW45" s="233"/>
      <c r="OVX45" s="233"/>
      <c r="OVY45" s="233"/>
      <c r="OVZ45" s="233"/>
      <c r="OWA45" s="233"/>
      <c r="OWB45" s="233"/>
      <c r="OWC45" s="233"/>
      <c r="OWD45" s="233"/>
      <c r="OWE45" s="233"/>
      <c r="OWF45" s="233"/>
      <c r="OWG45" s="233"/>
      <c r="OWH45" s="233"/>
      <c r="OWI45" s="233"/>
      <c r="OWJ45" s="233"/>
      <c r="OWK45" s="233"/>
      <c r="OWL45" s="233"/>
      <c r="OWM45" s="233"/>
      <c r="OWN45" s="233"/>
      <c r="OWO45" s="233"/>
      <c r="OWP45" s="233"/>
      <c r="OWQ45" s="233"/>
      <c r="OWR45" s="233"/>
      <c r="OWS45" s="233"/>
      <c r="OWT45" s="233"/>
      <c r="OWU45" s="233"/>
      <c r="OWV45" s="233"/>
      <c r="OWW45" s="233"/>
      <c r="OWX45" s="233"/>
      <c r="OWY45" s="233"/>
      <c r="OWZ45" s="233"/>
      <c r="OXA45" s="233"/>
      <c r="OXB45" s="233"/>
      <c r="OXC45" s="233"/>
      <c r="OXD45" s="233"/>
      <c r="OXE45" s="233"/>
      <c r="OXF45" s="233"/>
      <c r="OXG45" s="233"/>
      <c r="OXH45" s="233"/>
      <c r="OXI45" s="233"/>
      <c r="OXJ45" s="233"/>
      <c r="OXK45" s="233"/>
      <c r="OXL45" s="233"/>
      <c r="OXM45" s="233"/>
      <c r="OXN45" s="233"/>
      <c r="OXO45" s="233"/>
      <c r="OXP45" s="233"/>
      <c r="OXQ45" s="233"/>
      <c r="OXR45" s="233"/>
      <c r="OXS45" s="233"/>
      <c r="OXT45" s="233"/>
      <c r="OXU45" s="233"/>
      <c r="OXV45" s="233"/>
      <c r="OXW45" s="233"/>
      <c r="OXX45" s="233"/>
      <c r="OXY45" s="233"/>
      <c r="OXZ45" s="233"/>
      <c r="OYA45" s="233"/>
      <c r="OYB45" s="233"/>
      <c r="OYC45" s="233"/>
      <c r="OYD45" s="233"/>
      <c r="OYE45" s="233"/>
      <c r="OYF45" s="233"/>
      <c r="OYG45" s="233"/>
      <c r="OYH45" s="233"/>
      <c r="OYI45" s="233"/>
      <c r="OYJ45" s="233"/>
      <c r="OYK45" s="233"/>
      <c r="OYL45" s="233"/>
      <c r="OYM45" s="233"/>
      <c r="OYN45" s="233"/>
      <c r="OYO45" s="233"/>
      <c r="OYP45" s="233"/>
      <c r="OYQ45" s="233"/>
      <c r="OYR45" s="233"/>
      <c r="OYS45" s="233"/>
      <c r="OYT45" s="233"/>
      <c r="OYU45" s="233"/>
      <c r="OYV45" s="233"/>
      <c r="OYW45" s="233"/>
      <c r="OYX45" s="233"/>
      <c r="OYY45" s="233"/>
      <c r="OYZ45" s="233"/>
      <c r="OZA45" s="233"/>
      <c r="OZB45" s="233"/>
      <c r="OZC45" s="233"/>
      <c r="OZD45" s="233"/>
      <c r="OZE45" s="233"/>
      <c r="OZF45" s="233"/>
      <c r="OZG45" s="233"/>
      <c r="OZH45" s="233"/>
      <c r="OZI45" s="233"/>
      <c r="OZJ45" s="233"/>
      <c r="OZK45" s="233"/>
      <c r="OZL45" s="233"/>
      <c r="OZM45" s="233"/>
      <c r="OZN45" s="233"/>
      <c r="OZO45" s="233"/>
      <c r="OZP45" s="233"/>
      <c r="OZQ45" s="233"/>
      <c r="OZR45" s="233"/>
      <c r="OZS45" s="233"/>
      <c r="OZT45" s="233"/>
      <c r="OZU45" s="233"/>
      <c r="OZV45" s="233"/>
      <c r="OZW45" s="233"/>
      <c r="OZX45" s="233"/>
      <c r="OZY45" s="233"/>
      <c r="OZZ45" s="233"/>
      <c r="PAA45" s="233"/>
      <c r="PAB45" s="233"/>
      <c r="PAC45" s="233"/>
      <c r="PAD45" s="233"/>
      <c r="PAE45" s="233"/>
      <c r="PAF45" s="233"/>
      <c r="PAG45" s="233"/>
      <c r="PAH45" s="233"/>
      <c r="PAI45" s="233"/>
      <c r="PAJ45" s="233"/>
      <c r="PAK45" s="233"/>
      <c r="PAL45" s="233"/>
      <c r="PAM45" s="233"/>
      <c r="PAN45" s="233"/>
      <c r="PAO45" s="233"/>
      <c r="PAP45" s="233"/>
      <c r="PAQ45" s="233"/>
      <c r="PAR45" s="233"/>
      <c r="PAS45" s="233"/>
      <c r="PAT45" s="233"/>
      <c r="PAU45" s="233"/>
      <c r="PAV45" s="233"/>
      <c r="PAW45" s="233"/>
      <c r="PAX45" s="233"/>
      <c r="PAY45" s="233"/>
      <c r="PAZ45" s="233"/>
      <c r="PBA45" s="233"/>
      <c r="PBB45" s="233"/>
      <c r="PBC45" s="233"/>
      <c r="PBD45" s="233"/>
      <c r="PBE45" s="233"/>
      <c r="PBF45" s="233"/>
      <c r="PBG45" s="233"/>
      <c r="PBH45" s="233"/>
      <c r="PBI45" s="233"/>
      <c r="PBJ45" s="233"/>
      <c r="PBK45" s="233"/>
      <c r="PBL45" s="233"/>
      <c r="PBM45" s="233"/>
      <c r="PBN45" s="233"/>
      <c r="PBO45" s="233"/>
      <c r="PBP45" s="233"/>
      <c r="PBQ45" s="233"/>
      <c r="PBR45" s="233"/>
      <c r="PBS45" s="233"/>
      <c r="PBT45" s="233"/>
      <c r="PBU45" s="233"/>
      <c r="PBV45" s="233"/>
      <c r="PBW45" s="233"/>
      <c r="PBX45" s="233"/>
      <c r="PBY45" s="233"/>
      <c r="PBZ45" s="233"/>
      <c r="PCA45" s="233"/>
      <c r="PCB45" s="233"/>
      <c r="PCC45" s="233"/>
      <c r="PCD45" s="233"/>
      <c r="PCE45" s="233"/>
      <c r="PCF45" s="233"/>
      <c r="PCG45" s="233"/>
      <c r="PCH45" s="233"/>
      <c r="PCI45" s="233"/>
      <c r="PCJ45" s="233"/>
      <c r="PCK45" s="233"/>
      <c r="PCL45" s="233"/>
      <c r="PCM45" s="233"/>
      <c r="PCN45" s="233"/>
      <c r="PCO45" s="233"/>
      <c r="PCP45" s="233"/>
      <c r="PCQ45" s="233"/>
      <c r="PCR45" s="233"/>
      <c r="PCS45" s="233"/>
      <c r="PCT45" s="233"/>
      <c r="PCU45" s="233"/>
      <c r="PCV45" s="233"/>
      <c r="PCW45" s="233"/>
      <c r="PCX45" s="233"/>
      <c r="PCY45" s="233"/>
      <c r="PCZ45" s="233"/>
      <c r="PDA45" s="233"/>
      <c r="PDB45" s="233"/>
      <c r="PDC45" s="233"/>
      <c r="PDD45" s="233"/>
      <c r="PDE45" s="233"/>
      <c r="PDF45" s="233"/>
      <c r="PDG45" s="233"/>
      <c r="PDH45" s="233"/>
      <c r="PDI45" s="233"/>
      <c r="PDJ45" s="233"/>
      <c r="PDK45" s="233"/>
      <c r="PDL45" s="233"/>
      <c r="PDM45" s="233"/>
      <c r="PDN45" s="233"/>
      <c r="PDO45" s="233"/>
      <c r="PDP45" s="233"/>
      <c r="PDQ45" s="233"/>
      <c r="PDR45" s="233"/>
      <c r="PDS45" s="233"/>
      <c r="PDT45" s="233"/>
      <c r="PDU45" s="233"/>
      <c r="PDV45" s="233"/>
      <c r="PDW45" s="233"/>
      <c r="PDX45" s="233"/>
      <c r="PDY45" s="233"/>
      <c r="PDZ45" s="233"/>
      <c r="PEA45" s="233"/>
      <c r="PEB45" s="233"/>
      <c r="PEC45" s="233"/>
      <c r="PED45" s="233"/>
      <c r="PEE45" s="233"/>
      <c r="PEF45" s="233"/>
      <c r="PEG45" s="233"/>
      <c r="PEH45" s="233"/>
      <c r="PEI45" s="233"/>
      <c r="PEJ45" s="233"/>
      <c r="PEK45" s="233"/>
      <c r="PEL45" s="233"/>
      <c r="PEM45" s="233"/>
      <c r="PEN45" s="233"/>
      <c r="PEO45" s="233"/>
      <c r="PEP45" s="233"/>
      <c r="PEQ45" s="233"/>
      <c r="PER45" s="233"/>
      <c r="PES45" s="233"/>
      <c r="PET45" s="233"/>
      <c r="PEU45" s="233"/>
      <c r="PEV45" s="233"/>
      <c r="PEW45" s="233"/>
      <c r="PEX45" s="233"/>
      <c r="PEY45" s="233"/>
      <c r="PEZ45" s="233"/>
      <c r="PFA45" s="233"/>
      <c r="PFB45" s="233"/>
      <c r="PFC45" s="233"/>
      <c r="PFD45" s="233"/>
      <c r="PFE45" s="233"/>
      <c r="PFF45" s="233"/>
      <c r="PFG45" s="233"/>
      <c r="PFH45" s="233"/>
      <c r="PFI45" s="233"/>
      <c r="PFJ45" s="233"/>
      <c r="PFK45" s="233"/>
      <c r="PFL45" s="233"/>
      <c r="PFM45" s="233"/>
      <c r="PFN45" s="233"/>
      <c r="PFO45" s="233"/>
      <c r="PFP45" s="233"/>
      <c r="PFQ45" s="233"/>
      <c r="PFR45" s="233"/>
      <c r="PFS45" s="233"/>
      <c r="PFT45" s="233"/>
      <c r="PFU45" s="233"/>
      <c r="PFV45" s="233"/>
      <c r="PFW45" s="233"/>
      <c r="PFX45" s="233"/>
      <c r="PFY45" s="233"/>
      <c r="PFZ45" s="233"/>
      <c r="PGA45" s="233"/>
      <c r="PGB45" s="233"/>
      <c r="PGC45" s="233"/>
      <c r="PGD45" s="233"/>
      <c r="PGE45" s="233"/>
      <c r="PGF45" s="233"/>
      <c r="PGG45" s="233"/>
      <c r="PGH45" s="233"/>
      <c r="PGI45" s="233"/>
      <c r="PGJ45" s="233"/>
      <c r="PGK45" s="233"/>
      <c r="PGL45" s="233"/>
      <c r="PGM45" s="233"/>
      <c r="PGN45" s="233"/>
      <c r="PGO45" s="233"/>
      <c r="PGP45" s="233"/>
      <c r="PGQ45" s="233"/>
      <c r="PGR45" s="233"/>
      <c r="PGS45" s="233"/>
      <c r="PGT45" s="233"/>
      <c r="PGU45" s="233"/>
      <c r="PGV45" s="233"/>
      <c r="PGW45" s="233"/>
      <c r="PGX45" s="233"/>
      <c r="PGY45" s="233"/>
      <c r="PGZ45" s="233"/>
      <c r="PHA45" s="233"/>
      <c r="PHB45" s="233"/>
      <c r="PHC45" s="233"/>
      <c r="PHD45" s="233"/>
      <c r="PHE45" s="233"/>
      <c r="PHF45" s="233"/>
      <c r="PHG45" s="233"/>
      <c r="PHH45" s="233"/>
      <c r="PHI45" s="233"/>
      <c r="PHJ45" s="233"/>
      <c r="PHK45" s="233"/>
      <c r="PHL45" s="233"/>
      <c r="PHM45" s="233"/>
      <c r="PHN45" s="233"/>
      <c r="PHO45" s="233"/>
      <c r="PHP45" s="233"/>
      <c r="PHQ45" s="233"/>
      <c r="PHR45" s="233"/>
      <c r="PHS45" s="233"/>
      <c r="PHT45" s="233"/>
      <c r="PHU45" s="233"/>
      <c r="PHV45" s="233"/>
      <c r="PHW45" s="233"/>
      <c r="PHX45" s="233"/>
      <c r="PHY45" s="233"/>
      <c r="PHZ45" s="233"/>
      <c r="PIA45" s="233"/>
      <c r="PIB45" s="233"/>
      <c r="PIC45" s="233"/>
      <c r="PID45" s="233"/>
      <c r="PIE45" s="233"/>
      <c r="PIF45" s="233"/>
      <c r="PIG45" s="233"/>
      <c r="PIH45" s="233"/>
      <c r="PII45" s="233"/>
      <c r="PIJ45" s="233"/>
      <c r="PIK45" s="233"/>
      <c r="PIL45" s="233"/>
      <c r="PIM45" s="233"/>
      <c r="PIN45" s="233"/>
      <c r="PIO45" s="233"/>
      <c r="PIP45" s="233"/>
      <c r="PIQ45" s="233"/>
      <c r="PIR45" s="233"/>
      <c r="PIS45" s="233"/>
      <c r="PIT45" s="233"/>
      <c r="PIU45" s="233"/>
      <c r="PIV45" s="233"/>
      <c r="PIW45" s="233"/>
      <c r="PIX45" s="233"/>
      <c r="PIY45" s="233"/>
      <c r="PIZ45" s="233"/>
      <c r="PJA45" s="233"/>
      <c r="PJB45" s="233"/>
      <c r="PJC45" s="233"/>
      <c r="PJD45" s="233"/>
      <c r="PJE45" s="233"/>
      <c r="PJF45" s="233"/>
      <c r="PJG45" s="233"/>
      <c r="PJH45" s="233"/>
      <c r="PJI45" s="233"/>
      <c r="PJJ45" s="233"/>
      <c r="PJK45" s="233"/>
      <c r="PJL45" s="233"/>
      <c r="PJM45" s="233"/>
      <c r="PJN45" s="233"/>
      <c r="PJO45" s="233"/>
      <c r="PJP45" s="233"/>
      <c r="PJQ45" s="233"/>
      <c r="PJR45" s="233"/>
      <c r="PJS45" s="233"/>
      <c r="PJT45" s="233"/>
      <c r="PJU45" s="233"/>
      <c r="PJV45" s="233"/>
      <c r="PJW45" s="233"/>
      <c r="PJX45" s="233"/>
      <c r="PJY45" s="233"/>
      <c r="PJZ45" s="233"/>
      <c r="PKA45" s="233"/>
      <c r="PKB45" s="233"/>
      <c r="PKC45" s="233"/>
      <c r="PKD45" s="233"/>
      <c r="PKE45" s="233"/>
      <c r="PKF45" s="233"/>
      <c r="PKG45" s="233"/>
      <c r="PKH45" s="233"/>
      <c r="PKI45" s="233"/>
      <c r="PKJ45" s="233"/>
      <c r="PKK45" s="233"/>
      <c r="PKL45" s="233"/>
      <c r="PKM45" s="233"/>
      <c r="PKN45" s="233"/>
      <c r="PKO45" s="233"/>
      <c r="PKP45" s="233"/>
      <c r="PKQ45" s="233"/>
      <c r="PKR45" s="233"/>
      <c r="PKS45" s="233"/>
      <c r="PKT45" s="233"/>
      <c r="PKU45" s="233"/>
      <c r="PKV45" s="233"/>
      <c r="PKW45" s="233"/>
      <c r="PKX45" s="233"/>
      <c r="PKY45" s="233"/>
      <c r="PKZ45" s="233"/>
      <c r="PLA45" s="233"/>
      <c r="PLB45" s="233"/>
      <c r="PLC45" s="233"/>
      <c r="PLD45" s="233"/>
      <c r="PLE45" s="233"/>
      <c r="PLF45" s="233"/>
      <c r="PLG45" s="233"/>
      <c r="PLH45" s="233"/>
      <c r="PLI45" s="233"/>
      <c r="PLJ45" s="233"/>
      <c r="PLK45" s="233"/>
      <c r="PLL45" s="233"/>
      <c r="PLM45" s="233"/>
      <c r="PLN45" s="233"/>
      <c r="PLO45" s="233"/>
      <c r="PLP45" s="233"/>
      <c r="PLQ45" s="233"/>
      <c r="PLR45" s="233"/>
      <c r="PLS45" s="233"/>
      <c r="PLT45" s="233"/>
      <c r="PLU45" s="233"/>
      <c r="PLV45" s="233"/>
      <c r="PLW45" s="233"/>
      <c r="PLX45" s="233"/>
      <c r="PLY45" s="233"/>
      <c r="PLZ45" s="233"/>
      <c r="PMA45" s="233"/>
      <c r="PMB45" s="233"/>
      <c r="PMC45" s="233"/>
      <c r="PMD45" s="233"/>
      <c r="PME45" s="233"/>
      <c r="PMF45" s="233"/>
      <c r="PMG45" s="233"/>
      <c r="PMH45" s="233"/>
      <c r="PMI45" s="233"/>
      <c r="PMJ45" s="233"/>
      <c r="PMK45" s="233"/>
      <c r="PML45" s="233"/>
      <c r="PMM45" s="233"/>
      <c r="PMN45" s="233"/>
      <c r="PMO45" s="233"/>
      <c r="PMP45" s="233"/>
      <c r="PMQ45" s="233"/>
      <c r="PMR45" s="233"/>
      <c r="PMS45" s="233"/>
      <c r="PMT45" s="233"/>
      <c r="PMU45" s="233"/>
      <c r="PMV45" s="233"/>
      <c r="PMW45" s="233"/>
      <c r="PMX45" s="233"/>
      <c r="PMY45" s="233"/>
      <c r="PMZ45" s="233"/>
      <c r="PNA45" s="233"/>
      <c r="PNB45" s="233"/>
      <c r="PNC45" s="233"/>
      <c r="PND45" s="233"/>
      <c r="PNE45" s="233"/>
      <c r="PNF45" s="233"/>
      <c r="PNG45" s="233"/>
      <c r="PNH45" s="233"/>
      <c r="PNI45" s="233"/>
      <c r="PNJ45" s="233"/>
      <c r="PNK45" s="233"/>
      <c r="PNL45" s="233"/>
      <c r="PNM45" s="233"/>
      <c r="PNN45" s="233"/>
      <c r="PNO45" s="233"/>
      <c r="PNP45" s="233"/>
      <c r="PNQ45" s="233"/>
      <c r="PNR45" s="233"/>
      <c r="PNS45" s="233"/>
      <c r="PNT45" s="233"/>
      <c r="PNU45" s="233"/>
      <c r="PNV45" s="233"/>
      <c r="PNW45" s="233"/>
      <c r="PNX45" s="233"/>
      <c r="PNY45" s="233"/>
      <c r="PNZ45" s="233"/>
      <c r="POA45" s="233"/>
      <c r="POB45" s="233"/>
      <c r="POC45" s="233"/>
      <c r="POD45" s="233"/>
      <c r="POE45" s="233"/>
      <c r="POF45" s="233"/>
      <c r="POG45" s="233"/>
      <c r="POH45" s="233"/>
      <c r="POI45" s="233"/>
      <c r="POJ45" s="233"/>
      <c r="POK45" s="233"/>
      <c r="POL45" s="233"/>
      <c r="POM45" s="233"/>
      <c r="PON45" s="233"/>
      <c r="POO45" s="233"/>
      <c r="POP45" s="233"/>
      <c r="POQ45" s="233"/>
      <c r="POR45" s="233"/>
      <c r="POS45" s="233"/>
      <c r="POT45" s="233"/>
      <c r="POU45" s="233"/>
      <c r="POV45" s="233"/>
      <c r="POW45" s="233"/>
      <c r="POX45" s="233"/>
      <c r="POY45" s="233"/>
      <c r="POZ45" s="233"/>
      <c r="PPA45" s="233"/>
      <c r="PPB45" s="233"/>
      <c r="PPC45" s="233"/>
      <c r="PPD45" s="233"/>
      <c r="PPE45" s="233"/>
      <c r="PPF45" s="233"/>
      <c r="PPG45" s="233"/>
      <c r="PPH45" s="233"/>
      <c r="PPI45" s="233"/>
      <c r="PPJ45" s="233"/>
      <c r="PPK45" s="233"/>
      <c r="PPL45" s="233"/>
      <c r="PPM45" s="233"/>
      <c r="PPN45" s="233"/>
      <c r="PPO45" s="233"/>
      <c r="PPP45" s="233"/>
      <c r="PPQ45" s="233"/>
      <c r="PPR45" s="233"/>
      <c r="PPS45" s="233"/>
      <c r="PPT45" s="233"/>
      <c r="PPU45" s="233"/>
      <c r="PPV45" s="233"/>
      <c r="PPW45" s="233"/>
      <c r="PPX45" s="233"/>
      <c r="PPY45" s="233"/>
      <c r="PPZ45" s="233"/>
      <c r="PQA45" s="233"/>
      <c r="PQB45" s="233"/>
      <c r="PQC45" s="233"/>
      <c r="PQD45" s="233"/>
      <c r="PQE45" s="233"/>
      <c r="PQF45" s="233"/>
      <c r="PQG45" s="233"/>
      <c r="PQH45" s="233"/>
      <c r="PQI45" s="233"/>
      <c r="PQJ45" s="233"/>
      <c r="PQK45" s="233"/>
      <c r="PQL45" s="233"/>
      <c r="PQM45" s="233"/>
      <c r="PQN45" s="233"/>
      <c r="PQO45" s="233"/>
      <c r="PQP45" s="233"/>
      <c r="PQQ45" s="233"/>
      <c r="PQR45" s="233"/>
      <c r="PQS45" s="233"/>
      <c r="PQT45" s="233"/>
      <c r="PQU45" s="233"/>
      <c r="PQV45" s="233"/>
      <c r="PQW45" s="233"/>
      <c r="PQX45" s="233"/>
      <c r="PQY45" s="233"/>
      <c r="PQZ45" s="233"/>
      <c r="PRA45" s="233"/>
      <c r="PRB45" s="233"/>
      <c r="PRC45" s="233"/>
      <c r="PRD45" s="233"/>
      <c r="PRE45" s="233"/>
      <c r="PRF45" s="233"/>
      <c r="PRG45" s="233"/>
      <c r="PRH45" s="233"/>
      <c r="PRI45" s="233"/>
      <c r="PRJ45" s="233"/>
      <c r="PRK45" s="233"/>
      <c r="PRL45" s="233"/>
      <c r="PRM45" s="233"/>
      <c r="PRN45" s="233"/>
      <c r="PRO45" s="233"/>
      <c r="PRP45" s="233"/>
      <c r="PRQ45" s="233"/>
      <c r="PRR45" s="233"/>
      <c r="PRS45" s="233"/>
      <c r="PRT45" s="233"/>
      <c r="PRU45" s="233"/>
      <c r="PRV45" s="233"/>
      <c r="PRW45" s="233"/>
      <c r="PRX45" s="233"/>
      <c r="PRY45" s="233"/>
      <c r="PRZ45" s="233"/>
      <c r="PSA45" s="233"/>
      <c r="PSB45" s="233"/>
      <c r="PSC45" s="233"/>
      <c r="PSD45" s="233"/>
      <c r="PSE45" s="233"/>
      <c r="PSF45" s="233"/>
      <c r="PSG45" s="233"/>
      <c r="PSH45" s="233"/>
      <c r="PSI45" s="233"/>
      <c r="PSJ45" s="233"/>
      <c r="PSK45" s="233"/>
      <c r="PSL45" s="233"/>
      <c r="PSM45" s="233"/>
      <c r="PSN45" s="233"/>
      <c r="PSO45" s="233"/>
      <c r="PSP45" s="233"/>
      <c r="PSQ45" s="233"/>
      <c r="PSR45" s="233"/>
      <c r="PSS45" s="233"/>
      <c r="PST45" s="233"/>
      <c r="PSU45" s="233"/>
      <c r="PSV45" s="233"/>
      <c r="PSW45" s="233"/>
      <c r="PSX45" s="233"/>
      <c r="PSY45" s="233"/>
      <c r="PSZ45" s="233"/>
      <c r="PTA45" s="233"/>
      <c r="PTB45" s="233"/>
      <c r="PTC45" s="233"/>
      <c r="PTD45" s="233"/>
      <c r="PTE45" s="233"/>
      <c r="PTF45" s="233"/>
      <c r="PTG45" s="233"/>
      <c r="PTH45" s="233"/>
      <c r="PTI45" s="233"/>
      <c r="PTJ45" s="233"/>
      <c r="PTK45" s="233"/>
      <c r="PTL45" s="233"/>
      <c r="PTM45" s="233"/>
      <c r="PTN45" s="233"/>
      <c r="PTO45" s="233"/>
      <c r="PTP45" s="233"/>
      <c r="PTQ45" s="233"/>
      <c r="PTR45" s="233"/>
      <c r="PTS45" s="233"/>
      <c r="PTT45" s="233"/>
      <c r="PTU45" s="233"/>
      <c r="PTV45" s="233"/>
      <c r="PTW45" s="233"/>
      <c r="PTX45" s="233"/>
      <c r="PTY45" s="233"/>
      <c r="PTZ45" s="233"/>
      <c r="PUA45" s="233"/>
      <c r="PUB45" s="233"/>
      <c r="PUC45" s="233"/>
      <c r="PUD45" s="233"/>
      <c r="PUE45" s="233"/>
      <c r="PUF45" s="233"/>
      <c r="PUG45" s="233"/>
      <c r="PUH45" s="233"/>
      <c r="PUI45" s="233"/>
      <c r="PUJ45" s="233"/>
      <c r="PUK45" s="233"/>
      <c r="PUL45" s="233"/>
      <c r="PUM45" s="233"/>
      <c r="PUN45" s="233"/>
      <c r="PUO45" s="233"/>
      <c r="PUP45" s="233"/>
      <c r="PUQ45" s="233"/>
      <c r="PUR45" s="233"/>
      <c r="PUS45" s="233"/>
      <c r="PUT45" s="233"/>
      <c r="PUU45" s="233"/>
      <c r="PUV45" s="233"/>
      <c r="PUW45" s="233"/>
      <c r="PUX45" s="233"/>
      <c r="PUY45" s="233"/>
      <c r="PUZ45" s="233"/>
      <c r="PVA45" s="233"/>
      <c r="PVB45" s="233"/>
      <c r="PVC45" s="233"/>
      <c r="PVD45" s="233"/>
      <c r="PVE45" s="233"/>
      <c r="PVF45" s="233"/>
      <c r="PVG45" s="233"/>
      <c r="PVH45" s="233"/>
      <c r="PVI45" s="233"/>
      <c r="PVJ45" s="233"/>
      <c r="PVK45" s="233"/>
      <c r="PVL45" s="233"/>
      <c r="PVM45" s="233"/>
      <c r="PVN45" s="233"/>
      <c r="PVO45" s="233"/>
      <c r="PVP45" s="233"/>
      <c r="PVQ45" s="233"/>
      <c r="PVR45" s="233"/>
      <c r="PVS45" s="233"/>
      <c r="PVT45" s="233"/>
      <c r="PVU45" s="233"/>
      <c r="PVV45" s="233"/>
      <c r="PVW45" s="233"/>
      <c r="PVX45" s="233"/>
      <c r="PVY45" s="233"/>
      <c r="PVZ45" s="233"/>
      <c r="PWA45" s="233"/>
      <c r="PWB45" s="233"/>
      <c r="PWC45" s="233"/>
      <c r="PWD45" s="233"/>
      <c r="PWE45" s="233"/>
      <c r="PWF45" s="233"/>
      <c r="PWG45" s="233"/>
      <c r="PWH45" s="233"/>
      <c r="PWI45" s="233"/>
      <c r="PWJ45" s="233"/>
      <c r="PWK45" s="233"/>
      <c r="PWL45" s="233"/>
      <c r="PWM45" s="233"/>
      <c r="PWN45" s="233"/>
      <c r="PWO45" s="233"/>
      <c r="PWP45" s="233"/>
      <c r="PWQ45" s="233"/>
      <c r="PWR45" s="233"/>
      <c r="PWS45" s="233"/>
      <c r="PWT45" s="233"/>
      <c r="PWU45" s="233"/>
      <c r="PWV45" s="233"/>
      <c r="PWW45" s="233"/>
      <c r="PWX45" s="233"/>
      <c r="PWY45" s="233"/>
      <c r="PWZ45" s="233"/>
      <c r="PXA45" s="233"/>
      <c r="PXB45" s="233"/>
      <c r="PXC45" s="233"/>
      <c r="PXD45" s="233"/>
      <c r="PXE45" s="233"/>
      <c r="PXF45" s="233"/>
      <c r="PXG45" s="233"/>
      <c r="PXH45" s="233"/>
      <c r="PXI45" s="233"/>
      <c r="PXJ45" s="233"/>
      <c r="PXK45" s="233"/>
      <c r="PXL45" s="233"/>
      <c r="PXM45" s="233"/>
      <c r="PXN45" s="233"/>
      <c r="PXO45" s="233"/>
      <c r="PXP45" s="233"/>
      <c r="PXQ45" s="233"/>
      <c r="PXR45" s="233"/>
      <c r="PXS45" s="233"/>
      <c r="PXT45" s="233"/>
      <c r="PXU45" s="233"/>
      <c r="PXV45" s="233"/>
      <c r="PXW45" s="233"/>
      <c r="PXX45" s="233"/>
      <c r="PXY45" s="233"/>
      <c r="PXZ45" s="233"/>
      <c r="PYA45" s="233"/>
      <c r="PYB45" s="233"/>
      <c r="PYC45" s="233"/>
      <c r="PYD45" s="233"/>
      <c r="PYE45" s="233"/>
      <c r="PYF45" s="233"/>
      <c r="PYG45" s="233"/>
      <c r="PYH45" s="233"/>
      <c r="PYI45" s="233"/>
      <c r="PYJ45" s="233"/>
      <c r="PYK45" s="233"/>
      <c r="PYL45" s="233"/>
      <c r="PYM45" s="233"/>
      <c r="PYN45" s="233"/>
      <c r="PYO45" s="233"/>
      <c r="PYP45" s="233"/>
      <c r="PYQ45" s="233"/>
      <c r="PYR45" s="233"/>
      <c r="PYS45" s="233"/>
      <c r="PYT45" s="233"/>
      <c r="PYU45" s="233"/>
      <c r="PYV45" s="233"/>
      <c r="PYW45" s="233"/>
      <c r="PYX45" s="233"/>
      <c r="PYY45" s="233"/>
      <c r="PYZ45" s="233"/>
      <c r="PZA45" s="233"/>
      <c r="PZB45" s="233"/>
      <c r="PZC45" s="233"/>
      <c r="PZD45" s="233"/>
      <c r="PZE45" s="233"/>
      <c r="PZF45" s="233"/>
      <c r="PZG45" s="233"/>
      <c r="PZH45" s="233"/>
      <c r="PZI45" s="233"/>
      <c r="PZJ45" s="233"/>
      <c r="PZK45" s="233"/>
      <c r="PZL45" s="233"/>
      <c r="PZM45" s="233"/>
      <c r="PZN45" s="233"/>
      <c r="PZO45" s="233"/>
      <c r="PZP45" s="233"/>
      <c r="PZQ45" s="233"/>
      <c r="PZR45" s="233"/>
      <c r="PZS45" s="233"/>
      <c r="PZT45" s="233"/>
      <c r="PZU45" s="233"/>
      <c r="PZV45" s="233"/>
      <c r="PZW45" s="233"/>
      <c r="PZX45" s="233"/>
      <c r="PZY45" s="233"/>
      <c r="PZZ45" s="233"/>
      <c r="QAA45" s="233"/>
      <c r="QAB45" s="233"/>
      <c r="QAC45" s="233"/>
      <c r="QAD45" s="233"/>
      <c r="QAE45" s="233"/>
      <c r="QAF45" s="233"/>
      <c r="QAG45" s="233"/>
      <c r="QAH45" s="233"/>
      <c r="QAI45" s="233"/>
      <c r="QAJ45" s="233"/>
      <c r="QAK45" s="233"/>
      <c r="QAL45" s="233"/>
      <c r="QAM45" s="233"/>
      <c r="QAN45" s="233"/>
      <c r="QAO45" s="233"/>
      <c r="QAP45" s="233"/>
      <c r="QAQ45" s="233"/>
      <c r="QAR45" s="233"/>
      <c r="QAS45" s="233"/>
      <c r="QAT45" s="233"/>
      <c r="QAU45" s="233"/>
      <c r="QAV45" s="233"/>
      <c r="QAW45" s="233"/>
      <c r="QAX45" s="233"/>
      <c r="QAY45" s="233"/>
      <c r="QAZ45" s="233"/>
      <c r="QBA45" s="233"/>
      <c r="QBB45" s="233"/>
      <c r="QBC45" s="233"/>
      <c r="QBD45" s="233"/>
      <c r="QBE45" s="233"/>
      <c r="QBF45" s="233"/>
      <c r="QBG45" s="233"/>
      <c r="QBH45" s="233"/>
      <c r="QBI45" s="233"/>
      <c r="QBJ45" s="233"/>
      <c r="QBK45" s="233"/>
      <c r="QBL45" s="233"/>
      <c r="QBM45" s="233"/>
      <c r="QBN45" s="233"/>
      <c r="QBO45" s="233"/>
      <c r="QBP45" s="233"/>
      <c r="QBQ45" s="233"/>
      <c r="QBR45" s="233"/>
      <c r="QBS45" s="233"/>
      <c r="QBT45" s="233"/>
      <c r="QBU45" s="233"/>
      <c r="QBV45" s="233"/>
      <c r="QBW45" s="233"/>
      <c r="QBX45" s="233"/>
      <c r="QBY45" s="233"/>
      <c r="QBZ45" s="233"/>
      <c r="QCA45" s="233"/>
      <c r="QCB45" s="233"/>
      <c r="QCC45" s="233"/>
      <c r="QCD45" s="233"/>
      <c r="QCE45" s="233"/>
      <c r="QCF45" s="233"/>
      <c r="QCG45" s="233"/>
      <c r="QCH45" s="233"/>
      <c r="QCI45" s="233"/>
      <c r="QCJ45" s="233"/>
      <c r="QCK45" s="233"/>
      <c r="QCL45" s="233"/>
      <c r="QCM45" s="233"/>
      <c r="QCN45" s="233"/>
      <c r="QCO45" s="233"/>
      <c r="QCP45" s="233"/>
      <c r="QCQ45" s="233"/>
      <c r="QCR45" s="233"/>
      <c r="QCS45" s="233"/>
      <c r="QCT45" s="233"/>
      <c r="QCU45" s="233"/>
      <c r="QCV45" s="233"/>
      <c r="QCW45" s="233"/>
      <c r="QCX45" s="233"/>
      <c r="QCY45" s="233"/>
      <c r="QCZ45" s="233"/>
      <c r="QDA45" s="233"/>
      <c r="QDB45" s="233"/>
      <c r="QDC45" s="233"/>
      <c r="QDD45" s="233"/>
      <c r="QDE45" s="233"/>
      <c r="QDF45" s="233"/>
      <c r="QDG45" s="233"/>
      <c r="QDH45" s="233"/>
      <c r="QDI45" s="233"/>
      <c r="QDJ45" s="233"/>
      <c r="QDK45" s="233"/>
      <c r="QDL45" s="233"/>
      <c r="QDM45" s="233"/>
      <c r="QDN45" s="233"/>
      <c r="QDO45" s="233"/>
      <c r="QDP45" s="233"/>
      <c r="QDQ45" s="233"/>
      <c r="QDR45" s="233"/>
      <c r="QDS45" s="233"/>
      <c r="QDT45" s="233"/>
      <c r="QDU45" s="233"/>
      <c r="QDV45" s="233"/>
      <c r="QDW45" s="233"/>
      <c r="QDX45" s="233"/>
      <c r="QDY45" s="233"/>
      <c r="QDZ45" s="233"/>
      <c r="QEA45" s="233"/>
      <c r="QEB45" s="233"/>
      <c r="QEC45" s="233"/>
      <c r="QED45" s="233"/>
      <c r="QEE45" s="233"/>
      <c r="QEF45" s="233"/>
      <c r="QEG45" s="233"/>
      <c r="QEH45" s="233"/>
      <c r="QEI45" s="233"/>
      <c r="QEJ45" s="233"/>
      <c r="QEK45" s="233"/>
      <c r="QEL45" s="233"/>
      <c r="QEM45" s="233"/>
      <c r="QEN45" s="233"/>
      <c r="QEO45" s="233"/>
      <c r="QEP45" s="233"/>
      <c r="QEQ45" s="233"/>
      <c r="QER45" s="233"/>
      <c r="QES45" s="233"/>
      <c r="QET45" s="233"/>
      <c r="QEU45" s="233"/>
      <c r="QEV45" s="233"/>
      <c r="QEW45" s="233"/>
      <c r="QEX45" s="233"/>
      <c r="QEY45" s="233"/>
      <c r="QEZ45" s="233"/>
      <c r="QFA45" s="233"/>
      <c r="QFB45" s="233"/>
      <c r="QFC45" s="233"/>
      <c r="QFD45" s="233"/>
      <c r="QFE45" s="233"/>
      <c r="QFF45" s="233"/>
      <c r="QFG45" s="233"/>
      <c r="QFH45" s="233"/>
      <c r="QFI45" s="233"/>
      <c r="QFJ45" s="233"/>
      <c r="QFK45" s="233"/>
      <c r="QFL45" s="233"/>
      <c r="QFM45" s="233"/>
      <c r="QFN45" s="233"/>
      <c r="QFO45" s="233"/>
      <c r="QFP45" s="233"/>
      <c r="QFQ45" s="233"/>
      <c r="QFR45" s="233"/>
      <c r="QFS45" s="233"/>
      <c r="QFT45" s="233"/>
      <c r="QFU45" s="233"/>
      <c r="QFV45" s="233"/>
      <c r="QFW45" s="233"/>
      <c r="QFX45" s="233"/>
      <c r="QFY45" s="233"/>
      <c r="QFZ45" s="233"/>
      <c r="QGA45" s="233"/>
      <c r="QGB45" s="233"/>
      <c r="QGC45" s="233"/>
      <c r="QGD45" s="233"/>
      <c r="QGE45" s="233"/>
      <c r="QGF45" s="233"/>
      <c r="QGG45" s="233"/>
      <c r="QGH45" s="233"/>
      <c r="QGI45" s="233"/>
      <c r="QGJ45" s="233"/>
      <c r="QGK45" s="233"/>
      <c r="QGL45" s="233"/>
      <c r="QGM45" s="233"/>
      <c r="QGN45" s="233"/>
      <c r="QGO45" s="233"/>
      <c r="QGP45" s="233"/>
      <c r="QGQ45" s="233"/>
      <c r="QGR45" s="233"/>
      <c r="QGS45" s="233"/>
      <c r="QGT45" s="233"/>
      <c r="QGU45" s="233"/>
      <c r="QGV45" s="233"/>
      <c r="QGW45" s="233"/>
      <c r="QGX45" s="233"/>
      <c r="QGY45" s="233"/>
      <c r="QGZ45" s="233"/>
      <c r="QHA45" s="233"/>
      <c r="QHB45" s="233"/>
      <c r="QHC45" s="233"/>
      <c r="QHD45" s="233"/>
      <c r="QHE45" s="233"/>
      <c r="QHF45" s="233"/>
      <c r="QHG45" s="233"/>
      <c r="QHH45" s="233"/>
      <c r="QHI45" s="233"/>
      <c r="QHJ45" s="233"/>
      <c r="QHK45" s="233"/>
      <c r="QHL45" s="233"/>
      <c r="QHM45" s="233"/>
      <c r="QHN45" s="233"/>
      <c r="QHO45" s="233"/>
      <c r="QHP45" s="233"/>
      <c r="QHQ45" s="233"/>
      <c r="QHR45" s="233"/>
      <c r="QHS45" s="233"/>
      <c r="QHT45" s="233"/>
      <c r="QHU45" s="233"/>
      <c r="QHV45" s="233"/>
      <c r="QHW45" s="233"/>
      <c r="QHX45" s="233"/>
      <c r="QHY45" s="233"/>
      <c r="QHZ45" s="233"/>
      <c r="QIA45" s="233"/>
      <c r="QIB45" s="233"/>
      <c r="QIC45" s="233"/>
      <c r="QID45" s="233"/>
      <c r="QIE45" s="233"/>
      <c r="QIF45" s="233"/>
      <c r="QIG45" s="233"/>
      <c r="QIH45" s="233"/>
      <c r="QII45" s="233"/>
      <c r="QIJ45" s="233"/>
      <c r="QIK45" s="233"/>
      <c r="QIL45" s="233"/>
      <c r="QIM45" s="233"/>
      <c r="QIN45" s="233"/>
      <c r="QIO45" s="233"/>
      <c r="QIP45" s="233"/>
      <c r="QIQ45" s="233"/>
      <c r="QIR45" s="233"/>
      <c r="QIS45" s="233"/>
      <c r="QIT45" s="233"/>
      <c r="QIU45" s="233"/>
      <c r="QIV45" s="233"/>
      <c r="QIW45" s="233"/>
      <c r="QIX45" s="233"/>
      <c r="QIY45" s="233"/>
      <c r="QIZ45" s="233"/>
      <c r="QJA45" s="233"/>
      <c r="QJB45" s="233"/>
      <c r="QJC45" s="233"/>
      <c r="QJD45" s="233"/>
      <c r="QJE45" s="233"/>
      <c r="QJF45" s="233"/>
      <c r="QJG45" s="233"/>
      <c r="QJH45" s="233"/>
      <c r="QJI45" s="233"/>
      <c r="QJJ45" s="233"/>
      <c r="QJK45" s="233"/>
      <c r="QJL45" s="233"/>
      <c r="QJM45" s="233"/>
      <c r="QJN45" s="233"/>
      <c r="QJO45" s="233"/>
      <c r="QJP45" s="233"/>
      <c r="QJQ45" s="233"/>
      <c r="QJR45" s="233"/>
      <c r="QJS45" s="233"/>
      <c r="QJT45" s="233"/>
      <c r="QJU45" s="233"/>
      <c r="QJV45" s="233"/>
      <c r="QJW45" s="233"/>
      <c r="QJX45" s="233"/>
      <c r="QJY45" s="233"/>
      <c r="QJZ45" s="233"/>
      <c r="QKA45" s="233"/>
      <c r="QKB45" s="233"/>
      <c r="QKC45" s="233"/>
      <c r="QKD45" s="233"/>
      <c r="QKE45" s="233"/>
      <c r="QKF45" s="233"/>
      <c r="QKG45" s="233"/>
      <c r="QKH45" s="233"/>
      <c r="QKI45" s="233"/>
      <c r="QKJ45" s="233"/>
      <c r="QKK45" s="233"/>
      <c r="QKL45" s="233"/>
      <c r="QKM45" s="233"/>
      <c r="QKN45" s="233"/>
      <c r="QKO45" s="233"/>
      <c r="QKP45" s="233"/>
      <c r="QKQ45" s="233"/>
      <c r="QKR45" s="233"/>
      <c r="QKS45" s="233"/>
      <c r="QKT45" s="233"/>
      <c r="QKU45" s="233"/>
      <c r="QKV45" s="233"/>
      <c r="QKW45" s="233"/>
      <c r="QKX45" s="233"/>
      <c r="QKY45" s="233"/>
      <c r="QKZ45" s="233"/>
      <c r="QLA45" s="233"/>
      <c r="QLB45" s="233"/>
      <c r="QLC45" s="233"/>
      <c r="QLD45" s="233"/>
      <c r="QLE45" s="233"/>
      <c r="QLF45" s="233"/>
      <c r="QLG45" s="233"/>
      <c r="QLH45" s="233"/>
      <c r="QLI45" s="233"/>
      <c r="QLJ45" s="233"/>
      <c r="QLK45" s="233"/>
      <c r="QLL45" s="233"/>
      <c r="QLM45" s="233"/>
      <c r="QLN45" s="233"/>
      <c r="QLO45" s="233"/>
      <c r="QLP45" s="233"/>
      <c r="QLQ45" s="233"/>
      <c r="QLR45" s="233"/>
      <c r="QLS45" s="233"/>
      <c r="QLT45" s="233"/>
      <c r="QLU45" s="233"/>
      <c r="QLV45" s="233"/>
      <c r="QLW45" s="233"/>
      <c r="QLX45" s="233"/>
      <c r="QLY45" s="233"/>
      <c r="QLZ45" s="233"/>
      <c r="QMA45" s="233"/>
      <c r="QMB45" s="233"/>
      <c r="QMC45" s="233"/>
      <c r="QMD45" s="233"/>
      <c r="QME45" s="233"/>
      <c r="QMF45" s="233"/>
      <c r="QMG45" s="233"/>
      <c r="QMH45" s="233"/>
      <c r="QMI45" s="233"/>
      <c r="QMJ45" s="233"/>
      <c r="QMK45" s="233"/>
      <c r="QML45" s="233"/>
      <c r="QMM45" s="233"/>
      <c r="QMN45" s="233"/>
      <c r="QMO45" s="233"/>
      <c r="QMP45" s="233"/>
      <c r="QMQ45" s="233"/>
      <c r="QMR45" s="233"/>
      <c r="QMS45" s="233"/>
      <c r="QMT45" s="233"/>
      <c r="QMU45" s="233"/>
      <c r="QMV45" s="233"/>
      <c r="QMW45" s="233"/>
      <c r="QMX45" s="233"/>
      <c r="QMY45" s="233"/>
      <c r="QMZ45" s="233"/>
      <c r="QNA45" s="233"/>
      <c r="QNB45" s="233"/>
      <c r="QNC45" s="233"/>
      <c r="QND45" s="233"/>
      <c r="QNE45" s="233"/>
      <c r="QNF45" s="233"/>
      <c r="QNG45" s="233"/>
      <c r="QNH45" s="233"/>
      <c r="QNI45" s="233"/>
      <c r="QNJ45" s="233"/>
      <c r="QNK45" s="233"/>
      <c r="QNL45" s="233"/>
      <c r="QNM45" s="233"/>
      <c r="QNN45" s="233"/>
      <c r="QNO45" s="233"/>
      <c r="QNP45" s="233"/>
      <c r="QNQ45" s="233"/>
      <c r="QNR45" s="233"/>
      <c r="QNS45" s="233"/>
      <c r="QNT45" s="233"/>
      <c r="QNU45" s="233"/>
      <c r="QNV45" s="233"/>
      <c r="QNW45" s="233"/>
      <c r="QNX45" s="233"/>
      <c r="QNY45" s="233"/>
      <c r="QNZ45" s="233"/>
      <c r="QOA45" s="233"/>
      <c r="QOB45" s="233"/>
      <c r="QOC45" s="233"/>
      <c r="QOD45" s="233"/>
      <c r="QOE45" s="233"/>
      <c r="QOF45" s="233"/>
      <c r="QOG45" s="233"/>
      <c r="QOH45" s="233"/>
      <c r="QOI45" s="233"/>
      <c r="QOJ45" s="233"/>
      <c r="QOK45" s="233"/>
      <c r="QOL45" s="233"/>
      <c r="QOM45" s="233"/>
      <c r="QON45" s="233"/>
      <c r="QOO45" s="233"/>
      <c r="QOP45" s="233"/>
      <c r="QOQ45" s="233"/>
      <c r="QOR45" s="233"/>
      <c r="QOS45" s="233"/>
      <c r="QOT45" s="233"/>
      <c r="QOU45" s="233"/>
      <c r="QOV45" s="233"/>
      <c r="QOW45" s="233"/>
      <c r="QOX45" s="233"/>
      <c r="QOY45" s="233"/>
      <c r="QOZ45" s="233"/>
      <c r="QPA45" s="233"/>
      <c r="QPB45" s="233"/>
      <c r="QPC45" s="233"/>
      <c r="QPD45" s="233"/>
      <c r="QPE45" s="233"/>
      <c r="QPF45" s="233"/>
      <c r="QPG45" s="233"/>
      <c r="QPH45" s="233"/>
      <c r="QPI45" s="233"/>
      <c r="QPJ45" s="233"/>
      <c r="QPK45" s="233"/>
      <c r="QPL45" s="233"/>
      <c r="QPM45" s="233"/>
      <c r="QPN45" s="233"/>
      <c r="QPO45" s="233"/>
      <c r="QPP45" s="233"/>
      <c r="QPQ45" s="233"/>
      <c r="QPR45" s="233"/>
      <c r="QPS45" s="233"/>
      <c r="QPT45" s="233"/>
      <c r="QPU45" s="233"/>
      <c r="QPV45" s="233"/>
      <c r="QPW45" s="233"/>
      <c r="QPX45" s="233"/>
      <c r="QPY45" s="233"/>
      <c r="QPZ45" s="233"/>
      <c r="QQA45" s="233"/>
      <c r="QQB45" s="233"/>
      <c r="QQC45" s="233"/>
      <c r="QQD45" s="233"/>
      <c r="QQE45" s="233"/>
      <c r="QQF45" s="233"/>
      <c r="QQG45" s="233"/>
      <c r="QQH45" s="233"/>
      <c r="QQI45" s="233"/>
      <c r="QQJ45" s="233"/>
      <c r="QQK45" s="233"/>
      <c r="QQL45" s="233"/>
      <c r="QQM45" s="233"/>
      <c r="QQN45" s="233"/>
      <c r="QQO45" s="233"/>
      <c r="QQP45" s="233"/>
      <c r="QQQ45" s="233"/>
      <c r="QQR45" s="233"/>
      <c r="QQS45" s="233"/>
      <c r="QQT45" s="233"/>
      <c r="QQU45" s="233"/>
      <c r="QQV45" s="233"/>
      <c r="QQW45" s="233"/>
      <c r="QQX45" s="233"/>
      <c r="QQY45" s="233"/>
      <c r="QQZ45" s="233"/>
      <c r="QRA45" s="233"/>
      <c r="QRB45" s="233"/>
      <c r="QRC45" s="233"/>
      <c r="QRD45" s="233"/>
      <c r="QRE45" s="233"/>
      <c r="QRF45" s="233"/>
      <c r="QRG45" s="233"/>
      <c r="QRH45" s="233"/>
      <c r="QRI45" s="233"/>
      <c r="QRJ45" s="233"/>
      <c r="QRK45" s="233"/>
      <c r="QRL45" s="233"/>
      <c r="QRM45" s="233"/>
      <c r="QRN45" s="233"/>
      <c r="QRO45" s="233"/>
      <c r="QRP45" s="233"/>
      <c r="QRQ45" s="233"/>
      <c r="QRR45" s="233"/>
      <c r="QRS45" s="233"/>
      <c r="QRT45" s="233"/>
      <c r="QRU45" s="233"/>
      <c r="QRV45" s="233"/>
      <c r="QRW45" s="233"/>
      <c r="QRX45" s="233"/>
      <c r="QRY45" s="233"/>
      <c r="QRZ45" s="233"/>
      <c r="QSA45" s="233"/>
      <c r="QSB45" s="233"/>
      <c r="QSC45" s="233"/>
      <c r="QSD45" s="233"/>
      <c r="QSE45" s="233"/>
      <c r="QSF45" s="233"/>
      <c r="QSG45" s="233"/>
      <c r="QSH45" s="233"/>
      <c r="QSI45" s="233"/>
      <c r="QSJ45" s="233"/>
      <c r="QSK45" s="233"/>
      <c r="QSL45" s="233"/>
      <c r="QSM45" s="233"/>
      <c r="QSN45" s="233"/>
      <c r="QSO45" s="233"/>
      <c r="QSP45" s="233"/>
      <c r="QSQ45" s="233"/>
      <c r="QSR45" s="233"/>
      <c r="QSS45" s="233"/>
      <c r="QST45" s="233"/>
      <c r="QSU45" s="233"/>
      <c r="QSV45" s="233"/>
      <c r="QSW45" s="233"/>
      <c r="QSX45" s="233"/>
      <c r="QSY45" s="233"/>
      <c r="QSZ45" s="233"/>
      <c r="QTA45" s="233"/>
      <c r="QTB45" s="233"/>
      <c r="QTC45" s="233"/>
      <c r="QTD45" s="233"/>
      <c r="QTE45" s="233"/>
      <c r="QTF45" s="233"/>
      <c r="QTG45" s="233"/>
      <c r="QTH45" s="233"/>
      <c r="QTI45" s="233"/>
      <c r="QTJ45" s="233"/>
      <c r="QTK45" s="233"/>
      <c r="QTL45" s="233"/>
      <c r="QTM45" s="233"/>
      <c r="QTN45" s="233"/>
      <c r="QTO45" s="233"/>
      <c r="QTP45" s="233"/>
      <c r="QTQ45" s="233"/>
      <c r="QTR45" s="233"/>
      <c r="QTS45" s="233"/>
      <c r="QTT45" s="233"/>
      <c r="QTU45" s="233"/>
      <c r="QTV45" s="233"/>
      <c r="QTW45" s="233"/>
      <c r="QTX45" s="233"/>
      <c r="QTY45" s="233"/>
      <c r="QTZ45" s="233"/>
      <c r="QUA45" s="233"/>
      <c r="QUB45" s="233"/>
      <c r="QUC45" s="233"/>
      <c r="QUD45" s="233"/>
      <c r="QUE45" s="233"/>
      <c r="QUF45" s="233"/>
      <c r="QUG45" s="233"/>
      <c r="QUH45" s="233"/>
      <c r="QUI45" s="233"/>
      <c r="QUJ45" s="233"/>
      <c r="QUK45" s="233"/>
      <c r="QUL45" s="233"/>
      <c r="QUM45" s="233"/>
      <c r="QUN45" s="233"/>
      <c r="QUO45" s="233"/>
      <c r="QUP45" s="233"/>
      <c r="QUQ45" s="233"/>
      <c r="QUR45" s="233"/>
      <c r="QUS45" s="233"/>
      <c r="QUT45" s="233"/>
      <c r="QUU45" s="233"/>
      <c r="QUV45" s="233"/>
      <c r="QUW45" s="233"/>
      <c r="QUX45" s="233"/>
      <c r="QUY45" s="233"/>
      <c r="QUZ45" s="233"/>
      <c r="QVA45" s="233"/>
      <c r="QVB45" s="233"/>
      <c r="QVC45" s="233"/>
      <c r="QVD45" s="233"/>
      <c r="QVE45" s="233"/>
      <c r="QVF45" s="233"/>
      <c r="QVG45" s="233"/>
      <c r="QVH45" s="233"/>
      <c r="QVI45" s="233"/>
      <c r="QVJ45" s="233"/>
      <c r="QVK45" s="233"/>
      <c r="QVL45" s="233"/>
      <c r="QVM45" s="233"/>
      <c r="QVN45" s="233"/>
      <c r="QVO45" s="233"/>
      <c r="QVP45" s="233"/>
      <c r="QVQ45" s="233"/>
      <c r="QVR45" s="233"/>
      <c r="QVS45" s="233"/>
      <c r="QVT45" s="233"/>
      <c r="QVU45" s="233"/>
      <c r="QVV45" s="233"/>
      <c r="QVW45" s="233"/>
      <c r="QVX45" s="233"/>
      <c r="QVY45" s="233"/>
      <c r="QVZ45" s="233"/>
      <c r="QWA45" s="233"/>
      <c r="QWB45" s="233"/>
      <c r="QWC45" s="233"/>
      <c r="QWD45" s="233"/>
      <c r="QWE45" s="233"/>
      <c r="QWF45" s="233"/>
      <c r="QWG45" s="233"/>
      <c r="QWH45" s="233"/>
      <c r="QWI45" s="233"/>
      <c r="QWJ45" s="233"/>
      <c r="QWK45" s="233"/>
      <c r="QWL45" s="233"/>
      <c r="QWM45" s="233"/>
      <c r="QWN45" s="233"/>
      <c r="QWO45" s="233"/>
      <c r="QWP45" s="233"/>
      <c r="QWQ45" s="233"/>
      <c r="QWR45" s="233"/>
      <c r="QWS45" s="233"/>
      <c r="QWT45" s="233"/>
      <c r="QWU45" s="233"/>
      <c r="QWV45" s="233"/>
      <c r="QWW45" s="233"/>
      <c r="QWX45" s="233"/>
      <c r="QWY45" s="233"/>
      <c r="QWZ45" s="233"/>
      <c r="QXA45" s="233"/>
      <c r="QXB45" s="233"/>
      <c r="QXC45" s="233"/>
      <c r="QXD45" s="233"/>
      <c r="QXE45" s="233"/>
      <c r="QXF45" s="233"/>
      <c r="QXG45" s="233"/>
      <c r="QXH45" s="233"/>
      <c r="QXI45" s="233"/>
      <c r="QXJ45" s="233"/>
      <c r="QXK45" s="233"/>
      <c r="QXL45" s="233"/>
      <c r="QXM45" s="233"/>
      <c r="QXN45" s="233"/>
      <c r="QXO45" s="233"/>
      <c r="QXP45" s="233"/>
      <c r="QXQ45" s="233"/>
      <c r="QXR45" s="233"/>
      <c r="QXS45" s="233"/>
      <c r="QXT45" s="233"/>
      <c r="QXU45" s="233"/>
      <c r="QXV45" s="233"/>
      <c r="QXW45" s="233"/>
      <c r="QXX45" s="233"/>
      <c r="QXY45" s="233"/>
      <c r="QXZ45" s="233"/>
      <c r="QYA45" s="233"/>
      <c r="QYB45" s="233"/>
      <c r="QYC45" s="233"/>
      <c r="QYD45" s="233"/>
      <c r="QYE45" s="233"/>
      <c r="QYF45" s="233"/>
      <c r="QYG45" s="233"/>
      <c r="QYH45" s="233"/>
      <c r="QYI45" s="233"/>
      <c r="QYJ45" s="233"/>
      <c r="QYK45" s="233"/>
      <c r="QYL45" s="233"/>
      <c r="QYM45" s="233"/>
      <c r="QYN45" s="233"/>
      <c r="QYO45" s="233"/>
      <c r="QYP45" s="233"/>
      <c r="QYQ45" s="233"/>
      <c r="QYR45" s="233"/>
      <c r="QYS45" s="233"/>
      <c r="QYT45" s="233"/>
      <c r="QYU45" s="233"/>
      <c r="QYV45" s="233"/>
      <c r="QYW45" s="233"/>
      <c r="QYX45" s="233"/>
      <c r="QYY45" s="233"/>
      <c r="QYZ45" s="233"/>
      <c r="QZA45" s="233"/>
      <c r="QZB45" s="233"/>
      <c r="QZC45" s="233"/>
      <c r="QZD45" s="233"/>
      <c r="QZE45" s="233"/>
      <c r="QZF45" s="233"/>
      <c r="QZG45" s="233"/>
      <c r="QZH45" s="233"/>
      <c r="QZI45" s="233"/>
      <c r="QZJ45" s="233"/>
      <c r="QZK45" s="233"/>
      <c r="QZL45" s="233"/>
      <c r="QZM45" s="233"/>
      <c r="QZN45" s="233"/>
      <c r="QZO45" s="233"/>
      <c r="QZP45" s="233"/>
      <c r="QZQ45" s="233"/>
      <c r="QZR45" s="233"/>
      <c r="QZS45" s="233"/>
      <c r="QZT45" s="233"/>
      <c r="QZU45" s="233"/>
      <c r="QZV45" s="233"/>
      <c r="QZW45" s="233"/>
      <c r="QZX45" s="233"/>
      <c r="QZY45" s="233"/>
      <c r="QZZ45" s="233"/>
      <c r="RAA45" s="233"/>
      <c r="RAB45" s="233"/>
      <c r="RAC45" s="233"/>
      <c r="RAD45" s="233"/>
      <c r="RAE45" s="233"/>
      <c r="RAF45" s="233"/>
      <c r="RAG45" s="233"/>
      <c r="RAH45" s="233"/>
      <c r="RAI45" s="233"/>
      <c r="RAJ45" s="233"/>
      <c r="RAK45" s="233"/>
      <c r="RAL45" s="233"/>
      <c r="RAM45" s="233"/>
      <c r="RAN45" s="233"/>
      <c r="RAO45" s="233"/>
      <c r="RAP45" s="233"/>
      <c r="RAQ45" s="233"/>
      <c r="RAR45" s="233"/>
      <c r="RAS45" s="233"/>
      <c r="RAT45" s="233"/>
      <c r="RAU45" s="233"/>
      <c r="RAV45" s="233"/>
      <c r="RAW45" s="233"/>
      <c r="RAX45" s="233"/>
      <c r="RAY45" s="233"/>
      <c r="RAZ45" s="233"/>
      <c r="RBA45" s="233"/>
      <c r="RBB45" s="233"/>
      <c r="RBC45" s="233"/>
      <c r="RBD45" s="233"/>
      <c r="RBE45" s="233"/>
      <c r="RBF45" s="233"/>
      <c r="RBG45" s="233"/>
      <c r="RBH45" s="233"/>
      <c r="RBI45" s="233"/>
      <c r="RBJ45" s="233"/>
      <c r="RBK45" s="233"/>
      <c r="RBL45" s="233"/>
      <c r="RBM45" s="233"/>
      <c r="RBN45" s="233"/>
      <c r="RBO45" s="233"/>
      <c r="RBP45" s="233"/>
      <c r="RBQ45" s="233"/>
      <c r="RBR45" s="233"/>
      <c r="RBS45" s="233"/>
      <c r="RBT45" s="233"/>
      <c r="RBU45" s="233"/>
      <c r="RBV45" s="233"/>
      <c r="RBW45" s="233"/>
      <c r="RBX45" s="233"/>
      <c r="RBY45" s="233"/>
      <c r="RBZ45" s="233"/>
      <c r="RCA45" s="233"/>
      <c r="RCB45" s="233"/>
      <c r="RCC45" s="233"/>
      <c r="RCD45" s="233"/>
      <c r="RCE45" s="233"/>
      <c r="RCF45" s="233"/>
      <c r="RCG45" s="233"/>
      <c r="RCH45" s="233"/>
      <c r="RCI45" s="233"/>
      <c r="RCJ45" s="233"/>
      <c r="RCK45" s="233"/>
      <c r="RCL45" s="233"/>
      <c r="RCM45" s="233"/>
      <c r="RCN45" s="233"/>
      <c r="RCO45" s="233"/>
      <c r="RCP45" s="233"/>
      <c r="RCQ45" s="233"/>
      <c r="RCR45" s="233"/>
      <c r="RCS45" s="233"/>
      <c r="RCT45" s="233"/>
      <c r="RCU45" s="233"/>
      <c r="RCV45" s="233"/>
      <c r="RCW45" s="233"/>
      <c r="RCX45" s="233"/>
      <c r="RCY45" s="233"/>
      <c r="RCZ45" s="233"/>
      <c r="RDA45" s="233"/>
      <c r="RDB45" s="233"/>
      <c r="RDC45" s="233"/>
      <c r="RDD45" s="233"/>
      <c r="RDE45" s="233"/>
      <c r="RDF45" s="233"/>
      <c r="RDG45" s="233"/>
      <c r="RDH45" s="233"/>
      <c r="RDI45" s="233"/>
      <c r="RDJ45" s="233"/>
      <c r="RDK45" s="233"/>
      <c r="RDL45" s="233"/>
      <c r="RDM45" s="233"/>
      <c r="RDN45" s="233"/>
      <c r="RDO45" s="233"/>
      <c r="RDP45" s="233"/>
      <c r="RDQ45" s="233"/>
      <c r="RDR45" s="233"/>
      <c r="RDS45" s="233"/>
      <c r="RDT45" s="233"/>
      <c r="RDU45" s="233"/>
      <c r="RDV45" s="233"/>
      <c r="RDW45" s="233"/>
      <c r="RDX45" s="233"/>
      <c r="RDY45" s="233"/>
      <c r="RDZ45" s="233"/>
      <c r="REA45" s="233"/>
      <c r="REB45" s="233"/>
      <c r="REC45" s="233"/>
      <c r="RED45" s="233"/>
      <c r="REE45" s="233"/>
      <c r="REF45" s="233"/>
      <c r="REG45" s="233"/>
      <c r="REH45" s="233"/>
      <c r="REI45" s="233"/>
      <c r="REJ45" s="233"/>
      <c r="REK45" s="233"/>
      <c r="REL45" s="233"/>
      <c r="REM45" s="233"/>
      <c r="REN45" s="233"/>
      <c r="REO45" s="233"/>
      <c r="REP45" s="233"/>
      <c r="REQ45" s="233"/>
      <c r="RER45" s="233"/>
      <c r="RES45" s="233"/>
      <c r="RET45" s="233"/>
      <c r="REU45" s="233"/>
      <c r="REV45" s="233"/>
      <c r="REW45" s="233"/>
      <c r="REX45" s="233"/>
      <c r="REY45" s="233"/>
      <c r="REZ45" s="233"/>
      <c r="RFA45" s="233"/>
      <c r="RFB45" s="233"/>
      <c r="RFC45" s="233"/>
      <c r="RFD45" s="233"/>
      <c r="RFE45" s="233"/>
      <c r="RFF45" s="233"/>
      <c r="RFG45" s="233"/>
      <c r="RFH45" s="233"/>
      <c r="RFI45" s="233"/>
      <c r="RFJ45" s="233"/>
      <c r="RFK45" s="233"/>
      <c r="RFL45" s="233"/>
      <c r="RFM45" s="233"/>
      <c r="RFN45" s="233"/>
      <c r="RFO45" s="233"/>
      <c r="RFP45" s="233"/>
      <c r="RFQ45" s="233"/>
      <c r="RFR45" s="233"/>
      <c r="RFS45" s="233"/>
      <c r="RFT45" s="233"/>
      <c r="RFU45" s="233"/>
      <c r="RFV45" s="233"/>
      <c r="RFW45" s="233"/>
      <c r="RFX45" s="233"/>
      <c r="RFY45" s="233"/>
      <c r="RFZ45" s="233"/>
      <c r="RGA45" s="233"/>
      <c r="RGB45" s="233"/>
      <c r="RGC45" s="233"/>
      <c r="RGD45" s="233"/>
      <c r="RGE45" s="233"/>
      <c r="RGF45" s="233"/>
      <c r="RGG45" s="233"/>
      <c r="RGH45" s="233"/>
      <c r="RGI45" s="233"/>
      <c r="RGJ45" s="233"/>
      <c r="RGK45" s="233"/>
      <c r="RGL45" s="233"/>
      <c r="RGM45" s="233"/>
      <c r="RGN45" s="233"/>
      <c r="RGO45" s="233"/>
      <c r="RGP45" s="233"/>
      <c r="RGQ45" s="233"/>
      <c r="RGR45" s="233"/>
      <c r="RGS45" s="233"/>
      <c r="RGT45" s="233"/>
      <c r="RGU45" s="233"/>
      <c r="RGV45" s="233"/>
      <c r="RGW45" s="233"/>
      <c r="RGX45" s="233"/>
      <c r="RGY45" s="233"/>
      <c r="RGZ45" s="233"/>
      <c r="RHA45" s="233"/>
      <c r="RHB45" s="233"/>
      <c r="RHC45" s="233"/>
      <c r="RHD45" s="233"/>
      <c r="RHE45" s="233"/>
      <c r="RHF45" s="233"/>
      <c r="RHG45" s="233"/>
      <c r="RHH45" s="233"/>
      <c r="RHI45" s="233"/>
      <c r="RHJ45" s="233"/>
      <c r="RHK45" s="233"/>
      <c r="RHL45" s="233"/>
      <c r="RHM45" s="233"/>
      <c r="RHN45" s="233"/>
      <c r="RHO45" s="233"/>
      <c r="RHP45" s="233"/>
      <c r="RHQ45" s="233"/>
      <c r="RHR45" s="233"/>
      <c r="RHS45" s="233"/>
      <c r="RHT45" s="233"/>
      <c r="RHU45" s="233"/>
      <c r="RHV45" s="233"/>
      <c r="RHW45" s="233"/>
      <c r="RHX45" s="233"/>
      <c r="RHY45" s="233"/>
      <c r="RHZ45" s="233"/>
      <c r="RIA45" s="233"/>
      <c r="RIB45" s="233"/>
      <c r="RIC45" s="233"/>
      <c r="RID45" s="233"/>
      <c r="RIE45" s="233"/>
      <c r="RIF45" s="233"/>
      <c r="RIG45" s="233"/>
      <c r="RIH45" s="233"/>
      <c r="RII45" s="233"/>
      <c r="RIJ45" s="233"/>
      <c r="RIK45" s="233"/>
      <c r="RIL45" s="233"/>
      <c r="RIM45" s="233"/>
      <c r="RIN45" s="233"/>
      <c r="RIO45" s="233"/>
      <c r="RIP45" s="233"/>
      <c r="RIQ45" s="233"/>
      <c r="RIR45" s="233"/>
      <c r="RIS45" s="233"/>
      <c r="RIT45" s="233"/>
      <c r="RIU45" s="233"/>
      <c r="RIV45" s="233"/>
      <c r="RIW45" s="233"/>
      <c r="RIX45" s="233"/>
      <c r="RIY45" s="233"/>
      <c r="RIZ45" s="233"/>
      <c r="RJA45" s="233"/>
      <c r="RJB45" s="233"/>
      <c r="RJC45" s="233"/>
      <c r="RJD45" s="233"/>
      <c r="RJE45" s="233"/>
      <c r="RJF45" s="233"/>
      <c r="RJG45" s="233"/>
      <c r="RJH45" s="233"/>
      <c r="RJI45" s="233"/>
      <c r="RJJ45" s="233"/>
      <c r="RJK45" s="233"/>
      <c r="RJL45" s="233"/>
      <c r="RJM45" s="233"/>
      <c r="RJN45" s="233"/>
      <c r="RJO45" s="233"/>
      <c r="RJP45" s="233"/>
      <c r="RJQ45" s="233"/>
      <c r="RJR45" s="233"/>
      <c r="RJS45" s="233"/>
      <c r="RJT45" s="233"/>
      <c r="RJU45" s="233"/>
      <c r="RJV45" s="233"/>
      <c r="RJW45" s="233"/>
      <c r="RJX45" s="233"/>
      <c r="RJY45" s="233"/>
      <c r="RJZ45" s="233"/>
      <c r="RKA45" s="233"/>
      <c r="RKB45" s="233"/>
      <c r="RKC45" s="233"/>
      <c r="RKD45" s="233"/>
      <c r="RKE45" s="233"/>
      <c r="RKF45" s="233"/>
      <c r="RKG45" s="233"/>
      <c r="RKH45" s="233"/>
      <c r="RKI45" s="233"/>
      <c r="RKJ45" s="233"/>
      <c r="RKK45" s="233"/>
      <c r="RKL45" s="233"/>
      <c r="RKM45" s="233"/>
      <c r="RKN45" s="233"/>
      <c r="RKO45" s="233"/>
      <c r="RKP45" s="233"/>
      <c r="RKQ45" s="233"/>
      <c r="RKR45" s="233"/>
      <c r="RKS45" s="233"/>
      <c r="RKT45" s="233"/>
      <c r="RKU45" s="233"/>
      <c r="RKV45" s="233"/>
      <c r="RKW45" s="233"/>
      <c r="RKX45" s="233"/>
      <c r="RKY45" s="233"/>
      <c r="RKZ45" s="233"/>
      <c r="RLA45" s="233"/>
      <c r="RLB45" s="233"/>
      <c r="RLC45" s="233"/>
      <c r="RLD45" s="233"/>
      <c r="RLE45" s="233"/>
      <c r="RLF45" s="233"/>
      <c r="RLG45" s="233"/>
      <c r="RLH45" s="233"/>
      <c r="RLI45" s="233"/>
      <c r="RLJ45" s="233"/>
      <c r="RLK45" s="233"/>
      <c r="RLL45" s="233"/>
      <c r="RLM45" s="233"/>
      <c r="RLN45" s="233"/>
      <c r="RLO45" s="233"/>
      <c r="RLP45" s="233"/>
      <c r="RLQ45" s="233"/>
      <c r="RLR45" s="233"/>
      <c r="RLS45" s="233"/>
      <c r="RLT45" s="233"/>
      <c r="RLU45" s="233"/>
      <c r="RLV45" s="233"/>
      <c r="RLW45" s="233"/>
      <c r="RLX45" s="233"/>
      <c r="RLY45" s="233"/>
      <c r="RLZ45" s="233"/>
      <c r="RMA45" s="233"/>
      <c r="RMB45" s="233"/>
      <c r="RMC45" s="233"/>
      <c r="RMD45" s="233"/>
      <c r="RME45" s="233"/>
      <c r="RMF45" s="233"/>
      <c r="RMG45" s="233"/>
      <c r="RMH45" s="233"/>
      <c r="RMI45" s="233"/>
      <c r="RMJ45" s="233"/>
      <c r="RMK45" s="233"/>
      <c r="RML45" s="233"/>
      <c r="RMM45" s="233"/>
      <c r="RMN45" s="233"/>
      <c r="RMO45" s="233"/>
      <c r="RMP45" s="233"/>
      <c r="RMQ45" s="233"/>
      <c r="RMR45" s="233"/>
      <c r="RMS45" s="233"/>
      <c r="RMT45" s="233"/>
      <c r="RMU45" s="233"/>
      <c r="RMV45" s="233"/>
      <c r="RMW45" s="233"/>
      <c r="RMX45" s="233"/>
      <c r="RMY45" s="233"/>
      <c r="RMZ45" s="233"/>
      <c r="RNA45" s="233"/>
      <c r="RNB45" s="233"/>
      <c r="RNC45" s="233"/>
      <c r="RND45" s="233"/>
      <c r="RNE45" s="233"/>
      <c r="RNF45" s="233"/>
      <c r="RNG45" s="233"/>
      <c r="RNH45" s="233"/>
      <c r="RNI45" s="233"/>
      <c r="RNJ45" s="233"/>
      <c r="RNK45" s="233"/>
      <c r="RNL45" s="233"/>
      <c r="RNM45" s="233"/>
      <c r="RNN45" s="233"/>
      <c r="RNO45" s="233"/>
      <c r="RNP45" s="233"/>
      <c r="RNQ45" s="233"/>
      <c r="RNR45" s="233"/>
      <c r="RNS45" s="233"/>
      <c r="RNT45" s="233"/>
      <c r="RNU45" s="233"/>
      <c r="RNV45" s="233"/>
      <c r="RNW45" s="233"/>
      <c r="RNX45" s="233"/>
      <c r="RNY45" s="233"/>
      <c r="RNZ45" s="233"/>
      <c r="ROA45" s="233"/>
      <c r="ROB45" s="233"/>
      <c r="ROC45" s="233"/>
      <c r="ROD45" s="233"/>
      <c r="ROE45" s="233"/>
      <c r="ROF45" s="233"/>
      <c r="ROG45" s="233"/>
      <c r="ROH45" s="233"/>
      <c r="ROI45" s="233"/>
      <c r="ROJ45" s="233"/>
      <c r="ROK45" s="233"/>
      <c r="ROL45" s="233"/>
      <c r="ROM45" s="233"/>
      <c r="RON45" s="233"/>
      <c r="ROO45" s="233"/>
      <c r="ROP45" s="233"/>
      <c r="ROQ45" s="233"/>
      <c r="ROR45" s="233"/>
      <c r="ROS45" s="233"/>
      <c r="ROT45" s="233"/>
      <c r="ROU45" s="233"/>
      <c r="ROV45" s="233"/>
      <c r="ROW45" s="233"/>
      <c r="ROX45" s="233"/>
      <c r="ROY45" s="233"/>
      <c r="ROZ45" s="233"/>
      <c r="RPA45" s="233"/>
      <c r="RPB45" s="233"/>
      <c r="RPC45" s="233"/>
      <c r="RPD45" s="233"/>
      <c r="RPE45" s="233"/>
      <c r="RPF45" s="233"/>
      <c r="RPG45" s="233"/>
      <c r="RPH45" s="233"/>
      <c r="RPI45" s="233"/>
      <c r="RPJ45" s="233"/>
      <c r="RPK45" s="233"/>
      <c r="RPL45" s="233"/>
      <c r="RPM45" s="233"/>
      <c r="RPN45" s="233"/>
      <c r="RPO45" s="233"/>
      <c r="RPP45" s="233"/>
      <c r="RPQ45" s="233"/>
      <c r="RPR45" s="233"/>
      <c r="RPS45" s="233"/>
      <c r="RPT45" s="233"/>
      <c r="RPU45" s="233"/>
      <c r="RPV45" s="233"/>
      <c r="RPW45" s="233"/>
      <c r="RPX45" s="233"/>
      <c r="RPY45" s="233"/>
      <c r="RPZ45" s="233"/>
      <c r="RQA45" s="233"/>
      <c r="RQB45" s="233"/>
      <c r="RQC45" s="233"/>
      <c r="RQD45" s="233"/>
      <c r="RQE45" s="233"/>
      <c r="RQF45" s="233"/>
      <c r="RQG45" s="233"/>
      <c r="RQH45" s="233"/>
      <c r="RQI45" s="233"/>
      <c r="RQJ45" s="233"/>
      <c r="RQK45" s="233"/>
      <c r="RQL45" s="233"/>
      <c r="RQM45" s="233"/>
      <c r="RQN45" s="233"/>
      <c r="RQO45" s="233"/>
      <c r="RQP45" s="233"/>
      <c r="RQQ45" s="233"/>
      <c r="RQR45" s="233"/>
      <c r="RQS45" s="233"/>
      <c r="RQT45" s="233"/>
      <c r="RQU45" s="233"/>
      <c r="RQV45" s="233"/>
      <c r="RQW45" s="233"/>
      <c r="RQX45" s="233"/>
      <c r="RQY45" s="233"/>
      <c r="RQZ45" s="233"/>
      <c r="RRA45" s="233"/>
      <c r="RRB45" s="233"/>
      <c r="RRC45" s="233"/>
      <c r="RRD45" s="233"/>
      <c r="RRE45" s="233"/>
      <c r="RRF45" s="233"/>
      <c r="RRG45" s="233"/>
      <c r="RRH45" s="233"/>
      <c r="RRI45" s="233"/>
      <c r="RRJ45" s="233"/>
      <c r="RRK45" s="233"/>
      <c r="RRL45" s="233"/>
      <c r="RRM45" s="233"/>
      <c r="RRN45" s="233"/>
      <c r="RRO45" s="233"/>
      <c r="RRP45" s="233"/>
      <c r="RRQ45" s="233"/>
      <c r="RRR45" s="233"/>
      <c r="RRS45" s="233"/>
      <c r="RRT45" s="233"/>
      <c r="RRU45" s="233"/>
      <c r="RRV45" s="233"/>
      <c r="RRW45" s="233"/>
      <c r="RRX45" s="233"/>
      <c r="RRY45" s="233"/>
      <c r="RRZ45" s="233"/>
      <c r="RSA45" s="233"/>
      <c r="RSB45" s="233"/>
      <c r="RSC45" s="233"/>
      <c r="RSD45" s="233"/>
      <c r="RSE45" s="233"/>
      <c r="RSF45" s="233"/>
      <c r="RSG45" s="233"/>
      <c r="RSH45" s="233"/>
      <c r="RSI45" s="233"/>
      <c r="RSJ45" s="233"/>
      <c r="RSK45" s="233"/>
      <c r="RSL45" s="233"/>
      <c r="RSM45" s="233"/>
      <c r="RSN45" s="233"/>
      <c r="RSO45" s="233"/>
      <c r="RSP45" s="233"/>
      <c r="RSQ45" s="233"/>
      <c r="RSR45" s="233"/>
      <c r="RSS45" s="233"/>
      <c r="RST45" s="233"/>
      <c r="RSU45" s="233"/>
      <c r="RSV45" s="233"/>
      <c r="RSW45" s="233"/>
      <c r="RSX45" s="233"/>
      <c r="RSY45" s="233"/>
      <c r="RSZ45" s="233"/>
      <c r="RTA45" s="233"/>
      <c r="RTB45" s="233"/>
      <c r="RTC45" s="233"/>
      <c r="RTD45" s="233"/>
      <c r="RTE45" s="233"/>
      <c r="RTF45" s="233"/>
      <c r="RTG45" s="233"/>
      <c r="RTH45" s="233"/>
      <c r="RTI45" s="233"/>
      <c r="RTJ45" s="233"/>
      <c r="RTK45" s="233"/>
      <c r="RTL45" s="233"/>
      <c r="RTM45" s="233"/>
      <c r="RTN45" s="233"/>
      <c r="RTO45" s="233"/>
      <c r="RTP45" s="233"/>
      <c r="RTQ45" s="233"/>
      <c r="RTR45" s="233"/>
      <c r="RTS45" s="233"/>
      <c r="RTT45" s="233"/>
      <c r="RTU45" s="233"/>
      <c r="RTV45" s="233"/>
      <c r="RTW45" s="233"/>
      <c r="RTX45" s="233"/>
      <c r="RTY45" s="233"/>
      <c r="RTZ45" s="233"/>
      <c r="RUA45" s="233"/>
      <c r="RUB45" s="233"/>
      <c r="RUC45" s="233"/>
      <c r="RUD45" s="233"/>
      <c r="RUE45" s="233"/>
      <c r="RUF45" s="233"/>
      <c r="RUG45" s="233"/>
      <c r="RUH45" s="233"/>
      <c r="RUI45" s="233"/>
      <c r="RUJ45" s="233"/>
      <c r="RUK45" s="233"/>
      <c r="RUL45" s="233"/>
      <c r="RUM45" s="233"/>
      <c r="RUN45" s="233"/>
      <c r="RUO45" s="233"/>
      <c r="RUP45" s="233"/>
      <c r="RUQ45" s="233"/>
      <c r="RUR45" s="233"/>
      <c r="RUS45" s="233"/>
      <c r="RUT45" s="233"/>
      <c r="RUU45" s="233"/>
      <c r="RUV45" s="233"/>
      <c r="RUW45" s="233"/>
      <c r="RUX45" s="233"/>
      <c r="RUY45" s="233"/>
      <c r="RUZ45" s="233"/>
      <c r="RVA45" s="233"/>
      <c r="RVB45" s="233"/>
      <c r="RVC45" s="233"/>
      <c r="RVD45" s="233"/>
      <c r="RVE45" s="233"/>
      <c r="RVF45" s="233"/>
      <c r="RVG45" s="233"/>
      <c r="RVH45" s="233"/>
      <c r="RVI45" s="233"/>
      <c r="RVJ45" s="233"/>
      <c r="RVK45" s="233"/>
      <c r="RVL45" s="233"/>
      <c r="RVM45" s="233"/>
      <c r="RVN45" s="233"/>
      <c r="RVO45" s="233"/>
      <c r="RVP45" s="233"/>
      <c r="RVQ45" s="233"/>
      <c r="RVR45" s="233"/>
      <c r="RVS45" s="233"/>
      <c r="RVT45" s="233"/>
      <c r="RVU45" s="233"/>
      <c r="RVV45" s="233"/>
      <c r="RVW45" s="233"/>
      <c r="RVX45" s="233"/>
      <c r="RVY45" s="233"/>
      <c r="RVZ45" s="233"/>
      <c r="RWA45" s="233"/>
      <c r="RWB45" s="233"/>
      <c r="RWC45" s="233"/>
      <c r="RWD45" s="233"/>
      <c r="RWE45" s="233"/>
      <c r="RWF45" s="233"/>
      <c r="RWG45" s="233"/>
      <c r="RWH45" s="233"/>
      <c r="RWI45" s="233"/>
      <c r="RWJ45" s="233"/>
      <c r="RWK45" s="233"/>
      <c r="RWL45" s="233"/>
      <c r="RWM45" s="233"/>
      <c r="RWN45" s="233"/>
      <c r="RWO45" s="233"/>
      <c r="RWP45" s="233"/>
      <c r="RWQ45" s="233"/>
      <c r="RWR45" s="233"/>
      <c r="RWS45" s="233"/>
      <c r="RWT45" s="233"/>
      <c r="RWU45" s="233"/>
      <c r="RWV45" s="233"/>
      <c r="RWW45" s="233"/>
      <c r="RWX45" s="233"/>
      <c r="RWY45" s="233"/>
      <c r="RWZ45" s="233"/>
      <c r="RXA45" s="233"/>
      <c r="RXB45" s="233"/>
      <c r="RXC45" s="233"/>
      <c r="RXD45" s="233"/>
      <c r="RXE45" s="233"/>
      <c r="RXF45" s="233"/>
      <c r="RXG45" s="233"/>
      <c r="RXH45" s="233"/>
      <c r="RXI45" s="233"/>
      <c r="RXJ45" s="233"/>
      <c r="RXK45" s="233"/>
      <c r="RXL45" s="233"/>
      <c r="RXM45" s="233"/>
      <c r="RXN45" s="233"/>
      <c r="RXO45" s="233"/>
      <c r="RXP45" s="233"/>
      <c r="RXQ45" s="233"/>
      <c r="RXR45" s="233"/>
      <c r="RXS45" s="233"/>
      <c r="RXT45" s="233"/>
      <c r="RXU45" s="233"/>
      <c r="RXV45" s="233"/>
      <c r="RXW45" s="233"/>
      <c r="RXX45" s="233"/>
      <c r="RXY45" s="233"/>
      <c r="RXZ45" s="233"/>
      <c r="RYA45" s="233"/>
      <c r="RYB45" s="233"/>
      <c r="RYC45" s="233"/>
      <c r="RYD45" s="233"/>
      <c r="RYE45" s="233"/>
      <c r="RYF45" s="233"/>
      <c r="RYG45" s="233"/>
      <c r="RYH45" s="233"/>
      <c r="RYI45" s="233"/>
      <c r="RYJ45" s="233"/>
      <c r="RYK45" s="233"/>
      <c r="RYL45" s="233"/>
      <c r="RYM45" s="233"/>
      <c r="RYN45" s="233"/>
      <c r="RYO45" s="233"/>
      <c r="RYP45" s="233"/>
      <c r="RYQ45" s="233"/>
      <c r="RYR45" s="233"/>
      <c r="RYS45" s="233"/>
      <c r="RYT45" s="233"/>
      <c r="RYU45" s="233"/>
      <c r="RYV45" s="233"/>
      <c r="RYW45" s="233"/>
      <c r="RYX45" s="233"/>
      <c r="RYY45" s="233"/>
      <c r="RYZ45" s="233"/>
      <c r="RZA45" s="233"/>
      <c r="RZB45" s="233"/>
      <c r="RZC45" s="233"/>
      <c r="RZD45" s="233"/>
      <c r="RZE45" s="233"/>
      <c r="RZF45" s="233"/>
      <c r="RZG45" s="233"/>
      <c r="RZH45" s="233"/>
      <c r="RZI45" s="233"/>
      <c r="RZJ45" s="233"/>
      <c r="RZK45" s="233"/>
      <c r="RZL45" s="233"/>
      <c r="RZM45" s="233"/>
      <c r="RZN45" s="233"/>
      <c r="RZO45" s="233"/>
      <c r="RZP45" s="233"/>
      <c r="RZQ45" s="233"/>
      <c r="RZR45" s="233"/>
      <c r="RZS45" s="233"/>
      <c r="RZT45" s="233"/>
      <c r="RZU45" s="233"/>
      <c r="RZV45" s="233"/>
      <c r="RZW45" s="233"/>
      <c r="RZX45" s="233"/>
      <c r="RZY45" s="233"/>
      <c r="RZZ45" s="233"/>
      <c r="SAA45" s="233"/>
      <c r="SAB45" s="233"/>
      <c r="SAC45" s="233"/>
      <c r="SAD45" s="233"/>
      <c r="SAE45" s="233"/>
      <c r="SAF45" s="233"/>
      <c r="SAG45" s="233"/>
      <c r="SAH45" s="233"/>
      <c r="SAI45" s="233"/>
      <c r="SAJ45" s="233"/>
      <c r="SAK45" s="233"/>
      <c r="SAL45" s="233"/>
      <c r="SAM45" s="233"/>
      <c r="SAN45" s="233"/>
      <c r="SAO45" s="233"/>
      <c r="SAP45" s="233"/>
      <c r="SAQ45" s="233"/>
      <c r="SAR45" s="233"/>
      <c r="SAS45" s="233"/>
      <c r="SAT45" s="233"/>
      <c r="SAU45" s="233"/>
      <c r="SAV45" s="233"/>
      <c r="SAW45" s="233"/>
      <c r="SAX45" s="233"/>
      <c r="SAY45" s="233"/>
      <c r="SAZ45" s="233"/>
      <c r="SBA45" s="233"/>
      <c r="SBB45" s="233"/>
      <c r="SBC45" s="233"/>
      <c r="SBD45" s="233"/>
      <c r="SBE45" s="233"/>
      <c r="SBF45" s="233"/>
      <c r="SBG45" s="233"/>
      <c r="SBH45" s="233"/>
      <c r="SBI45" s="233"/>
      <c r="SBJ45" s="233"/>
      <c r="SBK45" s="233"/>
      <c r="SBL45" s="233"/>
      <c r="SBM45" s="233"/>
      <c r="SBN45" s="233"/>
      <c r="SBO45" s="233"/>
      <c r="SBP45" s="233"/>
      <c r="SBQ45" s="233"/>
      <c r="SBR45" s="233"/>
      <c r="SBS45" s="233"/>
      <c r="SBT45" s="233"/>
      <c r="SBU45" s="233"/>
      <c r="SBV45" s="233"/>
      <c r="SBW45" s="233"/>
      <c r="SBX45" s="233"/>
      <c r="SBY45" s="233"/>
      <c r="SBZ45" s="233"/>
      <c r="SCA45" s="233"/>
      <c r="SCB45" s="233"/>
      <c r="SCC45" s="233"/>
      <c r="SCD45" s="233"/>
      <c r="SCE45" s="233"/>
      <c r="SCF45" s="233"/>
      <c r="SCG45" s="233"/>
      <c r="SCH45" s="233"/>
      <c r="SCI45" s="233"/>
      <c r="SCJ45" s="233"/>
      <c r="SCK45" s="233"/>
      <c r="SCL45" s="233"/>
      <c r="SCM45" s="233"/>
      <c r="SCN45" s="233"/>
      <c r="SCO45" s="233"/>
      <c r="SCP45" s="233"/>
      <c r="SCQ45" s="233"/>
      <c r="SCR45" s="233"/>
      <c r="SCS45" s="233"/>
      <c r="SCT45" s="233"/>
      <c r="SCU45" s="233"/>
      <c r="SCV45" s="233"/>
      <c r="SCW45" s="233"/>
      <c r="SCX45" s="233"/>
      <c r="SCY45" s="233"/>
      <c r="SCZ45" s="233"/>
      <c r="SDA45" s="233"/>
      <c r="SDB45" s="233"/>
      <c r="SDC45" s="233"/>
      <c r="SDD45" s="233"/>
      <c r="SDE45" s="233"/>
      <c r="SDF45" s="233"/>
      <c r="SDG45" s="233"/>
      <c r="SDH45" s="233"/>
      <c r="SDI45" s="233"/>
      <c r="SDJ45" s="233"/>
      <c r="SDK45" s="233"/>
      <c r="SDL45" s="233"/>
      <c r="SDM45" s="233"/>
      <c r="SDN45" s="233"/>
      <c r="SDO45" s="233"/>
      <c r="SDP45" s="233"/>
      <c r="SDQ45" s="233"/>
      <c r="SDR45" s="233"/>
      <c r="SDS45" s="233"/>
      <c r="SDT45" s="233"/>
      <c r="SDU45" s="233"/>
      <c r="SDV45" s="233"/>
      <c r="SDW45" s="233"/>
      <c r="SDX45" s="233"/>
      <c r="SDY45" s="233"/>
      <c r="SDZ45" s="233"/>
      <c r="SEA45" s="233"/>
      <c r="SEB45" s="233"/>
      <c r="SEC45" s="233"/>
      <c r="SED45" s="233"/>
      <c r="SEE45" s="233"/>
      <c r="SEF45" s="233"/>
      <c r="SEG45" s="233"/>
      <c r="SEH45" s="233"/>
      <c r="SEI45" s="233"/>
      <c r="SEJ45" s="233"/>
      <c r="SEK45" s="233"/>
      <c r="SEL45" s="233"/>
      <c r="SEM45" s="233"/>
      <c r="SEN45" s="233"/>
      <c r="SEO45" s="233"/>
      <c r="SEP45" s="233"/>
      <c r="SEQ45" s="233"/>
      <c r="SER45" s="233"/>
      <c r="SES45" s="233"/>
      <c r="SET45" s="233"/>
      <c r="SEU45" s="233"/>
      <c r="SEV45" s="233"/>
      <c r="SEW45" s="233"/>
      <c r="SEX45" s="233"/>
      <c r="SEY45" s="233"/>
      <c r="SEZ45" s="233"/>
      <c r="SFA45" s="233"/>
      <c r="SFB45" s="233"/>
      <c r="SFC45" s="233"/>
      <c r="SFD45" s="233"/>
      <c r="SFE45" s="233"/>
      <c r="SFF45" s="233"/>
      <c r="SFG45" s="233"/>
      <c r="SFH45" s="233"/>
      <c r="SFI45" s="233"/>
      <c r="SFJ45" s="233"/>
      <c r="SFK45" s="233"/>
      <c r="SFL45" s="233"/>
      <c r="SFM45" s="233"/>
      <c r="SFN45" s="233"/>
      <c r="SFO45" s="233"/>
      <c r="SFP45" s="233"/>
      <c r="SFQ45" s="233"/>
      <c r="SFR45" s="233"/>
      <c r="SFS45" s="233"/>
      <c r="SFT45" s="233"/>
      <c r="SFU45" s="233"/>
      <c r="SFV45" s="233"/>
      <c r="SFW45" s="233"/>
      <c r="SFX45" s="233"/>
      <c r="SFY45" s="233"/>
      <c r="SFZ45" s="233"/>
      <c r="SGA45" s="233"/>
      <c r="SGB45" s="233"/>
      <c r="SGC45" s="233"/>
      <c r="SGD45" s="233"/>
      <c r="SGE45" s="233"/>
      <c r="SGF45" s="233"/>
      <c r="SGG45" s="233"/>
      <c r="SGH45" s="233"/>
      <c r="SGI45" s="233"/>
      <c r="SGJ45" s="233"/>
      <c r="SGK45" s="233"/>
      <c r="SGL45" s="233"/>
      <c r="SGM45" s="233"/>
      <c r="SGN45" s="233"/>
      <c r="SGO45" s="233"/>
      <c r="SGP45" s="233"/>
      <c r="SGQ45" s="233"/>
      <c r="SGR45" s="233"/>
      <c r="SGS45" s="233"/>
      <c r="SGT45" s="233"/>
      <c r="SGU45" s="233"/>
      <c r="SGV45" s="233"/>
      <c r="SGW45" s="233"/>
      <c r="SGX45" s="233"/>
      <c r="SGY45" s="233"/>
      <c r="SGZ45" s="233"/>
      <c r="SHA45" s="233"/>
      <c r="SHB45" s="233"/>
      <c r="SHC45" s="233"/>
      <c r="SHD45" s="233"/>
      <c r="SHE45" s="233"/>
      <c r="SHF45" s="233"/>
      <c r="SHG45" s="233"/>
      <c r="SHH45" s="233"/>
      <c r="SHI45" s="233"/>
      <c r="SHJ45" s="233"/>
      <c r="SHK45" s="233"/>
      <c r="SHL45" s="233"/>
      <c r="SHM45" s="233"/>
      <c r="SHN45" s="233"/>
      <c r="SHO45" s="233"/>
      <c r="SHP45" s="233"/>
      <c r="SHQ45" s="233"/>
      <c r="SHR45" s="233"/>
      <c r="SHS45" s="233"/>
      <c r="SHT45" s="233"/>
      <c r="SHU45" s="233"/>
      <c r="SHV45" s="233"/>
      <c r="SHW45" s="233"/>
      <c r="SHX45" s="233"/>
      <c r="SHY45" s="233"/>
      <c r="SHZ45" s="233"/>
      <c r="SIA45" s="233"/>
      <c r="SIB45" s="233"/>
      <c r="SIC45" s="233"/>
      <c r="SID45" s="233"/>
      <c r="SIE45" s="233"/>
      <c r="SIF45" s="233"/>
      <c r="SIG45" s="233"/>
      <c r="SIH45" s="233"/>
      <c r="SII45" s="233"/>
      <c r="SIJ45" s="233"/>
      <c r="SIK45" s="233"/>
      <c r="SIL45" s="233"/>
      <c r="SIM45" s="233"/>
      <c r="SIN45" s="233"/>
      <c r="SIO45" s="233"/>
      <c r="SIP45" s="233"/>
      <c r="SIQ45" s="233"/>
      <c r="SIR45" s="233"/>
      <c r="SIS45" s="233"/>
      <c r="SIT45" s="233"/>
      <c r="SIU45" s="233"/>
      <c r="SIV45" s="233"/>
      <c r="SIW45" s="233"/>
      <c r="SIX45" s="233"/>
      <c r="SIY45" s="233"/>
      <c r="SIZ45" s="233"/>
      <c r="SJA45" s="233"/>
      <c r="SJB45" s="233"/>
      <c r="SJC45" s="233"/>
      <c r="SJD45" s="233"/>
      <c r="SJE45" s="233"/>
      <c r="SJF45" s="233"/>
      <c r="SJG45" s="233"/>
      <c r="SJH45" s="233"/>
      <c r="SJI45" s="233"/>
      <c r="SJJ45" s="233"/>
      <c r="SJK45" s="233"/>
      <c r="SJL45" s="233"/>
      <c r="SJM45" s="233"/>
      <c r="SJN45" s="233"/>
      <c r="SJO45" s="233"/>
      <c r="SJP45" s="233"/>
      <c r="SJQ45" s="233"/>
      <c r="SJR45" s="233"/>
      <c r="SJS45" s="233"/>
      <c r="SJT45" s="233"/>
      <c r="SJU45" s="233"/>
      <c r="SJV45" s="233"/>
      <c r="SJW45" s="233"/>
      <c r="SJX45" s="233"/>
      <c r="SJY45" s="233"/>
      <c r="SJZ45" s="233"/>
      <c r="SKA45" s="233"/>
      <c r="SKB45" s="233"/>
      <c r="SKC45" s="233"/>
      <c r="SKD45" s="233"/>
      <c r="SKE45" s="233"/>
      <c r="SKF45" s="233"/>
      <c r="SKG45" s="233"/>
      <c r="SKH45" s="233"/>
      <c r="SKI45" s="233"/>
      <c r="SKJ45" s="233"/>
      <c r="SKK45" s="233"/>
      <c r="SKL45" s="233"/>
      <c r="SKM45" s="233"/>
      <c r="SKN45" s="233"/>
      <c r="SKO45" s="233"/>
      <c r="SKP45" s="233"/>
      <c r="SKQ45" s="233"/>
      <c r="SKR45" s="233"/>
      <c r="SKS45" s="233"/>
      <c r="SKT45" s="233"/>
      <c r="SKU45" s="233"/>
      <c r="SKV45" s="233"/>
      <c r="SKW45" s="233"/>
      <c r="SKX45" s="233"/>
      <c r="SKY45" s="233"/>
      <c r="SKZ45" s="233"/>
      <c r="SLA45" s="233"/>
      <c r="SLB45" s="233"/>
      <c r="SLC45" s="233"/>
      <c r="SLD45" s="233"/>
      <c r="SLE45" s="233"/>
      <c r="SLF45" s="233"/>
      <c r="SLG45" s="233"/>
      <c r="SLH45" s="233"/>
      <c r="SLI45" s="233"/>
      <c r="SLJ45" s="233"/>
      <c r="SLK45" s="233"/>
      <c r="SLL45" s="233"/>
      <c r="SLM45" s="233"/>
      <c r="SLN45" s="233"/>
      <c r="SLO45" s="233"/>
      <c r="SLP45" s="233"/>
      <c r="SLQ45" s="233"/>
      <c r="SLR45" s="233"/>
      <c r="SLS45" s="233"/>
      <c r="SLT45" s="233"/>
      <c r="SLU45" s="233"/>
      <c r="SLV45" s="233"/>
      <c r="SLW45" s="233"/>
      <c r="SLX45" s="233"/>
      <c r="SLY45" s="233"/>
      <c r="SLZ45" s="233"/>
      <c r="SMA45" s="233"/>
      <c r="SMB45" s="233"/>
      <c r="SMC45" s="233"/>
      <c r="SMD45" s="233"/>
      <c r="SME45" s="233"/>
      <c r="SMF45" s="233"/>
      <c r="SMG45" s="233"/>
      <c r="SMH45" s="233"/>
      <c r="SMI45" s="233"/>
      <c r="SMJ45" s="233"/>
      <c r="SMK45" s="233"/>
      <c r="SML45" s="233"/>
      <c r="SMM45" s="233"/>
      <c r="SMN45" s="233"/>
      <c r="SMO45" s="233"/>
      <c r="SMP45" s="233"/>
      <c r="SMQ45" s="233"/>
      <c r="SMR45" s="233"/>
      <c r="SMS45" s="233"/>
      <c r="SMT45" s="233"/>
      <c r="SMU45" s="233"/>
      <c r="SMV45" s="233"/>
      <c r="SMW45" s="233"/>
      <c r="SMX45" s="233"/>
      <c r="SMY45" s="233"/>
      <c r="SMZ45" s="233"/>
      <c r="SNA45" s="233"/>
      <c r="SNB45" s="233"/>
      <c r="SNC45" s="233"/>
      <c r="SND45" s="233"/>
      <c r="SNE45" s="233"/>
      <c r="SNF45" s="233"/>
      <c r="SNG45" s="233"/>
      <c r="SNH45" s="233"/>
      <c r="SNI45" s="233"/>
      <c r="SNJ45" s="233"/>
      <c r="SNK45" s="233"/>
      <c r="SNL45" s="233"/>
      <c r="SNM45" s="233"/>
      <c r="SNN45" s="233"/>
      <c r="SNO45" s="233"/>
      <c r="SNP45" s="233"/>
      <c r="SNQ45" s="233"/>
      <c r="SNR45" s="233"/>
      <c r="SNS45" s="233"/>
      <c r="SNT45" s="233"/>
      <c r="SNU45" s="233"/>
      <c r="SNV45" s="233"/>
      <c r="SNW45" s="233"/>
      <c r="SNX45" s="233"/>
      <c r="SNY45" s="233"/>
      <c r="SNZ45" s="233"/>
      <c r="SOA45" s="233"/>
      <c r="SOB45" s="233"/>
      <c r="SOC45" s="233"/>
      <c r="SOD45" s="233"/>
      <c r="SOE45" s="233"/>
      <c r="SOF45" s="233"/>
      <c r="SOG45" s="233"/>
      <c r="SOH45" s="233"/>
      <c r="SOI45" s="233"/>
      <c r="SOJ45" s="233"/>
      <c r="SOK45" s="233"/>
      <c r="SOL45" s="233"/>
      <c r="SOM45" s="233"/>
      <c r="SON45" s="233"/>
      <c r="SOO45" s="233"/>
      <c r="SOP45" s="233"/>
      <c r="SOQ45" s="233"/>
      <c r="SOR45" s="233"/>
      <c r="SOS45" s="233"/>
      <c r="SOT45" s="233"/>
      <c r="SOU45" s="233"/>
      <c r="SOV45" s="233"/>
      <c r="SOW45" s="233"/>
      <c r="SOX45" s="233"/>
      <c r="SOY45" s="233"/>
      <c r="SOZ45" s="233"/>
      <c r="SPA45" s="233"/>
      <c r="SPB45" s="233"/>
      <c r="SPC45" s="233"/>
      <c r="SPD45" s="233"/>
      <c r="SPE45" s="233"/>
      <c r="SPF45" s="233"/>
      <c r="SPG45" s="233"/>
      <c r="SPH45" s="233"/>
      <c r="SPI45" s="233"/>
      <c r="SPJ45" s="233"/>
      <c r="SPK45" s="233"/>
      <c r="SPL45" s="233"/>
      <c r="SPM45" s="233"/>
      <c r="SPN45" s="233"/>
      <c r="SPO45" s="233"/>
      <c r="SPP45" s="233"/>
      <c r="SPQ45" s="233"/>
      <c r="SPR45" s="233"/>
      <c r="SPS45" s="233"/>
      <c r="SPT45" s="233"/>
      <c r="SPU45" s="233"/>
      <c r="SPV45" s="233"/>
      <c r="SPW45" s="233"/>
      <c r="SPX45" s="233"/>
      <c r="SPY45" s="233"/>
      <c r="SPZ45" s="233"/>
      <c r="SQA45" s="233"/>
      <c r="SQB45" s="233"/>
      <c r="SQC45" s="233"/>
      <c r="SQD45" s="233"/>
      <c r="SQE45" s="233"/>
      <c r="SQF45" s="233"/>
      <c r="SQG45" s="233"/>
      <c r="SQH45" s="233"/>
      <c r="SQI45" s="233"/>
      <c r="SQJ45" s="233"/>
      <c r="SQK45" s="233"/>
      <c r="SQL45" s="233"/>
      <c r="SQM45" s="233"/>
      <c r="SQN45" s="233"/>
      <c r="SQO45" s="233"/>
      <c r="SQP45" s="233"/>
      <c r="SQQ45" s="233"/>
      <c r="SQR45" s="233"/>
      <c r="SQS45" s="233"/>
      <c r="SQT45" s="233"/>
      <c r="SQU45" s="233"/>
      <c r="SQV45" s="233"/>
      <c r="SQW45" s="233"/>
      <c r="SQX45" s="233"/>
      <c r="SQY45" s="233"/>
      <c r="SQZ45" s="233"/>
      <c r="SRA45" s="233"/>
      <c r="SRB45" s="233"/>
      <c r="SRC45" s="233"/>
      <c r="SRD45" s="233"/>
      <c r="SRE45" s="233"/>
      <c r="SRF45" s="233"/>
      <c r="SRG45" s="233"/>
      <c r="SRH45" s="233"/>
      <c r="SRI45" s="233"/>
      <c r="SRJ45" s="233"/>
      <c r="SRK45" s="233"/>
      <c r="SRL45" s="233"/>
      <c r="SRM45" s="233"/>
      <c r="SRN45" s="233"/>
      <c r="SRO45" s="233"/>
      <c r="SRP45" s="233"/>
      <c r="SRQ45" s="233"/>
      <c r="SRR45" s="233"/>
      <c r="SRS45" s="233"/>
      <c r="SRT45" s="233"/>
      <c r="SRU45" s="233"/>
      <c r="SRV45" s="233"/>
      <c r="SRW45" s="233"/>
      <c r="SRX45" s="233"/>
      <c r="SRY45" s="233"/>
      <c r="SRZ45" s="233"/>
      <c r="SSA45" s="233"/>
      <c r="SSB45" s="233"/>
      <c r="SSC45" s="233"/>
      <c r="SSD45" s="233"/>
      <c r="SSE45" s="233"/>
      <c r="SSF45" s="233"/>
      <c r="SSG45" s="233"/>
      <c r="SSH45" s="233"/>
      <c r="SSI45" s="233"/>
      <c r="SSJ45" s="233"/>
      <c r="SSK45" s="233"/>
      <c r="SSL45" s="233"/>
      <c r="SSM45" s="233"/>
      <c r="SSN45" s="233"/>
      <c r="SSO45" s="233"/>
      <c r="SSP45" s="233"/>
      <c r="SSQ45" s="233"/>
      <c r="SSR45" s="233"/>
      <c r="SSS45" s="233"/>
      <c r="SST45" s="233"/>
      <c r="SSU45" s="233"/>
      <c r="SSV45" s="233"/>
      <c r="SSW45" s="233"/>
      <c r="SSX45" s="233"/>
      <c r="SSY45" s="233"/>
      <c r="SSZ45" s="233"/>
      <c r="STA45" s="233"/>
      <c r="STB45" s="233"/>
      <c r="STC45" s="233"/>
      <c r="STD45" s="233"/>
      <c r="STE45" s="233"/>
      <c r="STF45" s="233"/>
      <c r="STG45" s="233"/>
      <c r="STH45" s="233"/>
      <c r="STI45" s="233"/>
      <c r="STJ45" s="233"/>
      <c r="STK45" s="233"/>
      <c r="STL45" s="233"/>
      <c r="STM45" s="233"/>
      <c r="STN45" s="233"/>
      <c r="STO45" s="233"/>
      <c r="STP45" s="233"/>
      <c r="STQ45" s="233"/>
      <c r="STR45" s="233"/>
      <c r="STS45" s="233"/>
      <c r="STT45" s="233"/>
      <c r="STU45" s="233"/>
      <c r="STV45" s="233"/>
      <c r="STW45" s="233"/>
      <c r="STX45" s="233"/>
      <c r="STY45" s="233"/>
      <c r="STZ45" s="233"/>
      <c r="SUA45" s="233"/>
      <c r="SUB45" s="233"/>
      <c r="SUC45" s="233"/>
      <c r="SUD45" s="233"/>
      <c r="SUE45" s="233"/>
      <c r="SUF45" s="233"/>
      <c r="SUG45" s="233"/>
      <c r="SUH45" s="233"/>
      <c r="SUI45" s="233"/>
      <c r="SUJ45" s="233"/>
      <c r="SUK45" s="233"/>
      <c r="SUL45" s="233"/>
      <c r="SUM45" s="233"/>
      <c r="SUN45" s="233"/>
      <c r="SUO45" s="233"/>
      <c r="SUP45" s="233"/>
      <c r="SUQ45" s="233"/>
      <c r="SUR45" s="233"/>
      <c r="SUS45" s="233"/>
      <c r="SUT45" s="233"/>
      <c r="SUU45" s="233"/>
      <c r="SUV45" s="233"/>
      <c r="SUW45" s="233"/>
      <c r="SUX45" s="233"/>
      <c r="SUY45" s="233"/>
      <c r="SUZ45" s="233"/>
      <c r="SVA45" s="233"/>
      <c r="SVB45" s="233"/>
      <c r="SVC45" s="233"/>
      <c r="SVD45" s="233"/>
      <c r="SVE45" s="233"/>
      <c r="SVF45" s="233"/>
      <c r="SVG45" s="233"/>
      <c r="SVH45" s="233"/>
      <c r="SVI45" s="233"/>
      <c r="SVJ45" s="233"/>
      <c r="SVK45" s="233"/>
      <c r="SVL45" s="233"/>
      <c r="SVM45" s="233"/>
      <c r="SVN45" s="233"/>
      <c r="SVO45" s="233"/>
      <c r="SVP45" s="233"/>
      <c r="SVQ45" s="233"/>
      <c r="SVR45" s="233"/>
      <c r="SVS45" s="233"/>
      <c r="SVT45" s="233"/>
      <c r="SVU45" s="233"/>
      <c r="SVV45" s="233"/>
      <c r="SVW45" s="233"/>
      <c r="SVX45" s="233"/>
      <c r="SVY45" s="233"/>
      <c r="SVZ45" s="233"/>
      <c r="SWA45" s="233"/>
      <c r="SWB45" s="233"/>
      <c r="SWC45" s="233"/>
      <c r="SWD45" s="233"/>
      <c r="SWE45" s="233"/>
      <c r="SWF45" s="233"/>
      <c r="SWG45" s="233"/>
      <c r="SWH45" s="233"/>
      <c r="SWI45" s="233"/>
      <c r="SWJ45" s="233"/>
      <c r="SWK45" s="233"/>
      <c r="SWL45" s="233"/>
      <c r="SWM45" s="233"/>
      <c r="SWN45" s="233"/>
      <c r="SWO45" s="233"/>
      <c r="SWP45" s="233"/>
      <c r="SWQ45" s="233"/>
      <c r="SWR45" s="233"/>
      <c r="SWS45" s="233"/>
      <c r="SWT45" s="233"/>
      <c r="SWU45" s="233"/>
      <c r="SWV45" s="233"/>
      <c r="SWW45" s="233"/>
      <c r="SWX45" s="233"/>
      <c r="SWY45" s="233"/>
      <c r="SWZ45" s="233"/>
      <c r="SXA45" s="233"/>
      <c r="SXB45" s="233"/>
      <c r="SXC45" s="233"/>
      <c r="SXD45" s="233"/>
      <c r="SXE45" s="233"/>
      <c r="SXF45" s="233"/>
      <c r="SXG45" s="233"/>
      <c r="SXH45" s="233"/>
      <c r="SXI45" s="233"/>
      <c r="SXJ45" s="233"/>
      <c r="SXK45" s="233"/>
      <c r="SXL45" s="233"/>
      <c r="SXM45" s="233"/>
      <c r="SXN45" s="233"/>
      <c r="SXO45" s="233"/>
      <c r="SXP45" s="233"/>
      <c r="SXQ45" s="233"/>
      <c r="SXR45" s="233"/>
      <c r="SXS45" s="233"/>
      <c r="SXT45" s="233"/>
      <c r="SXU45" s="233"/>
      <c r="SXV45" s="233"/>
      <c r="SXW45" s="233"/>
      <c r="SXX45" s="233"/>
      <c r="SXY45" s="233"/>
      <c r="SXZ45" s="233"/>
      <c r="SYA45" s="233"/>
      <c r="SYB45" s="233"/>
      <c r="SYC45" s="233"/>
      <c r="SYD45" s="233"/>
      <c r="SYE45" s="233"/>
      <c r="SYF45" s="233"/>
      <c r="SYG45" s="233"/>
      <c r="SYH45" s="233"/>
      <c r="SYI45" s="233"/>
      <c r="SYJ45" s="233"/>
      <c r="SYK45" s="233"/>
      <c r="SYL45" s="233"/>
      <c r="SYM45" s="233"/>
      <c r="SYN45" s="233"/>
      <c r="SYO45" s="233"/>
      <c r="SYP45" s="233"/>
      <c r="SYQ45" s="233"/>
      <c r="SYR45" s="233"/>
      <c r="SYS45" s="233"/>
      <c r="SYT45" s="233"/>
      <c r="SYU45" s="233"/>
      <c r="SYV45" s="233"/>
      <c r="SYW45" s="233"/>
      <c r="SYX45" s="233"/>
      <c r="SYY45" s="233"/>
      <c r="SYZ45" s="233"/>
      <c r="SZA45" s="233"/>
      <c r="SZB45" s="233"/>
      <c r="SZC45" s="233"/>
      <c r="SZD45" s="233"/>
      <c r="SZE45" s="233"/>
      <c r="SZF45" s="233"/>
      <c r="SZG45" s="233"/>
      <c r="SZH45" s="233"/>
      <c r="SZI45" s="233"/>
      <c r="SZJ45" s="233"/>
      <c r="SZK45" s="233"/>
      <c r="SZL45" s="233"/>
      <c r="SZM45" s="233"/>
      <c r="SZN45" s="233"/>
      <c r="SZO45" s="233"/>
      <c r="SZP45" s="233"/>
      <c r="SZQ45" s="233"/>
      <c r="SZR45" s="233"/>
      <c r="SZS45" s="233"/>
      <c r="SZT45" s="233"/>
      <c r="SZU45" s="233"/>
      <c r="SZV45" s="233"/>
      <c r="SZW45" s="233"/>
      <c r="SZX45" s="233"/>
      <c r="SZY45" s="233"/>
      <c r="SZZ45" s="233"/>
      <c r="TAA45" s="233"/>
      <c r="TAB45" s="233"/>
      <c r="TAC45" s="233"/>
      <c r="TAD45" s="233"/>
      <c r="TAE45" s="233"/>
      <c r="TAF45" s="233"/>
      <c r="TAG45" s="233"/>
      <c r="TAH45" s="233"/>
      <c r="TAI45" s="233"/>
      <c r="TAJ45" s="233"/>
      <c r="TAK45" s="233"/>
      <c r="TAL45" s="233"/>
      <c r="TAM45" s="233"/>
      <c r="TAN45" s="233"/>
      <c r="TAO45" s="233"/>
      <c r="TAP45" s="233"/>
      <c r="TAQ45" s="233"/>
      <c r="TAR45" s="233"/>
      <c r="TAS45" s="233"/>
      <c r="TAT45" s="233"/>
      <c r="TAU45" s="233"/>
      <c r="TAV45" s="233"/>
      <c r="TAW45" s="233"/>
      <c r="TAX45" s="233"/>
      <c r="TAY45" s="233"/>
      <c r="TAZ45" s="233"/>
      <c r="TBA45" s="233"/>
      <c r="TBB45" s="233"/>
      <c r="TBC45" s="233"/>
      <c r="TBD45" s="233"/>
      <c r="TBE45" s="233"/>
      <c r="TBF45" s="233"/>
      <c r="TBG45" s="233"/>
      <c r="TBH45" s="233"/>
      <c r="TBI45" s="233"/>
      <c r="TBJ45" s="233"/>
      <c r="TBK45" s="233"/>
      <c r="TBL45" s="233"/>
      <c r="TBM45" s="233"/>
      <c r="TBN45" s="233"/>
      <c r="TBO45" s="233"/>
      <c r="TBP45" s="233"/>
      <c r="TBQ45" s="233"/>
      <c r="TBR45" s="233"/>
      <c r="TBS45" s="233"/>
      <c r="TBT45" s="233"/>
      <c r="TBU45" s="233"/>
      <c r="TBV45" s="233"/>
      <c r="TBW45" s="233"/>
      <c r="TBX45" s="233"/>
      <c r="TBY45" s="233"/>
      <c r="TBZ45" s="233"/>
      <c r="TCA45" s="233"/>
      <c r="TCB45" s="233"/>
      <c r="TCC45" s="233"/>
      <c r="TCD45" s="233"/>
      <c r="TCE45" s="233"/>
      <c r="TCF45" s="233"/>
      <c r="TCG45" s="233"/>
      <c r="TCH45" s="233"/>
      <c r="TCI45" s="233"/>
      <c r="TCJ45" s="233"/>
      <c r="TCK45" s="233"/>
      <c r="TCL45" s="233"/>
      <c r="TCM45" s="233"/>
      <c r="TCN45" s="233"/>
      <c r="TCO45" s="233"/>
      <c r="TCP45" s="233"/>
      <c r="TCQ45" s="233"/>
      <c r="TCR45" s="233"/>
      <c r="TCS45" s="233"/>
      <c r="TCT45" s="233"/>
      <c r="TCU45" s="233"/>
      <c r="TCV45" s="233"/>
      <c r="TCW45" s="233"/>
      <c r="TCX45" s="233"/>
      <c r="TCY45" s="233"/>
      <c r="TCZ45" s="233"/>
      <c r="TDA45" s="233"/>
      <c r="TDB45" s="233"/>
      <c r="TDC45" s="233"/>
      <c r="TDD45" s="233"/>
      <c r="TDE45" s="233"/>
      <c r="TDF45" s="233"/>
      <c r="TDG45" s="233"/>
      <c r="TDH45" s="233"/>
      <c r="TDI45" s="233"/>
      <c r="TDJ45" s="233"/>
      <c r="TDK45" s="233"/>
      <c r="TDL45" s="233"/>
      <c r="TDM45" s="233"/>
      <c r="TDN45" s="233"/>
      <c r="TDO45" s="233"/>
      <c r="TDP45" s="233"/>
      <c r="TDQ45" s="233"/>
      <c r="TDR45" s="233"/>
      <c r="TDS45" s="233"/>
      <c r="TDT45" s="233"/>
      <c r="TDU45" s="233"/>
      <c r="TDV45" s="233"/>
      <c r="TDW45" s="233"/>
      <c r="TDX45" s="233"/>
      <c r="TDY45" s="233"/>
      <c r="TDZ45" s="233"/>
      <c r="TEA45" s="233"/>
      <c r="TEB45" s="233"/>
      <c r="TEC45" s="233"/>
      <c r="TED45" s="233"/>
      <c r="TEE45" s="233"/>
      <c r="TEF45" s="233"/>
      <c r="TEG45" s="233"/>
      <c r="TEH45" s="233"/>
      <c r="TEI45" s="233"/>
      <c r="TEJ45" s="233"/>
      <c r="TEK45" s="233"/>
      <c r="TEL45" s="233"/>
      <c r="TEM45" s="233"/>
      <c r="TEN45" s="233"/>
      <c r="TEO45" s="233"/>
      <c r="TEP45" s="233"/>
      <c r="TEQ45" s="233"/>
      <c r="TER45" s="233"/>
      <c r="TES45" s="233"/>
      <c r="TET45" s="233"/>
      <c r="TEU45" s="233"/>
      <c r="TEV45" s="233"/>
      <c r="TEW45" s="233"/>
      <c r="TEX45" s="233"/>
      <c r="TEY45" s="233"/>
      <c r="TEZ45" s="233"/>
      <c r="TFA45" s="233"/>
      <c r="TFB45" s="233"/>
      <c r="TFC45" s="233"/>
      <c r="TFD45" s="233"/>
      <c r="TFE45" s="233"/>
      <c r="TFF45" s="233"/>
      <c r="TFG45" s="233"/>
      <c r="TFH45" s="233"/>
      <c r="TFI45" s="233"/>
      <c r="TFJ45" s="233"/>
      <c r="TFK45" s="233"/>
      <c r="TFL45" s="233"/>
      <c r="TFM45" s="233"/>
      <c r="TFN45" s="233"/>
      <c r="TFO45" s="233"/>
      <c r="TFP45" s="233"/>
      <c r="TFQ45" s="233"/>
      <c r="TFR45" s="233"/>
      <c r="TFS45" s="233"/>
      <c r="TFT45" s="233"/>
      <c r="TFU45" s="233"/>
      <c r="TFV45" s="233"/>
      <c r="TFW45" s="233"/>
      <c r="TFX45" s="233"/>
      <c r="TFY45" s="233"/>
      <c r="TFZ45" s="233"/>
      <c r="TGA45" s="233"/>
      <c r="TGB45" s="233"/>
      <c r="TGC45" s="233"/>
      <c r="TGD45" s="233"/>
      <c r="TGE45" s="233"/>
      <c r="TGF45" s="233"/>
      <c r="TGG45" s="233"/>
      <c r="TGH45" s="233"/>
      <c r="TGI45" s="233"/>
      <c r="TGJ45" s="233"/>
      <c r="TGK45" s="233"/>
      <c r="TGL45" s="233"/>
      <c r="TGM45" s="233"/>
      <c r="TGN45" s="233"/>
      <c r="TGO45" s="233"/>
      <c r="TGP45" s="233"/>
      <c r="TGQ45" s="233"/>
      <c r="TGR45" s="233"/>
      <c r="TGS45" s="233"/>
      <c r="TGT45" s="233"/>
      <c r="TGU45" s="233"/>
      <c r="TGV45" s="233"/>
      <c r="TGW45" s="233"/>
      <c r="TGX45" s="233"/>
      <c r="TGY45" s="233"/>
      <c r="TGZ45" s="233"/>
      <c r="THA45" s="233"/>
      <c r="THB45" s="233"/>
      <c r="THC45" s="233"/>
      <c r="THD45" s="233"/>
      <c r="THE45" s="233"/>
      <c r="THF45" s="233"/>
      <c r="THG45" s="233"/>
      <c r="THH45" s="233"/>
      <c r="THI45" s="233"/>
      <c r="THJ45" s="233"/>
      <c r="THK45" s="233"/>
      <c r="THL45" s="233"/>
      <c r="THM45" s="233"/>
      <c r="THN45" s="233"/>
      <c r="THO45" s="233"/>
      <c r="THP45" s="233"/>
      <c r="THQ45" s="233"/>
      <c r="THR45" s="233"/>
      <c r="THS45" s="233"/>
      <c r="THT45" s="233"/>
      <c r="THU45" s="233"/>
      <c r="THV45" s="233"/>
      <c r="THW45" s="233"/>
      <c r="THX45" s="233"/>
      <c r="THY45" s="233"/>
      <c r="THZ45" s="233"/>
      <c r="TIA45" s="233"/>
      <c r="TIB45" s="233"/>
      <c r="TIC45" s="233"/>
      <c r="TID45" s="233"/>
      <c r="TIE45" s="233"/>
      <c r="TIF45" s="233"/>
      <c r="TIG45" s="233"/>
      <c r="TIH45" s="233"/>
      <c r="TII45" s="233"/>
      <c r="TIJ45" s="233"/>
      <c r="TIK45" s="233"/>
      <c r="TIL45" s="233"/>
      <c r="TIM45" s="233"/>
      <c r="TIN45" s="233"/>
      <c r="TIO45" s="233"/>
      <c r="TIP45" s="233"/>
      <c r="TIQ45" s="233"/>
      <c r="TIR45" s="233"/>
      <c r="TIS45" s="233"/>
      <c r="TIT45" s="233"/>
      <c r="TIU45" s="233"/>
      <c r="TIV45" s="233"/>
      <c r="TIW45" s="233"/>
      <c r="TIX45" s="233"/>
      <c r="TIY45" s="233"/>
      <c r="TIZ45" s="233"/>
      <c r="TJA45" s="233"/>
      <c r="TJB45" s="233"/>
      <c r="TJC45" s="233"/>
      <c r="TJD45" s="233"/>
      <c r="TJE45" s="233"/>
      <c r="TJF45" s="233"/>
      <c r="TJG45" s="233"/>
      <c r="TJH45" s="233"/>
      <c r="TJI45" s="233"/>
      <c r="TJJ45" s="233"/>
      <c r="TJK45" s="233"/>
      <c r="TJL45" s="233"/>
      <c r="TJM45" s="233"/>
      <c r="TJN45" s="233"/>
      <c r="TJO45" s="233"/>
      <c r="TJP45" s="233"/>
      <c r="TJQ45" s="233"/>
      <c r="TJR45" s="233"/>
      <c r="TJS45" s="233"/>
      <c r="TJT45" s="233"/>
      <c r="TJU45" s="233"/>
      <c r="TJV45" s="233"/>
      <c r="TJW45" s="233"/>
      <c r="TJX45" s="233"/>
      <c r="TJY45" s="233"/>
      <c r="TJZ45" s="233"/>
      <c r="TKA45" s="233"/>
      <c r="TKB45" s="233"/>
      <c r="TKC45" s="233"/>
      <c r="TKD45" s="233"/>
      <c r="TKE45" s="233"/>
      <c r="TKF45" s="233"/>
      <c r="TKG45" s="233"/>
      <c r="TKH45" s="233"/>
      <c r="TKI45" s="233"/>
      <c r="TKJ45" s="233"/>
      <c r="TKK45" s="233"/>
      <c r="TKL45" s="233"/>
      <c r="TKM45" s="233"/>
      <c r="TKN45" s="233"/>
      <c r="TKO45" s="233"/>
      <c r="TKP45" s="233"/>
      <c r="TKQ45" s="233"/>
      <c r="TKR45" s="233"/>
      <c r="TKS45" s="233"/>
      <c r="TKT45" s="233"/>
      <c r="TKU45" s="233"/>
      <c r="TKV45" s="233"/>
      <c r="TKW45" s="233"/>
      <c r="TKX45" s="233"/>
      <c r="TKY45" s="233"/>
      <c r="TKZ45" s="233"/>
      <c r="TLA45" s="233"/>
      <c r="TLB45" s="233"/>
      <c r="TLC45" s="233"/>
      <c r="TLD45" s="233"/>
      <c r="TLE45" s="233"/>
      <c r="TLF45" s="233"/>
      <c r="TLG45" s="233"/>
      <c r="TLH45" s="233"/>
      <c r="TLI45" s="233"/>
      <c r="TLJ45" s="233"/>
      <c r="TLK45" s="233"/>
      <c r="TLL45" s="233"/>
      <c r="TLM45" s="233"/>
      <c r="TLN45" s="233"/>
      <c r="TLO45" s="233"/>
      <c r="TLP45" s="233"/>
      <c r="TLQ45" s="233"/>
      <c r="TLR45" s="233"/>
      <c r="TLS45" s="233"/>
      <c r="TLT45" s="233"/>
      <c r="TLU45" s="233"/>
      <c r="TLV45" s="233"/>
      <c r="TLW45" s="233"/>
      <c r="TLX45" s="233"/>
      <c r="TLY45" s="233"/>
      <c r="TLZ45" s="233"/>
      <c r="TMA45" s="233"/>
      <c r="TMB45" s="233"/>
      <c r="TMC45" s="233"/>
      <c r="TMD45" s="233"/>
      <c r="TME45" s="233"/>
      <c r="TMF45" s="233"/>
      <c r="TMG45" s="233"/>
      <c r="TMH45" s="233"/>
      <c r="TMI45" s="233"/>
      <c r="TMJ45" s="233"/>
      <c r="TMK45" s="233"/>
      <c r="TML45" s="233"/>
      <c r="TMM45" s="233"/>
      <c r="TMN45" s="233"/>
      <c r="TMO45" s="233"/>
      <c r="TMP45" s="233"/>
      <c r="TMQ45" s="233"/>
      <c r="TMR45" s="233"/>
      <c r="TMS45" s="233"/>
      <c r="TMT45" s="233"/>
      <c r="TMU45" s="233"/>
      <c r="TMV45" s="233"/>
      <c r="TMW45" s="233"/>
      <c r="TMX45" s="233"/>
      <c r="TMY45" s="233"/>
      <c r="TMZ45" s="233"/>
      <c r="TNA45" s="233"/>
      <c r="TNB45" s="233"/>
      <c r="TNC45" s="233"/>
      <c r="TND45" s="233"/>
      <c r="TNE45" s="233"/>
      <c r="TNF45" s="233"/>
      <c r="TNG45" s="233"/>
      <c r="TNH45" s="233"/>
      <c r="TNI45" s="233"/>
      <c r="TNJ45" s="233"/>
      <c r="TNK45" s="233"/>
      <c r="TNL45" s="233"/>
      <c r="TNM45" s="233"/>
      <c r="TNN45" s="233"/>
      <c r="TNO45" s="233"/>
      <c r="TNP45" s="233"/>
      <c r="TNQ45" s="233"/>
      <c r="TNR45" s="233"/>
      <c r="TNS45" s="233"/>
      <c r="TNT45" s="233"/>
      <c r="TNU45" s="233"/>
      <c r="TNV45" s="233"/>
      <c r="TNW45" s="233"/>
      <c r="TNX45" s="233"/>
      <c r="TNY45" s="233"/>
      <c r="TNZ45" s="233"/>
      <c r="TOA45" s="233"/>
      <c r="TOB45" s="233"/>
      <c r="TOC45" s="233"/>
      <c r="TOD45" s="233"/>
      <c r="TOE45" s="233"/>
      <c r="TOF45" s="233"/>
      <c r="TOG45" s="233"/>
      <c r="TOH45" s="233"/>
      <c r="TOI45" s="233"/>
      <c r="TOJ45" s="233"/>
      <c r="TOK45" s="233"/>
      <c r="TOL45" s="233"/>
      <c r="TOM45" s="233"/>
      <c r="TON45" s="233"/>
      <c r="TOO45" s="233"/>
      <c r="TOP45" s="233"/>
      <c r="TOQ45" s="233"/>
      <c r="TOR45" s="233"/>
      <c r="TOS45" s="233"/>
      <c r="TOT45" s="233"/>
      <c r="TOU45" s="233"/>
      <c r="TOV45" s="233"/>
      <c r="TOW45" s="233"/>
      <c r="TOX45" s="233"/>
      <c r="TOY45" s="233"/>
      <c r="TOZ45" s="233"/>
      <c r="TPA45" s="233"/>
      <c r="TPB45" s="233"/>
      <c r="TPC45" s="233"/>
      <c r="TPD45" s="233"/>
      <c r="TPE45" s="233"/>
      <c r="TPF45" s="233"/>
      <c r="TPG45" s="233"/>
      <c r="TPH45" s="233"/>
      <c r="TPI45" s="233"/>
      <c r="TPJ45" s="233"/>
      <c r="TPK45" s="233"/>
      <c r="TPL45" s="233"/>
      <c r="TPM45" s="233"/>
      <c r="TPN45" s="233"/>
      <c r="TPO45" s="233"/>
      <c r="TPP45" s="233"/>
      <c r="TPQ45" s="233"/>
      <c r="TPR45" s="233"/>
      <c r="TPS45" s="233"/>
      <c r="TPT45" s="233"/>
      <c r="TPU45" s="233"/>
      <c r="TPV45" s="233"/>
      <c r="TPW45" s="233"/>
      <c r="TPX45" s="233"/>
      <c r="TPY45" s="233"/>
      <c r="TPZ45" s="233"/>
      <c r="TQA45" s="233"/>
      <c r="TQB45" s="233"/>
      <c r="TQC45" s="233"/>
      <c r="TQD45" s="233"/>
      <c r="TQE45" s="233"/>
      <c r="TQF45" s="233"/>
      <c r="TQG45" s="233"/>
      <c r="TQH45" s="233"/>
      <c r="TQI45" s="233"/>
      <c r="TQJ45" s="233"/>
      <c r="TQK45" s="233"/>
      <c r="TQL45" s="233"/>
      <c r="TQM45" s="233"/>
      <c r="TQN45" s="233"/>
      <c r="TQO45" s="233"/>
      <c r="TQP45" s="233"/>
      <c r="TQQ45" s="233"/>
      <c r="TQR45" s="233"/>
      <c r="TQS45" s="233"/>
      <c r="TQT45" s="233"/>
      <c r="TQU45" s="233"/>
      <c r="TQV45" s="233"/>
      <c r="TQW45" s="233"/>
      <c r="TQX45" s="233"/>
      <c r="TQY45" s="233"/>
      <c r="TQZ45" s="233"/>
      <c r="TRA45" s="233"/>
      <c r="TRB45" s="233"/>
      <c r="TRC45" s="233"/>
      <c r="TRD45" s="233"/>
      <c r="TRE45" s="233"/>
      <c r="TRF45" s="233"/>
      <c r="TRG45" s="233"/>
      <c r="TRH45" s="233"/>
      <c r="TRI45" s="233"/>
      <c r="TRJ45" s="233"/>
      <c r="TRK45" s="233"/>
      <c r="TRL45" s="233"/>
      <c r="TRM45" s="233"/>
      <c r="TRN45" s="233"/>
      <c r="TRO45" s="233"/>
      <c r="TRP45" s="233"/>
      <c r="TRQ45" s="233"/>
      <c r="TRR45" s="233"/>
      <c r="TRS45" s="233"/>
      <c r="TRT45" s="233"/>
      <c r="TRU45" s="233"/>
      <c r="TRV45" s="233"/>
      <c r="TRW45" s="233"/>
      <c r="TRX45" s="233"/>
      <c r="TRY45" s="233"/>
      <c r="TRZ45" s="233"/>
      <c r="TSA45" s="233"/>
      <c r="TSB45" s="233"/>
      <c r="TSC45" s="233"/>
      <c r="TSD45" s="233"/>
      <c r="TSE45" s="233"/>
      <c r="TSF45" s="233"/>
      <c r="TSG45" s="233"/>
      <c r="TSH45" s="233"/>
      <c r="TSI45" s="233"/>
      <c r="TSJ45" s="233"/>
      <c r="TSK45" s="233"/>
      <c r="TSL45" s="233"/>
      <c r="TSM45" s="233"/>
      <c r="TSN45" s="233"/>
      <c r="TSO45" s="233"/>
      <c r="TSP45" s="233"/>
      <c r="TSQ45" s="233"/>
      <c r="TSR45" s="233"/>
      <c r="TSS45" s="233"/>
      <c r="TST45" s="233"/>
      <c r="TSU45" s="233"/>
      <c r="TSV45" s="233"/>
      <c r="TSW45" s="233"/>
      <c r="TSX45" s="233"/>
      <c r="TSY45" s="233"/>
      <c r="TSZ45" s="233"/>
      <c r="TTA45" s="233"/>
      <c r="TTB45" s="233"/>
      <c r="TTC45" s="233"/>
      <c r="TTD45" s="233"/>
      <c r="TTE45" s="233"/>
      <c r="TTF45" s="233"/>
      <c r="TTG45" s="233"/>
      <c r="TTH45" s="233"/>
      <c r="TTI45" s="233"/>
      <c r="TTJ45" s="233"/>
      <c r="TTK45" s="233"/>
      <c r="TTL45" s="233"/>
      <c r="TTM45" s="233"/>
      <c r="TTN45" s="233"/>
      <c r="TTO45" s="233"/>
      <c r="TTP45" s="233"/>
      <c r="TTQ45" s="233"/>
      <c r="TTR45" s="233"/>
      <c r="TTS45" s="233"/>
      <c r="TTT45" s="233"/>
      <c r="TTU45" s="233"/>
      <c r="TTV45" s="233"/>
      <c r="TTW45" s="233"/>
      <c r="TTX45" s="233"/>
      <c r="TTY45" s="233"/>
      <c r="TTZ45" s="233"/>
      <c r="TUA45" s="233"/>
      <c r="TUB45" s="233"/>
      <c r="TUC45" s="233"/>
      <c r="TUD45" s="233"/>
      <c r="TUE45" s="233"/>
      <c r="TUF45" s="233"/>
      <c r="TUG45" s="233"/>
      <c r="TUH45" s="233"/>
      <c r="TUI45" s="233"/>
      <c r="TUJ45" s="233"/>
      <c r="TUK45" s="233"/>
      <c r="TUL45" s="233"/>
      <c r="TUM45" s="233"/>
      <c r="TUN45" s="233"/>
      <c r="TUO45" s="233"/>
      <c r="TUP45" s="233"/>
      <c r="TUQ45" s="233"/>
      <c r="TUR45" s="233"/>
      <c r="TUS45" s="233"/>
      <c r="TUT45" s="233"/>
      <c r="TUU45" s="233"/>
      <c r="TUV45" s="233"/>
      <c r="TUW45" s="233"/>
      <c r="TUX45" s="233"/>
      <c r="TUY45" s="233"/>
      <c r="TUZ45" s="233"/>
      <c r="TVA45" s="233"/>
      <c r="TVB45" s="233"/>
      <c r="TVC45" s="233"/>
      <c r="TVD45" s="233"/>
      <c r="TVE45" s="233"/>
      <c r="TVF45" s="233"/>
      <c r="TVG45" s="233"/>
      <c r="TVH45" s="233"/>
      <c r="TVI45" s="233"/>
      <c r="TVJ45" s="233"/>
      <c r="TVK45" s="233"/>
      <c r="TVL45" s="233"/>
      <c r="TVM45" s="233"/>
      <c r="TVN45" s="233"/>
      <c r="TVO45" s="233"/>
      <c r="TVP45" s="233"/>
      <c r="TVQ45" s="233"/>
      <c r="TVR45" s="233"/>
      <c r="TVS45" s="233"/>
      <c r="TVT45" s="233"/>
      <c r="TVU45" s="233"/>
      <c r="TVV45" s="233"/>
      <c r="TVW45" s="233"/>
      <c r="TVX45" s="233"/>
      <c r="TVY45" s="233"/>
      <c r="TVZ45" s="233"/>
      <c r="TWA45" s="233"/>
      <c r="TWB45" s="233"/>
      <c r="TWC45" s="233"/>
      <c r="TWD45" s="233"/>
      <c r="TWE45" s="233"/>
      <c r="TWF45" s="233"/>
      <c r="TWG45" s="233"/>
      <c r="TWH45" s="233"/>
      <c r="TWI45" s="233"/>
      <c r="TWJ45" s="233"/>
      <c r="TWK45" s="233"/>
      <c r="TWL45" s="233"/>
      <c r="TWM45" s="233"/>
      <c r="TWN45" s="233"/>
      <c r="TWO45" s="233"/>
      <c r="TWP45" s="233"/>
      <c r="TWQ45" s="233"/>
      <c r="TWR45" s="233"/>
      <c r="TWS45" s="233"/>
      <c r="TWT45" s="233"/>
      <c r="TWU45" s="233"/>
      <c r="TWV45" s="233"/>
      <c r="TWW45" s="233"/>
      <c r="TWX45" s="233"/>
      <c r="TWY45" s="233"/>
      <c r="TWZ45" s="233"/>
      <c r="TXA45" s="233"/>
      <c r="TXB45" s="233"/>
      <c r="TXC45" s="233"/>
      <c r="TXD45" s="233"/>
      <c r="TXE45" s="233"/>
      <c r="TXF45" s="233"/>
      <c r="TXG45" s="233"/>
      <c r="TXH45" s="233"/>
      <c r="TXI45" s="233"/>
      <c r="TXJ45" s="233"/>
      <c r="TXK45" s="233"/>
      <c r="TXL45" s="233"/>
      <c r="TXM45" s="233"/>
      <c r="TXN45" s="233"/>
      <c r="TXO45" s="233"/>
      <c r="TXP45" s="233"/>
      <c r="TXQ45" s="233"/>
      <c r="TXR45" s="233"/>
      <c r="TXS45" s="233"/>
      <c r="TXT45" s="233"/>
      <c r="TXU45" s="233"/>
      <c r="TXV45" s="233"/>
      <c r="TXW45" s="233"/>
      <c r="TXX45" s="233"/>
      <c r="TXY45" s="233"/>
      <c r="TXZ45" s="233"/>
      <c r="TYA45" s="233"/>
      <c r="TYB45" s="233"/>
      <c r="TYC45" s="233"/>
      <c r="TYD45" s="233"/>
      <c r="TYE45" s="233"/>
      <c r="TYF45" s="233"/>
      <c r="TYG45" s="233"/>
      <c r="TYH45" s="233"/>
      <c r="TYI45" s="233"/>
      <c r="TYJ45" s="233"/>
      <c r="TYK45" s="233"/>
      <c r="TYL45" s="233"/>
      <c r="TYM45" s="233"/>
      <c r="TYN45" s="233"/>
      <c r="TYO45" s="233"/>
      <c r="TYP45" s="233"/>
      <c r="TYQ45" s="233"/>
      <c r="TYR45" s="233"/>
      <c r="TYS45" s="233"/>
      <c r="TYT45" s="233"/>
      <c r="TYU45" s="233"/>
      <c r="TYV45" s="233"/>
      <c r="TYW45" s="233"/>
      <c r="TYX45" s="233"/>
      <c r="TYY45" s="233"/>
      <c r="TYZ45" s="233"/>
      <c r="TZA45" s="233"/>
      <c r="TZB45" s="233"/>
      <c r="TZC45" s="233"/>
      <c r="TZD45" s="233"/>
      <c r="TZE45" s="233"/>
      <c r="TZF45" s="233"/>
      <c r="TZG45" s="233"/>
      <c r="TZH45" s="233"/>
      <c r="TZI45" s="233"/>
      <c r="TZJ45" s="233"/>
      <c r="TZK45" s="233"/>
      <c r="TZL45" s="233"/>
      <c r="TZM45" s="233"/>
      <c r="TZN45" s="233"/>
      <c r="TZO45" s="233"/>
      <c r="TZP45" s="233"/>
      <c r="TZQ45" s="233"/>
      <c r="TZR45" s="233"/>
      <c r="TZS45" s="233"/>
      <c r="TZT45" s="233"/>
      <c r="TZU45" s="233"/>
      <c r="TZV45" s="233"/>
      <c r="TZW45" s="233"/>
      <c r="TZX45" s="233"/>
      <c r="TZY45" s="233"/>
      <c r="TZZ45" s="233"/>
      <c r="UAA45" s="233"/>
      <c r="UAB45" s="233"/>
      <c r="UAC45" s="233"/>
      <c r="UAD45" s="233"/>
      <c r="UAE45" s="233"/>
      <c r="UAF45" s="233"/>
      <c r="UAG45" s="233"/>
      <c r="UAH45" s="233"/>
      <c r="UAI45" s="233"/>
      <c r="UAJ45" s="233"/>
      <c r="UAK45" s="233"/>
      <c r="UAL45" s="233"/>
      <c r="UAM45" s="233"/>
      <c r="UAN45" s="233"/>
      <c r="UAO45" s="233"/>
      <c r="UAP45" s="233"/>
      <c r="UAQ45" s="233"/>
      <c r="UAR45" s="233"/>
      <c r="UAS45" s="233"/>
      <c r="UAT45" s="233"/>
      <c r="UAU45" s="233"/>
      <c r="UAV45" s="233"/>
      <c r="UAW45" s="233"/>
      <c r="UAX45" s="233"/>
      <c r="UAY45" s="233"/>
      <c r="UAZ45" s="233"/>
      <c r="UBA45" s="233"/>
      <c r="UBB45" s="233"/>
      <c r="UBC45" s="233"/>
      <c r="UBD45" s="233"/>
      <c r="UBE45" s="233"/>
      <c r="UBF45" s="233"/>
      <c r="UBG45" s="233"/>
      <c r="UBH45" s="233"/>
      <c r="UBI45" s="233"/>
      <c r="UBJ45" s="233"/>
      <c r="UBK45" s="233"/>
      <c r="UBL45" s="233"/>
      <c r="UBM45" s="233"/>
      <c r="UBN45" s="233"/>
      <c r="UBO45" s="233"/>
      <c r="UBP45" s="233"/>
      <c r="UBQ45" s="233"/>
      <c r="UBR45" s="233"/>
      <c r="UBS45" s="233"/>
      <c r="UBT45" s="233"/>
      <c r="UBU45" s="233"/>
      <c r="UBV45" s="233"/>
      <c r="UBW45" s="233"/>
      <c r="UBX45" s="233"/>
      <c r="UBY45" s="233"/>
      <c r="UBZ45" s="233"/>
      <c r="UCA45" s="233"/>
      <c r="UCB45" s="233"/>
      <c r="UCC45" s="233"/>
      <c r="UCD45" s="233"/>
      <c r="UCE45" s="233"/>
      <c r="UCF45" s="233"/>
      <c r="UCG45" s="233"/>
      <c r="UCH45" s="233"/>
      <c r="UCI45" s="233"/>
      <c r="UCJ45" s="233"/>
      <c r="UCK45" s="233"/>
      <c r="UCL45" s="233"/>
      <c r="UCM45" s="233"/>
      <c r="UCN45" s="233"/>
      <c r="UCO45" s="233"/>
      <c r="UCP45" s="233"/>
      <c r="UCQ45" s="233"/>
      <c r="UCR45" s="233"/>
      <c r="UCS45" s="233"/>
      <c r="UCT45" s="233"/>
      <c r="UCU45" s="233"/>
      <c r="UCV45" s="233"/>
      <c r="UCW45" s="233"/>
      <c r="UCX45" s="233"/>
      <c r="UCY45" s="233"/>
      <c r="UCZ45" s="233"/>
      <c r="UDA45" s="233"/>
      <c r="UDB45" s="233"/>
      <c r="UDC45" s="233"/>
      <c r="UDD45" s="233"/>
      <c r="UDE45" s="233"/>
      <c r="UDF45" s="233"/>
      <c r="UDG45" s="233"/>
      <c r="UDH45" s="233"/>
      <c r="UDI45" s="233"/>
      <c r="UDJ45" s="233"/>
      <c r="UDK45" s="233"/>
      <c r="UDL45" s="233"/>
      <c r="UDM45" s="233"/>
      <c r="UDN45" s="233"/>
      <c r="UDO45" s="233"/>
      <c r="UDP45" s="233"/>
      <c r="UDQ45" s="233"/>
      <c r="UDR45" s="233"/>
      <c r="UDS45" s="233"/>
      <c r="UDT45" s="233"/>
      <c r="UDU45" s="233"/>
      <c r="UDV45" s="233"/>
      <c r="UDW45" s="233"/>
      <c r="UDX45" s="233"/>
      <c r="UDY45" s="233"/>
      <c r="UDZ45" s="233"/>
      <c r="UEA45" s="233"/>
      <c r="UEB45" s="233"/>
      <c r="UEC45" s="233"/>
      <c r="UED45" s="233"/>
      <c r="UEE45" s="233"/>
      <c r="UEF45" s="233"/>
      <c r="UEG45" s="233"/>
      <c r="UEH45" s="233"/>
      <c r="UEI45" s="233"/>
      <c r="UEJ45" s="233"/>
      <c r="UEK45" s="233"/>
      <c r="UEL45" s="233"/>
      <c r="UEM45" s="233"/>
      <c r="UEN45" s="233"/>
      <c r="UEO45" s="233"/>
      <c r="UEP45" s="233"/>
      <c r="UEQ45" s="233"/>
      <c r="UER45" s="233"/>
      <c r="UES45" s="233"/>
      <c r="UET45" s="233"/>
      <c r="UEU45" s="233"/>
      <c r="UEV45" s="233"/>
      <c r="UEW45" s="233"/>
      <c r="UEX45" s="233"/>
      <c r="UEY45" s="233"/>
      <c r="UEZ45" s="233"/>
      <c r="UFA45" s="233"/>
      <c r="UFB45" s="233"/>
      <c r="UFC45" s="233"/>
      <c r="UFD45" s="233"/>
      <c r="UFE45" s="233"/>
      <c r="UFF45" s="233"/>
      <c r="UFG45" s="233"/>
      <c r="UFH45" s="233"/>
      <c r="UFI45" s="233"/>
      <c r="UFJ45" s="233"/>
      <c r="UFK45" s="233"/>
      <c r="UFL45" s="233"/>
      <c r="UFM45" s="233"/>
      <c r="UFN45" s="233"/>
      <c r="UFO45" s="233"/>
      <c r="UFP45" s="233"/>
      <c r="UFQ45" s="233"/>
      <c r="UFR45" s="233"/>
      <c r="UFS45" s="233"/>
      <c r="UFT45" s="233"/>
      <c r="UFU45" s="233"/>
      <c r="UFV45" s="233"/>
      <c r="UFW45" s="233"/>
      <c r="UFX45" s="233"/>
      <c r="UFY45" s="233"/>
      <c r="UFZ45" s="233"/>
      <c r="UGA45" s="233"/>
      <c r="UGB45" s="233"/>
      <c r="UGC45" s="233"/>
      <c r="UGD45" s="233"/>
      <c r="UGE45" s="233"/>
      <c r="UGF45" s="233"/>
      <c r="UGG45" s="233"/>
      <c r="UGH45" s="233"/>
      <c r="UGI45" s="233"/>
      <c r="UGJ45" s="233"/>
      <c r="UGK45" s="233"/>
      <c r="UGL45" s="233"/>
      <c r="UGM45" s="233"/>
      <c r="UGN45" s="233"/>
      <c r="UGO45" s="233"/>
      <c r="UGP45" s="233"/>
      <c r="UGQ45" s="233"/>
      <c r="UGR45" s="233"/>
      <c r="UGS45" s="233"/>
      <c r="UGT45" s="233"/>
      <c r="UGU45" s="233"/>
      <c r="UGV45" s="233"/>
      <c r="UGW45" s="233"/>
      <c r="UGX45" s="233"/>
      <c r="UGY45" s="233"/>
      <c r="UGZ45" s="233"/>
      <c r="UHA45" s="233"/>
      <c r="UHB45" s="233"/>
      <c r="UHC45" s="233"/>
      <c r="UHD45" s="233"/>
      <c r="UHE45" s="233"/>
      <c r="UHF45" s="233"/>
      <c r="UHG45" s="233"/>
      <c r="UHH45" s="233"/>
      <c r="UHI45" s="233"/>
      <c r="UHJ45" s="233"/>
      <c r="UHK45" s="233"/>
      <c r="UHL45" s="233"/>
      <c r="UHM45" s="233"/>
      <c r="UHN45" s="233"/>
      <c r="UHO45" s="233"/>
      <c r="UHP45" s="233"/>
      <c r="UHQ45" s="233"/>
      <c r="UHR45" s="233"/>
      <c r="UHS45" s="233"/>
      <c r="UHT45" s="233"/>
      <c r="UHU45" s="233"/>
      <c r="UHV45" s="233"/>
      <c r="UHW45" s="233"/>
      <c r="UHX45" s="233"/>
      <c r="UHY45" s="233"/>
      <c r="UHZ45" s="233"/>
      <c r="UIA45" s="233"/>
      <c r="UIB45" s="233"/>
      <c r="UIC45" s="233"/>
      <c r="UID45" s="233"/>
      <c r="UIE45" s="233"/>
      <c r="UIF45" s="233"/>
      <c r="UIG45" s="233"/>
      <c r="UIH45" s="233"/>
      <c r="UII45" s="233"/>
      <c r="UIJ45" s="233"/>
      <c r="UIK45" s="233"/>
      <c r="UIL45" s="233"/>
      <c r="UIM45" s="233"/>
      <c r="UIN45" s="233"/>
      <c r="UIO45" s="233"/>
      <c r="UIP45" s="233"/>
      <c r="UIQ45" s="233"/>
      <c r="UIR45" s="233"/>
      <c r="UIS45" s="233"/>
      <c r="UIT45" s="233"/>
      <c r="UIU45" s="233"/>
      <c r="UIV45" s="233"/>
      <c r="UIW45" s="233"/>
      <c r="UIX45" s="233"/>
      <c r="UIY45" s="233"/>
      <c r="UIZ45" s="233"/>
      <c r="UJA45" s="233"/>
      <c r="UJB45" s="233"/>
      <c r="UJC45" s="233"/>
      <c r="UJD45" s="233"/>
      <c r="UJE45" s="233"/>
      <c r="UJF45" s="233"/>
      <c r="UJG45" s="233"/>
      <c r="UJH45" s="233"/>
      <c r="UJI45" s="233"/>
      <c r="UJJ45" s="233"/>
      <c r="UJK45" s="233"/>
      <c r="UJL45" s="233"/>
      <c r="UJM45" s="233"/>
      <c r="UJN45" s="233"/>
      <c r="UJO45" s="233"/>
      <c r="UJP45" s="233"/>
      <c r="UJQ45" s="233"/>
      <c r="UJR45" s="233"/>
      <c r="UJS45" s="233"/>
      <c r="UJT45" s="233"/>
      <c r="UJU45" s="233"/>
      <c r="UJV45" s="233"/>
      <c r="UJW45" s="233"/>
      <c r="UJX45" s="233"/>
      <c r="UJY45" s="233"/>
      <c r="UJZ45" s="233"/>
      <c r="UKA45" s="233"/>
      <c r="UKB45" s="233"/>
      <c r="UKC45" s="233"/>
      <c r="UKD45" s="233"/>
      <c r="UKE45" s="233"/>
      <c r="UKF45" s="233"/>
      <c r="UKG45" s="233"/>
      <c r="UKH45" s="233"/>
      <c r="UKI45" s="233"/>
      <c r="UKJ45" s="233"/>
      <c r="UKK45" s="233"/>
      <c r="UKL45" s="233"/>
      <c r="UKM45" s="233"/>
      <c r="UKN45" s="233"/>
      <c r="UKO45" s="233"/>
      <c r="UKP45" s="233"/>
      <c r="UKQ45" s="233"/>
      <c r="UKR45" s="233"/>
      <c r="UKS45" s="233"/>
      <c r="UKT45" s="233"/>
      <c r="UKU45" s="233"/>
      <c r="UKV45" s="233"/>
      <c r="UKW45" s="233"/>
      <c r="UKX45" s="233"/>
      <c r="UKY45" s="233"/>
      <c r="UKZ45" s="233"/>
      <c r="ULA45" s="233"/>
      <c r="ULB45" s="233"/>
      <c r="ULC45" s="233"/>
      <c r="ULD45" s="233"/>
      <c r="ULE45" s="233"/>
      <c r="ULF45" s="233"/>
      <c r="ULG45" s="233"/>
      <c r="ULH45" s="233"/>
      <c r="ULI45" s="233"/>
      <c r="ULJ45" s="233"/>
      <c r="ULK45" s="233"/>
      <c r="ULL45" s="233"/>
      <c r="ULM45" s="233"/>
      <c r="ULN45" s="233"/>
      <c r="ULO45" s="233"/>
      <c r="ULP45" s="233"/>
      <c r="ULQ45" s="233"/>
      <c r="ULR45" s="233"/>
      <c r="ULS45" s="233"/>
      <c r="ULT45" s="233"/>
      <c r="ULU45" s="233"/>
      <c r="ULV45" s="233"/>
      <c r="ULW45" s="233"/>
      <c r="ULX45" s="233"/>
      <c r="ULY45" s="233"/>
      <c r="ULZ45" s="233"/>
      <c r="UMA45" s="233"/>
      <c r="UMB45" s="233"/>
      <c r="UMC45" s="233"/>
      <c r="UMD45" s="233"/>
      <c r="UME45" s="233"/>
      <c r="UMF45" s="233"/>
      <c r="UMG45" s="233"/>
      <c r="UMH45" s="233"/>
      <c r="UMI45" s="233"/>
      <c r="UMJ45" s="233"/>
      <c r="UMK45" s="233"/>
      <c r="UML45" s="233"/>
      <c r="UMM45" s="233"/>
      <c r="UMN45" s="233"/>
      <c r="UMO45" s="233"/>
      <c r="UMP45" s="233"/>
      <c r="UMQ45" s="233"/>
      <c r="UMR45" s="233"/>
      <c r="UMS45" s="233"/>
      <c r="UMT45" s="233"/>
      <c r="UMU45" s="233"/>
      <c r="UMV45" s="233"/>
      <c r="UMW45" s="233"/>
      <c r="UMX45" s="233"/>
      <c r="UMY45" s="233"/>
      <c r="UMZ45" s="233"/>
      <c r="UNA45" s="233"/>
      <c r="UNB45" s="233"/>
      <c r="UNC45" s="233"/>
      <c r="UND45" s="233"/>
      <c r="UNE45" s="233"/>
      <c r="UNF45" s="233"/>
      <c r="UNG45" s="233"/>
      <c r="UNH45" s="233"/>
      <c r="UNI45" s="233"/>
      <c r="UNJ45" s="233"/>
      <c r="UNK45" s="233"/>
      <c r="UNL45" s="233"/>
      <c r="UNM45" s="233"/>
      <c r="UNN45" s="233"/>
      <c r="UNO45" s="233"/>
      <c r="UNP45" s="233"/>
      <c r="UNQ45" s="233"/>
      <c r="UNR45" s="233"/>
      <c r="UNS45" s="233"/>
      <c r="UNT45" s="233"/>
      <c r="UNU45" s="233"/>
      <c r="UNV45" s="233"/>
      <c r="UNW45" s="233"/>
      <c r="UNX45" s="233"/>
      <c r="UNY45" s="233"/>
      <c r="UNZ45" s="233"/>
      <c r="UOA45" s="233"/>
      <c r="UOB45" s="233"/>
      <c r="UOC45" s="233"/>
      <c r="UOD45" s="233"/>
      <c r="UOE45" s="233"/>
      <c r="UOF45" s="233"/>
      <c r="UOG45" s="233"/>
      <c r="UOH45" s="233"/>
      <c r="UOI45" s="233"/>
      <c r="UOJ45" s="233"/>
      <c r="UOK45" s="233"/>
      <c r="UOL45" s="233"/>
      <c r="UOM45" s="233"/>
      <c r="UON45" s="233"/>
      <c r="UOO45" s="233"/>
      <c r="UOP45" s="233"/>
      <c r="UOQ45" s="233"/>
      <c r="UOR45" s="233"/>
      <c r="UOS45" s="233"/>
      <c r="UOT45" s="233"/>
      <c r="UOU45" s="233"/>
      <c r="UOV45" s="233"/>
      <c r="UOW45" s="233"/>
      <c r="UOX45" s="233"/>
      <c r="UOY45" s="233"/>
      <c r="UOZ45" s="233"/>
      <c r="UPA45" s="233"/>
      <c r="UPB45" s="233"/>
      <c r="UPC45" s="233"/>
      <c r="UPD45" s="233"/>
      <c r="UPE45" s="233"/>
      <c r="UPF45" s="233"/>
      <c r="UPG45" s="233"/>
      <c r="UPH45" s="233"/>
      <c r="UPI45" s="233"/>
      <c r="UPJ45" s="233"/>
      <c r="UPK45" s="233"/>
      <c r="UPL45" s="233"/>
      <c r="UPM45" s="233"/>
      <c r="UPN45" s="233"/>
      <c r="UPO45" s="233"/>
      <c r="UPP45" s="233"/>
      <c r="UPQ45" s="233"/>
      <c r="UPR45" s="233"/>
      <c r="UPS45" s="233"/>
      <c r="UPT45" s="233"/>
      <c r="UPU45" s="233"/>
      <c r="UPV45" s="233"/>
      <c r="UPW45" s="233"/>
      <c r="UPX45" s="233"/>
      <c r="UPY45" s="233"/>
      <c r="UPZ45" s="233"/>
      <c r="UQA45" s="233"/>
      <c r="UQB45" s="233"/>
      <c r="UQC45" s="233"/>
      <c r="UQD45" s="233"/>
      <c r="UQE45" s="233"/>
      <c r="UQF45" s="233"/>
      <c r="UQG45" s="233"/>
      <c r="UQH45" s="233"/>
      <c r="UQI45" s="233"/>
      <c r="UQJ45" s="233"/>
      <c r="UQK45" s="233"/>
      <c r="UQL45" s="233"/>
      <c r="UQM45" s="233"/>
      <c r="UQN45" s="233"/>
      <c r="UQO45" s="233"/>
      <c r="UQP45" s="233"/>
      <c r="UQQ45" s="233"/>
      <c r="UQR45" s="233"/>
      <c r="UQS45" s="233"/>
      <c r="UQT45" s="233"/>
      <c r="UQU45" s="233"/>
      <c r="UQV45" s="233"/>
      <c r="UQW45" s="233"/>
      <c r="UQX45" s="233"/>
      <c r="UQY45" s="233"/>
      <c r="UQZ45" s="233"/>
      <c r="URA45" s="233"/>
      <c r="URB45" s="233"/>
      <c r="URC45" s="233"/>
      <c r="URD45" s="233"/>
      <c r="URE45" s="233"/>
      <c r="URF45" s="233"/>
      <c r="URG45" s="233"/>
      <c r="URH45" s="233"/>
      <c r="URI45" s="233"/>
      <c r="URJ45" s="233"/>
      <c r="URK45" s="233"/>
      <c r="URL45" s="233"/>
      <c r="URM45" s="233"/>
      <c r="URN45" s="233"/>
      <c r="URO45" s="233"/>
      <c r="URP45" s="233"/>
      <c r="URQ45" s="233"/>
      <c r="URR45" s="233"/>
      <c r="URS45" s="233"/>
      <c r="URT45" s="233"/>
      <c r="URU45" s="233"/>
      <c r="URV45" s="233"/>
      <c r="URW45" s="233"/>
      <c r="URX45" s="233"/>
      <c r="URY45" s="233"/>
      <c r="URZ45" s="233"/>
      <c r="USA45" s="233"/>
      <c r="USB45" s="233"/>
      <c r="USC45" s="233"/>
      <c r="USD45" s="233"/>
      <c r="USE45" s="233"/>
      <c r="USF45" s="233"/>
      <c r="USG45" s="233"/>
      <c r="USH45" s="233"/>
      <c r="USI45" s="233"/>
      <c r="USJ45" s="233"/>
      <c r="USK45" s="233"/>
      <c r="USL45" s="233"/>
      <c r="USM45" s="233"/>
      <c r="USN45" s="233"/>
      <c r="USO45" s="233"/>
      <c r="USP45" s="233"/>
      <c r="USQ45" s="233"/>
      <c r="USR45" s="233"/>
      <c r="USS45" s="233"/>
      <c r="UST45" s="233"/>
      <c r="USU45" s="233"/>
      <c r="USV45" s="233"/>
      <c r="USW45" s="233"/>
      <c r="USX45" s="233"/>
      <c r="USY45" s="233"/>
      <c r="USZ45" s="233"/>
      <c r="UTA45" s="233"/>
      <c r="UTB45" s="233"/>
      <c r="UTC45" s="233"/>
      <c r="UTD45" s="233"/>
      <c r="UTE45" s="233"/>
      <c r="UTF45" s="233"/>
      <c r="UTG45" s="233"/>
      <c r="UTH45" s="233"/>
      <c r="UTI45" s="233"/>
      <c r="UTJ45" s="233"/>
      <c r="UTK45" s="233"/>
      <c r="UTL45" s="233"/>
      <c r="UTM45" s="233"/>
      <c r="UTN45" s="233"/>
      <c r="UTO45" s="233"/>
      <c r="UTP45" s="233"/>
      <c r="UTQ45" s="233"/>
      <c r="UTR45" s="233"/>
      <c r="UTS45" s="233"/>
      <c r="UTT45" s="233"/>
      <c r="UTU45" s="233"/>
      <c r="UTV45" s="233"/>
      <c r="UTW45" s="233"/>
      <c r="UTX45" s="233"/>
      <c r="UTY45" s="233"/>
      <c r="UTZ45" s="233"/>
      <c r="UUA45" s="233"/>
      <c r="UUB45" s="233"/>
      <c r="UUC45" s="233"/>
      <c r="UUD45" s="233"/>
      <c r="UUE45" s="233"/>
      <c r="UUF45" s="233"/>
      <c r="UUG45" s="233"/>
      <c r="UUH45" s="233"/>
      <c r="UUI45" s="233"/>
      <c r="UUJ45" s="233"/>
      <c r="UUK45" s="233"/>
      <c r="UUL45" s="233"/>
      <c r="UUM45" s="233"/>
      <c r="UUN45" s="233"/>
      <c r="UUO45" s="233"/>
      <c r="UUP45" s="233"/>
      <c r="UUQ45" s="233"/>
      <c r="UUR45" s="233"/>
      <c r="UUS45" s="233"/>
      <c r="UUT45" s="233"/>
      <c r="UUU45" s="233"/>
      <c r="UUV45" s="233"/>
      <c r="UUW45" s="233"/>
      <c r="UUX45" s="233"/>
      <c r="UUY45" s="233"/>
      <c r="UUZ45" s="233"/>
      <c r="UVA45" s="233"/>
      <c r="UVB45" s="233"/>
      <c r="UVC45" s="233"/>
      <c r="UVD45" s="233"/>
      <c r="UVE45" s="233"/>
      <c r="UVF45" s="233"/>
      <c r="UVG45" s="233"/>
      <c r="UVH45" s="233"/>
      <c r="UVI45" s="233"/>
      <c r="UVJ45" s="233"/>
      <c r="UVK45" s="233"/>
      <c r="UVL45" s="233"/>
      <c r="UVM45" s="233"/>
      <c r="UVN45" s="233"/>
      <c r="UVO45" s="233"/>
      <c r="UVP45" s="233"/>
      <c r="UVQ45" s="233"/>
      <c r="UVR45" s="233"/>
      <c r="UVS45" s="233"/>
      <c r="UVT45" s="233"/>
      <c r="UVU45" s="233"/>
      <c r="UVV45" s="233"/>
      <c r="UVW45" s="233"/>
      <c r="UVX45" s="233"/>
      <c r="UVY45" s="233"/>
      <c r="UVZ45" s="233"/>
      <c r="UWA45" s="233"/>
      <c r="UWB45" s="233"/>
      <c r="UWC45" s="233"/>
      <c r="UWD45" s="233"/>
      <c r="UWE45" s="233"/>
      <c r="UWF45" s="233"/>
      <c r="UWG45" s="233"/>
      <c r="UWH45" s="233"/>
      <c r="UWI45" s="233"/>
      <c r="UWJ45" s="233"/>
      <c r="UWK45" s="233"/>
      <c r="UWL45" s="233"/>
      <c r="UWM45" s="233"/>
      <c r="UWN45" s="233"/>
      <c r="UWO45" s="233"/>
      <c r="UWP45" s="233"/>
      <c r="UWQ45" s="233"/>
      <c r="UWR45" s="233"/>
      <c r="UWS45" s="233"/>
      <c r="UWT45" s="233"/>
      <c r="UWU45" s="233"/>
      <c r="UWV45" s="233"/>
      <c r="UWW45" s="233"/>
      <c r="UWX45" s="233"/>
      <c r="UWY45" s="233"/>
      <c r="UWZ45" s="233"/>
      <c r="UXA45" s="233"/>
      <c r="UXB45" s="233"/>
      <c r="UXC45" s="233"/>
      <c r="UXD45" s="233"/>
      <c r="UXE45" s="233"/>
      <c r="UXF45" s="233"/>
      <c r="UXG45" s="233"/>
      <c r="UXH45" s="233"/>
      <c r="UXI45" s="233"/>
      <c r="UXJ45" s="233"/>
      <c r="UXK45" s="233"/>
      <c r="UXL45" s="233"/>
      <c r="UXM45" s="233"/>
      <c r="UXN45" s="233"/>
      <c r="UXO45" s="233"/>
      <c r="UXP45" s="233"/>
      <c r="UXQ45" s="233"/>
      <c r="UXR45" s="233"/>
      <c r="UXS45" s="233"/>
      <c r="UXT45" s="233"/>
      <c r="UXU45" s="233"/>
      <c r="UXV45" s="233"/>
      <c r="UXW45" s="233"/>
      <c r="UXX45" s="233"/>
      <c r="UXY45" s="233"/>
      <c r="UXZ45" s="233"/>
      <c r="UYA45" s="233"/>
      <c r="UYB45" s="233"/>
      <c r="UYC45" s="233"/>
      <c r="UYD45" s="233"/>
      <c r="UYE45" s="233"/>
      <c r="UYF45" s="233"/>
      <c r="UYG45" s="233"/>
      <c r="UYH45" s="233"/>
      <c r="UYI45" s="233"/>
      <c r="UYJ45" s="233"/>
      <c r="UYK45" s="233"/>
      <c r="UYL45" s="233"/>
      <c r="UYM45" s="233"/>
      <c r="UYN45" s="233"/>
      <c r="UYO45" s="233"/>
      <c r="UYP45" s="233"/>
      <c r="UYQ45" s="233"/>
      <c r="UYR45" s="233"/>
      <c r="UYS45" s="233"/>
      <c r="UYT45" s="233"/>
      <c r="UYU45" s="233"/>
      <c r="UYV45" s="233"/>
      <c r="UYW45" s="233"/>
      <c r="UYX45" s="233"/>
      <c r="UYY45" s="233"/>
      <c r="UYZ45" s="233"/>
      <c r="UZA45" s="233"/>
      <c r="UZB45" s="233"/>
      <c r="UZC45" s="233"/>
      <c r="UZD45" s="233"/>
      <c r="UZE45" s="233"/>
      <c r="UZF45" s="233"/>
      <c r="UZG45" s="233"/>
      <c r="UZH45" s="233"/>
      <c r="UZI45" s="233"/>
      <c r="UZJ45" s="233"/>
      <c r="UZK45" s="233"/>
      <c r="UZL45" s="233"/>
      <c r="UZM45" s="233"/>
      <c r="UZN45" s="233"/>
      <c r="UZO45" s="233"/>
      <c r="UZP45" s="233"/>
      <c r="UZQ45" s="233"/>
      <c r="UZR45" s="233"/>
      <c r="UZS45" s="233"/>
      <c r="UZT45" s="233"/>
      <c r="UZU45" s="233"/>
      <c r="UZV45" s="233"/>
      <c r="UZW45" s="233"/>
      <c r="UZX45" s="233"/>
      <c r="UZY45" s="233"/>
      <c r="UZZ45" s="233"/>
      <c r="VAA45" s="233"/>
      <c r="VAB45" s="233"/>
      <c r="VAC45" s="233"/>
      <c r="VAD45" s="233"/>
      <c r="VAE45" s="233"/>
      <c r="VAF45" s="233"/>
      <c r="VAG45" s="233"/>
      <c r="VAH45" s="233"/>
      <c r="VAI45" s="233"/>
      <c r="VAJ45" s="233"/>
      <c r="VAK45" s="233"/>
      <c r="VAL45" s="233"/>
      <c r="VAM45" s="233"/>
      <c r="VAN45" s="233"/>
      <c r="VAO45" s="233"/>
      <c r="VAP45" s="233"/>
      <c r="VAQ45" s="233"/>
      <c r="VAR45" s="233"/>
      <c r="VAS45" s="233"/>
      <c r="VAT45" s="233"/>
      <c r="VAU45" s="233"/>
      <c r="VAV45" s="233"/>
      <c r="VAW45" s="233"/>
      <c r="VAX45" s="233"/>
      <c r="VAY45" s="233"/>
      <c r="VAZ45" s="233"/>
      <c r="VBA45" s="233"/>
      <c r="VBB45" s="233"/>
      <c r="VBC45" s="233"/>
      <c r="VBD45" s="233"/>
      <c r="VBE45" s="233"/>
      <c r="VBF45" s="233"/>
      <c r="VBG45" s="233"/>
      <c r="VBH45" s="233"/>
      <c r="VBI45" s="233"/>
      <c r="VBJ45" s="233"/>
      <c r="VBK45" s="233"/>
      <c r="VBL45" s="233"/>
      <c r="VBM45" s="233"/>
      <c r="VBN45" s="233"/>
      <c r="VBO45" s="233"/>
      <c r="VBP45" s="233"/>
      <c r="VBQ45" s="233"/>
      <c r="VBR45" s="233"/>
      <c r="VBS45" s="233"/>
      <c r="VBT45" s="233"/>
      <c r="VBU45" s="233"/>
      <c r="VBV45" s="233"/>
      <c r="VBW45" s="233"/>
      <c r="VBX45" s="233"/>
      <c r="VBY45" s="233"/>
      <c r="VBZ45" s="233"/>
      <c r="VCA45" s="233"/>
      <c r="VCB45" s="233"/>
      <c r="VCC45" s="233"/>
      <c r="VCD45" s="233"/>
      <c r="VCE45" s="233"/>
      <c r="VCF45" s="233"/>
      <c r="VCG45" s="233"/>
      <c r="VCH45" s="233"/>
      <c r="VCI45" s="233"/>
      <c r="VCJ45" s="233"/>
      <c r="VCK45" s="233"/>
      <c r="VCL45" s="233"/>
      <c r="VCM45" s="233"/>
      <c r="VCN45" s="233"/>
      <c r="VCO45" s="233"/>
      <c r="VCP45" s="233"/>
      <c r="VCQ45" s="233"/>
      <c r="VCR45" s="233"/>
      <c r="VCS45" s="233"/>
      <c r="VCT45" s="233"/>
      <c r="VCU45" s="233"/>
      <c r="VCV45" s="233"/>
      <c r="VCW45" s="233"/>
      <c r="VCX45" s="233"/>
      <c r="VCY45" s="233"/>
      <c r="VCZ45" s="233"/>
      <c r="VDA45" s="233"/>
      <c r="VDB45" s="233"/>
      <c r="VDC45" s="233"/>
      <c r="VDD45" s="233"/>
      <c r="VDE45" s="233"/>
      <c r="VDF45" s="233"/>
      <c r="VDG45" s="233"/>
      <c r="VDH45" s="233"/>
      <c r="VDI45" s="233"/>
      <c r="VDJ45" s="233"/>
      <c r="VDK45" s="233"/>
      <c r="VDL45" s="233"/>
      <c r="VDM45" s="233"/>
      <c r="VDN45" s="233"/>
      <c r="VDO45" s="233"/>
      <c r="VDP45" s="233"/>
      <c r="VDQ45" s="233"/>
      <c r="VDR45" s="233"/>
      <c r="VDS45" s="233"/>
      <c r="VDT45" s="233"/>
      <c r="VDU45" s="233"/>
      <c r="VDV45" s="233"/>
      <c r="VDW45" s="233"/>
      <c r="VDX45" s="233"/>
      <c r="VDY45" s="233"/>
      <c r="VDZ45" s="233"/>
      <c r="VEA45" s="233"/>
      <c r="VEB45" s="233"/>
      <c r="VEC45" s="233"/>
      <c r="VED45" s="233"/>
      <c r="VEE45" s="233"/>
      <c r="VEF45" s="233"/>
      <c r="VEG45" s="233"/>
      <c r="VEH45" s="233"/>
      <c r="VEI45" s="233"/>
      <c r="VEJ45" s="233"/>
      <c r="VEK45" s="233"/>
      <c r="VEL45" s="233"/>
      <c r="VEM45" s="233"/>
      <c r="VEN45" s="233"/>
      <c r="VEO45" s="233"/>
      <c r="VEP45" s="233"/>
      <c r="VEQ45" s="233"/>
      <c r="VER45" s="233"/>
      <c r="VES45" s="233"/>
      <c r="VET45" s="233"/>
      <c r="VEU45" s="233"/>
      <c r="VEV45" s="233"/>
      <c r="VEW45" s="233"/>
      <c r="VEX45" s="233"/>
      <c r="VEY45" s="233"/>
      <c r="VEZ45" s="233"/>
      <c r="VFA45" s="233"/>
      <c r="VFB45" s="233"/>
      <c r="VFC45" s="233"/>
      <c r="VFD45" s="233"/>
      <c r="VFE45" s="233"/>
      <c r="VFF45" s="233"/>
      <c r="VFG45" s="233"/>
      <c r="VFH45" s="233"/>
      <c r="VFI45" s="233"/>
      <c r="VFJ45" s="233"/>
      <c r="VFK45" s="233"/>
      <c r="VFL45" s="233"/>
      <c r="VFM45" s="233"/>
      <c r="VFN45" s="233"/>
      <c r="VFO45" s="233"/>
      <c r="VFP45" s="233"/>
      <c r="VFQ45" s="233"/>
      <c r="VFR45" s="233"/>
      <c r="VFS45" s="233"/>
      <c r="VFT45" s="233"/>
      <c r="VFU45" s="233"/>
      <c r="VFV45" s="233"/>
      <c r="VFW45" s="233"/>
      <c r="VFX45" s="233"/>
      <c r="VFY45" s="233"/>
      <c r="VFZ45" s="233"/>
      <c r="VGA45" s="233"/>
      <c r="VGB45" s="233"/>
      <c r="VGC45" s="233"/>
      <c r="VGD45" s="233"/>
      <c r="VGE45" s="233"/>
      <c r="VGF45" s="233"/>
      <c r="VGG45" s="233"/>
      <c r="VGH45" s="233"/>
      <c r="VGI45" s="233"/>
      <c r="VGJ45" s="233"/>
      <c r="VGK45" s="233"/>
      <c r="VGL45" s="233"/>
      <c r="VGM45" s="233"/>
      <c r="VGN45" s="233"/>
      <c r="VGO45" s="233"/>
      <c r="VGP45" s="233"/>
      <c r="VGQ45" s="233"/>
      <c r="VGR45" s="233"/>
      <c r="VGS45" s="233"/>
      <c r="VGT45" s="233"/>
      <c r="VGU45" s="233"/>
      <c r="VGV45" s="233"/>
      <c r="VGW45" s="233"/>
      <c r="VGX45" s="233"/>
      <c r="VGY45" s="233"/>
      <c r="VGZ45" s="233"/>
      <c r="VHA45" s="233"/>
      <c r="VHB45" s="233"/>
      <c r="VHC45" s="233"/>
      <c r="VHD45" s="233"/>
      <c r="VHE45" s="233"/>
      <c r="VHF45" s="233"/>
      <c r="VHG45" s="233"/>
      <c r="VHH45" s="233"/>
      <c r="VHI45" s="233"/>
      <c r="VHJ45" s="233"/>
      <c r="VHK45" s="233"/>
      <c r="VHL45" s="233"/>
      <c r="VHM45" s="233"/>
      <c r="VHN45" s="233"/>
      <c r="VHO45" s="233"/>
      <c r="VHP45" s="233"/>
      <c r="VHQ45" s="233"/>
      <c r="VHR45" s="233"/>
      <c r="VHS45" s="233"/>
      <c r="VHT45" s="233"/>
      <c r="VHU45" s="233"/>
      <c r="VHV45" s="233"/>
      <c r="VHW45" s="233"/>
      <c r="VHX45" s="233"/>
      <c r="VHY45" s="233"/>
      <c r="VHZ45" s="233"/>
      <c r="VIA45" s="233"/>
      <c r="VIB45" s="233"/>
      <c r="VIC45" s="233"/>
      <c r="VID45" s="233"/>
      <c r="VIE45" s="233"/>
      <c r="VIF45" s="233"/>
      <c r="VIG45" s="233"/>
      <c r="VIH45" s="233"/>
      <c r="VII45" s="233"/>
      <c r="VIJ45" s="233"/>
      <c r="VIK45" s="233"/>
      <c r="VIL45" s="233"/>
      <c r="VIM45" s="233"/>
      <c r="VIN45" s="233"/>
      <c r="VIO45" s="233"/>
      <c r="VIP45" s="233"/>
      <c r="VIQ45" s="233"/>
      <c r="VIR45" s="233"/>
      <c r="VIS45" s="233"/>
      <c r="VIT45" s="233"/>
      <c r="VIU45" s="233"/>
      <c r="VIV45" s="233"/>
      <c r="VIW45" s="233"/>
      <c r="VIX45" s="233"/>
      <c r="VIY45" s="233"/>
      <c r="VIZ45" s="233"/>
      <c r="VJA45" s="233"/>
      <c r="VJB45" s="233"/>
      <c r="VJC45" s="233"/>
      <c r="VJD45" s="233"/>
      <c r="VJE45" s="233"/>
      <c r="VJF45" s="233"/>
      <c r="VJG45" s="233"/>
      <c r="VJH45" s="233"/>
      <c r="VJI45" s="233"/>
      <c r="VJJ45" s="233"/>
      <c r="VJK45" s="233"/>
      <c r="VJL45" s="233"/>
      <c r="VJM45" s="233"/>
      <c r="VJN45" s="233"/>
      <c r="VJO45" s="233"/>
      <c r="VJP45" s="233"/>
      <c r="VJQ45" s="233"/>
      <c r="VJR45" s="233"/>
      <c r="VJS45" s="233"/>
      <c r="VJT45" s="233"/>
      <c r="VJU45" s="233"/>
      <c r="VJV45" s="233"/>
      <c r="VJW45" s="233"/>
      <c r="VJX45" s="233"/>
      <c r="VJY45" s="233"/>
      <c r="VJZ45" s="233"/>
      <c r="VKA45" s="233"/>
      <c r="VKB45" s="233"/>
      <c r="VKC45" s="233"/>
      <c r="VKD45" s="233"/>
      <c r="VKE45" s="233"/>
      <c r="VKF45" s="233"/>
      <c r="VKG45" s="233"/>
      <c r="VKH45" s="233"/>
      <c r="VKI45" s="233"/>
      <c r="VKJ45" s="233"/>
      <c r="VKK45" s="233"/>
      <c r="VKL45" s="233"/>
      <c r="VKM45" s="233"/>
      <c r="VKN45" s="233"/>
      <c r="VKO45" s="233"/>
      <c r="VKP45" s="233"/>
      <c r="VKQ45" s="233"/>
      <c r="VKR45" s="233"/>
      <c r="VKS45" s="233"/>
      <c r="VKT45" s="233"/>
      <c r="VKU45" s="233"/>
      <c r="VKV45" s="233"/>
      <c r="VKW45" s="233"/>
      <c r="VKX45" s="233"/>
      <c r="VKY45" s="233"/>
      <c r="VKZ45" s="233"/>
      <c r="VLA45" s="233"/>
      <c r="VLB45" s="233"/>
      <c r="VLC45" s="233"/>
      <c r="VLD45" s="233"/>
      <c r="VLE45" s="233"/>
      <c r="VLF45" s="233"/>
      <c r="VLG45" s="233"/>
      <c r="VLH45" s="233"/>
      <c r="VLI45" s="233"/>
      <c r="VLJ45" s="233"/>
      <c r="VLK45" s="233"/>
      <c r="VLL45" s="233"/>
      <c r="VLM45" s="233"/>
      <c r="VLN45" s="233"/>
      <c r="VLO45" s="233"/>
      <c r="VLP45" s="233"/>
      <c r="VLQ45" s="233"/>
      <c r="VLR45" s="233"/>
      <c r="VLS45" s="233"/>
      <c r="VLT45" s="233"/>
      <c r="VLU45" s="233"/>
      <c r="VLV45" s="233"/>
      <c r="VLW45" s="233"/>
      <c r="VLX45" s="233"/>
      <c r="VLY45" s="233"/>
      <c r="VLZ45" s="233"/>
      <c r="VMA45" s="233"/>
      <c r="VMB45" s="233"/>
      <c r="VMC45" s="233"/>
      <c r="VMD45" s="233"/>
      <c r="VME45" s="233"/>
      <c r="VMF45" s="233"/>
      <c r="VMG45" s="233"/>
      <c r="VMH45" s="233"/>
      <c r="VMI45" s="233"/>
      <c r="VMJ45" s="233"/>
      <c r="VMK45" s="233"/>
      <c r="VML45" s="233"/>
      <c r="VMM45" s="233"/>
      <c r="VMN45" s="233"/>
      <c r="VMO45" s="233"/>
      <c r="VMP45" s="233"/>
      <c r="VMQ45" s="233"/>
      <c r="VMR45" s="233"/>
      <c r="VMS45" s="233"/>
      <c r="VMT45" s="233"/>
      <c r="VMU45" s="233"/>
      <c r="VMV45" s="233"/>
      <c r="VMW45" s="233"/>
      <c r="VMX45" s="233"/>
      <c r="VMY45" s="233"/>
      <c r="VMZ45" s="233"/>
      <c r="VNA45" s="233"/>
      <c r="VNB45" s="233"/>
      <c r="VNC45" s="233"/>
      <c r="VND45" s="233"/>
      <c r="VNE45" s="233"/>
      <c r="VNF45" s="233"/>
      <c r="VNG45" s="233"/>
      <c r="VNH45" s="233"/>
      <c r="VNI45" s="233"/>
      <c r="VNJ45" s="233"/>
      <c r="VNK45" s="233"/>
      <c r="VNL45" s="233"/>
      <c r="VNM45" s="233"/>
      <c r="VNN45" s="233"/>
      <c r="VNO45" s="233"/>
      <c r="VNP45" s="233"/>
      <c r="VNQ45" s="233"/>
      <c r="VNR45" s="233"/>
      <c r="VNS45" s="233"/>
      <c r="VNT45" s="233"/>
      <c r="VNU45" s="233"/>
      <c r="VNV45" s="233"/>
      <c r="VNW45" s="233"/>
      <c r="VNX45" s="233"/>
      <c r="VNY45" s="233"/>
      <c r="VNZ45" s="233"/>
      <c r="VOA45" s="233"/>
      <c r="VOB45" s="233"/>
      <c r="VOC45" s="233"/>
      <c r="VOD45" s="233"/>
      <c r="VOE45" s="233"/>
      <c r="VOF45" s="233"/>
      <c r="VOG45" s="233"/>
      <c r="VOH45" s="233"/>
      <c r="VOI45" s="233"/>
      <c r="VOJ45" s="233"/>
      <c r="VOK45" s="233"/>
      <c r="VOL45" s="233"/>
      <c r="VOM45" s="233"/>
      <c r="VON45" s="233"/>
      <c r="VOO45" s="233"/>
      <c r="VOP45" s="233"/>
      <c r="VOQ45" s="233"/>
      <c r="VOR45" s="233"/>
      <c r="VOS45" s="233"/>
      <c r="VOT45" s="233"/>
      <c r="VOU45" s="233"/>
      <c r="VOV45" s="233"/>
      <c r="VOW45" s="233"/>
      <c r="VOX45" s="233"/>
      <c r="VOY45" s="233"/>
      <c r="VOZ45" s="233"/>
      <c r="VPA45" s="233"/>
      <c r="VPB45" s="233"/>
      <c r="VPC45" s="233"/>
      <c r="VPD45" s="233"/>
      <c r="VPE45" s="233"/>
      <c r="VPF45" s="233"/>
      <c r="VPG45" s="233"/>
      <c r="VPH45" s="233"/>
      <c r="VPI45" s="233"/>
      <c r="VPJ45" s="233"/>
      <c r="VPK45" s="233"/>
      <c r="VPL45" s="233"/>
      <c r="VPM45" s="233"/>
      <c r="VPN45" s="233"/>
      <c r="VPO45" s="233"/>
      <c r="VPP45" s="233"/>
      <c r="VPQ45" s="233"/>
      <c r="VPR45" s="233"/>
      <c r="VPS45" s="233"/>
      <c r="VPT45" s="233"/>
      <c r="VPU45" s="233"/>
      <c r="VPV45" s="233"/>
      <c r="VPW45" s="233"/>
      <c r="VPX45" s="233"/>
      <c r="VPY45" s="233"/>
      <c r="VPZ45" s="233"/>
      <c r="VQA45" s="233"/>
      <c r="VQB45" s="233"/>
      <c r="VQC45" s="233"/>
      <c r="VQD45" s="233"/>
      <c r="VQE45" s="233"/>
      <c r="VQF45" s="233"/>
      <c r="VQG45" s="233"/>
      <c r="VQH45" s="233"/>
      <c r="VQI45" s="233"/>
      <c r="VQJ45" s="233"/>
      <c r="VQK45" s="233"/>
      <c r="VQL45" s="233"/>
      <c r="VQM45" s="233"/>
      <c r="VQN45" s="233"/>
      <c r="VQO45" s="233"/>
      <c r="VQP45" s="233"/>
      <c r="VQQ45" s="233"/>
      <c r="VQR45" s="233"/>
      <c r="VQS45" s="233"/>
      <c r="VQT45" s="233"/>
      <c r="VQU45" s="233"/>
      <c r="VQV45" s="233"/>
      <c r="VQW45" s="233"/>
      <c r="VQX45" s="233"/>
      <c r="VQY45" s="233"/>
      <c r="VQZ45" s="233"/>
      <c r="VRA45" s="233"/>
      <c r="VRB45" s="233"/>
      <c r="VRC45" s="233"/>
      <c r="VRD45" s="233"/>
      <c r="VRE45" s="233"/>
      <c r="VRF45" s="233"/>
      <c r="VRG45" s="233"/>
      <c r="VRH45" s="233"/>
      <c r="VRI45" s="233"/>
      <c r="VRJ45" s="233"/>
      <c r="VRK45" s="233"/>
      <c r="VRL45" s="233"/>
      <c r="VRM45" s="233"/>
      <c r="VRN45" s="233"/>
      <c r="VRO45" s="233"/>
      <c r="VRP45" s="233"/>
      <c r="VRQ45" s="233"/>
      <c r="VRR45" s="233"/>
      <c r="VRS45" s="233"/>
      <c r="VRT45" s="233"/>
      <c r="VRU45" s="233"/>
      <c r="VRV45" s="233"/>
      <c r="VRW45" s="233"/>
      <c r="VRX45" s="233"/>
      <c r="VRY45" s="233"/>
      <c r="VRZ45" s="233"/>
      <c r="VSA45" s="233"/>
      <c r="VSB45" s="233"/>
      <c r="VSC45" s="233"/>
      <c r="VSD45" s="233"/>
      <c r="VSE45" s="233"/>
      <c r="VSF45" s="233"/>
      <c r="VSG45" s="233"/>
      <c r="VSH45" s="233"/>
      <c r="VSI45" s="233"/>
      <c r="VSJ45" s="233"/>
      <c r="VSK45" s="233"/>
      <c r="VSL45" s="233"/>
      <c r="VSM45" s="233"/>
      <c r="VSN45" s="233"/>
      <c r="VSO45" s="233"/>
      <c r="VSP45" s="233"/>
      <c r="VSQ45" s="233"/>
      <c r="VSR45" s="233"/>
      <c r="VSS45" s="233"/>
      <c r="VST45" s="233"/>
      <c r="VSU45" s="233"/>
      <c r="VSV45" s="233"/>
      <c r="VSW45" s="233"/>
      <c r="VSX45" s="233"/>
      <c r="VSY45" s="233"/>
      <c r="VSZ45" s="233"/>
      <c r="VTA45" s="233"/>
      <c r="VTB45" s="233"/>
      <c r="VTC45" s="233"/>
      <c r="VTD45" s="233"/>
      <c r="VTE45" s="233"/>
      <c r="VTF45" s="233"/>
      <c r="VTG45" s="233"/>
      <c r="VTH45" s="233"/>
      <c r="VTI45" s="233"/>
      <c r="VTJ45" s="233"/>
      <c r="VTK45" s="233"/>
      <c r="VTL45" s="233"/>
      <c r="VTM45" s="233"/>
      <c r="VTN45" s="233"/>
      <c r="VTO45" s="233"/>
      <c r="VTP45" s="233"/>
      <c r="VTQ45" s="233"/>
      <c r="VTR45" s="233"/>
      <c r="VTS45" s="233"/>
      <c r="VTT45" s="233"/>
      <c r="VTU45" s="233"/>
      <c r="VTV45" s="233"/>
      <c r="VTW45" s="233"/>
      <c r="VTX45" s="233"/>
      <c r="VTY45" s="233"/>
      <c r="VTZ45" s="233"/>
      <c r="VUA45" s="233"/>
      <c r="VUB45" s="233"/>
      <c r="VUC45" s="233"/>
      <c r="VUD45" s="233"/>
      <c r="VUE45" s="233"/>
      <c r="VUF45" s="233"/>
      <c r="VUG45" s="233"/>
      <c r="VUH45" s="233"/>
      <c r="VUI45" s="233"/>
      <c r="VUJ45" s="233"/>
      <c r="VUK45" s="233"/>
      <c r="VUL45" s="233"/>
      <c r="VUM45" s="233"/>
      <c r="VUN45" s="233"/>
      <c r="VUO45" s="233"/>
      <c r="VUP45" s="233"/>
      <c r="VUQ45" s="233"/>
      <c r="VUR45" s="233"/>
      <c r="VUS45" s="233"/>
      <c r="VUT45" s="233"/>
      <c r="VUU45" s="233"/>
      <c r="VUV45" s="233"/>
      <c r="VUW45" s="233"/>
      <c r="VUX45" s="233"/>
      <c r="VUY45" s="233"/>
      <c r="VUZ45" s="233"/>
      <c r="VVA45" s="233"/>
      <c r="VVB45" s="233"/>
      <c r="VVC45" s="233"/>
      <c r="VVD45" s="233"/>
      <c r="VVE45" s="233"/>
      <c r="VVF45" s="233"/>
      <c r="VVG45" s="233"/>
      <c r="VVH45" s="233"/>
      <c r="VVI45" s="233"/>
      <c r="VVJ45" s="233"/>
      <c r="VVK45" s="233"/>
      <c r="VVL45" s="233"/>
      <c r="VVM45" s="233"/>
      <c r="VVN45" s="233"/>
      <c r="VVO45" s="233"/>
      <c r="VVP45" s="233"/>
      <c r="VVQ45" s="233"/>
      <c r="VVR45" s="233"/>
      <c r="VVS45" s="233"/>
      <c r="VVT45" s="233"/>
      <c r="VVU45" s="233"/>
      <c r="VVV45" s="233"/>
      <c r="VVW45" s="233"/>
      <c r="VVX45" s="233"/>
      <c r="VVY45" s="233"/>
      <c r="VVZ45" s="233"/>
      <c r="VWA45" s="233"/>
      <c r="VWB45" s="233"/>
      <c r="VWC45" s="233"/>
      <c r="VWD45" s="233"/>
      <c r="VWE45" s="233"/>
      <c r="VWF45" s="233"/>
      <c r="VWG45" s="233"/>
      <c r="VWH45" s="233"/>
      <c r="VWI45" s="233"/>
      <c r="VWJ45" s="233"/>
      <c r="VWK45" s="233"/>
      <c r="VWL45" s="233"/>
      <c r="VWM45" s="233"/>
      <c r="VWN45" s="233"/>
      <c r="VWO45" s="233"/>
      <c r="VWP45" s="233"/>
      <c r="VWQ45" s="233"/>
      <c r="VWR45" s="233"/>
      <c r="VWS45" s="233"/>
      <c r="VWT45" s="233"/>
      <c r="VWU45" s="233"/>
      <c r="VWV45" s="233"/>
      <c r="VWW45" s="233"/>
      <c r="VWX45" s="233"/>
      <c r="VWY45" s="233"/>
      <c r="VWZ45" s="233"/>
      <c r="VXA45" s="233"/>
      <c r="VXB45" s="233"/>
      <c r="VXC45" s="233"/>
      <c r="VXD45" s="233"/>
      <c r="VXE45" s="233"/>
      <c r="VXF45" s="233"/>
      <c r="VXG45" s="233"/>
      <c r="VXH45" s="233"/>
      <c r="VXI45" s="233"/>
      <c r="VXJ45" s="233"/>
      <c r="VXK45" s="233"/>
      <c r="VXL45" s="233"/>
      <c r="VXM45" s="233"/>
      <c r="VXN45" s="233"/>
      <c r="VXO45" s="233"/>
      <c r="VXP45" s="233"/>
      <c r="VXQ45" s="233"/>
      <c r="VXR45" s="233"/>
      <c r="VXS45" s="233"/>
      <c r="VXT45" s="233"/>
      <c r="VXU45" s="233"/>
      <c r="VXV45" s="233"/>
      <c r="VXW45" s="233"/>
      <c r="VXX45" s="233"/>
      <c r="VXY45" s="233"/>
      <c r="VXZ45" s="233"/>
      <c r="VYA45" s="233"/>
      <c r="VYB45" s="233"/>
      <c r="VYC45" s="233"/>
      <c r="VYD45" s="233"/>
      <c r="VYE45" s="233"/>
      <c r="VYF45" s="233"/>
      <c r="VYG45" s="233"/>
      <c r="VYH45" s="233"/>
      <c r="VYI45" s="233"/>
      <c r="VYJ45" s="233"/>
      <c r="VYK45" s="233"/>
      <c r="VYL45" s="233"/>
      <c r="VYM45" s="233"/>
      <c r="VYN45" s="233"/>
      <c r="VYO45" s="233"/>
      <c r="VYP45" s="233"/>
      <c r="VYQ45" s="233"/>
      <c r="VYR45" s="233"/>
      <c r="VYS45" s="233"/>
      <c r="VYT45" s="233"/>
      <c r="VYU45" s="233"/>
      <c r="VYV45" s="233"/>
      <c r="VYW45" s="233"/>
      <c r="VYX45" s="233"/>
      <c r="VYY45" s="233"/>
      <c r="VYZ45" s="233"/>
      <c r="VZA45" s="233"/>
      <c r="VZB45" s="233"/>
      <c r="VZC45" s="233"/>
      <c r="VZD45" s="233"/>
      <c r="VZE45" s="233"/>
      <c r="VZF45" s="233"/>
      <c r="VZG45" s="233"/>
      <c r="VZH45" s="233"/>
      <c r="VZI45" s="233"/>
      <c r="VZJ45" s="233"/>
      <c r="VZK45" s="233"/>
      <c r="VZL45" s="233"/>
      <c r="VZM45" s="233"/>
      <c r="VZN45" s="233"/>
      <c r="VZO45" s="233"/>
      <c r="VZP45" s="233"/>
      <c r="VZQ45" s="233"/>
      <c r="VZR45" s="233"/>
      <c r="VZS45" s="233"/>
      <c r="VZT45" s="233"/>
      <c r="VZU45" s="233"/>
      <c r="VZV45" s="233"/>
      <c r="VZW45" s="233"/>
      <c r="VZX45" s="233"/>
      <c r="VZY45" s="233"/>
      <c r="VZZ45" s="233"/>
      <c r="WAA45" s="233"/>
      <c r="WAB45" s="233"/>
      <c r="WAC45" s="233"/>
      <c r="WAD45" s="233"/>
      <c r="WAE45" s="233"/>
      <c r="WAF45" s="233"/>
      <c r="WAG45" s="233"/>
      <c r="WAH45" s="233"/>
      <c r="WAI45" s="233"/>
      <c r="WAJ45" s="233"/>
      <c r="WAK45" s="233"/>
      <c r="WAL45" s="233"/>
      <c r="WAM45" s="233"/>
      <c r="WAN45" s="233"/>
      <c r="WAO45" s="233"/>
      <c r="WAP45" s="233"/>
      <c r="WAQ45" s="233"/>
      <c r="WAR45" s="233"/>
      <c r="WAS45" s="233"/>
      <c r="WAT45" s="233"/>
      <c r="WAU45" s="233"/>
      <c r="WAV45" s="233"/>
      <c r="WAW45" s="233"/>
      <c r="WAX45" s="233"/>
      <c r="WAY45" s="233"/>
      <c r="WAZ45" s="233"/>
      <c r="WBA45" s="233"/>
      <c r="WBB45" s="233"/>
      <c r="WBC45" s="233"/>
      <c r="WBD45" s="233"/>
      <c r="WBE45" s="233"/>
      <c r="WBF45" s="233"/>
      <c r="WBG45" s="233"/>
      <c r="WBH45" s="233"/>
      <c r="WBI45" s="233"/>
      <c r="WBJ45" s="233"/>
      <c r="WBK45" s="233"/>
      <c r="WBL45" s="233"/>
      <c r="WBM45" s="233"/>
      <c r="WBN45" s="233"/>
      <c r="WBO45" s="233"/>
      <c r="WBP45" s="233"/>
      <c r="WBQ45" s="233"/>
      <c r="WBR45" s="233"/>
      <c r="WBS45" s="233"/>
      <c r="WBT45" s="233"/>
      <c r="WBU45" s="233"/>
      <c r="WBV45" s="233"/>
      <c r="WBW45" s="233"/>
      <c r="WBX45" s="233"/>
      <c r="WBY45" s="233"/>
      <c r="WBZ45" s="233"/>
      <c r="WCA45" s="233"/>
      <c r="WCB45" s="233"/>
      <c r="WCC45" s="233"/>
      <c r="WCD45" s="233"/>
      <c r="WCE45" s="233"/>
      <c r="WCF45" s="233"/>
      <c r="WCG45" s="233"/>
      <c r="WCH45" s="233"/>
      <c r="WCI45" s="233"/>
      <c r="WCJ45" s="233"/>
      <c r="WCK45" s="233"/>
      <c r="WCL45" s="233"/>
      <c r="WCM45" s="233"/>
      <c r="WCN45" s="233"/>
      <c r="WCO45" s="233"/>
      <c r="WCP45" s="233"/>
      <c r="WCQ45" s="233"/>
      <c r="WCR45" s="233"/>
      <c r="WCS45" s="233"/>
      <c r="WCT45" s="233"/>
      <c r="WCU45" s="233"/>
      <c r="WCV45" s="233"/>
      <c r="WCW45" s="233"/>
      <c r="WCX45" s="233"/>
      <c r="WCY45" s="233"/>
      <c r="WCZ45" s="233"/>
      <c r="WDA45" s="233"/>
      <c r="WDB45" s="233"/>
      <c r="WDC45" s="233"/>
      <c r="WDD45" s="233"/>
      <c r="WDE45" s="233"/>
      <c r="WDF45" s="233"/>
      <c r="WDG45" s="233"/>
      <c r="WDH45" s="233"/>
      <c r="WDI45" s="233"/>
      <c r="WDJ45" s="233"/>
      <c r="WDK45" s="233"/>
      <c r="WDL45" s="233"/>
      <c r="WDM45" s="233"/>
      <c r="WDN45" s="233"/>
      <c r="WDO45" s="233"/>
      <c r="WDP45" s="233"/>
      <c r="WDQ45" s="233"/>
      <c r="WDR45" s="233"/>
      <c r="WDS45" s="233"/>
      <c r="WDT45" s="233"/>
      <c r="WDU45" s="233"/>
      <c r="WDV45" s="233"/>
      <c r="WDW45" s="233"/>
      <c r="WDX45" s="233"/>
      <c r="WDY45" s="233"/>
      <c r="WDZ45" s="233"/>
      <c r="WEA45" s="233"/>
      <c r="WEB45" s="233"/>
      <c r="WEC45" s="233"/>
      <c r="WED45" s="233"/>
      <c r="WEE45" s="233"/>
      <c r="WEF45" s="233"/>
      <c r="WEG45" s="233"/>
      <c r="WEH45" s="233"/>
      <c r="WEI45" s="233"/>
      <c r="WEJ45" s="233"/>
      <c r="WEK45" s="233"/>
      <c r="WEL45" s="233"/>
      <c r="WEM45" s="233"/>
      <c r="WEN45" s="233"/>
      <c r="WEO45" s="233"/>
      <c r="WEP45" s="233"/>
      <c r="WEQ45" s="233"/>
      <c r="WER45" s="233"/>
      <c r="WES45" s="233"/>
      <c r="WET45" s="233"/>
      <c r="WEU45" s="233"/>
      <c r="WEV45" s="233"/>
      <c r="WEW45" s="233"/>
      <c r="WEX45" s="233"/>
      <c r="WEY45" s="233"/>
      <c r="WEZ45" s="233"/>
      <c r="WFA45" s="233"/>
      <c r="WFB45" s="233"/>
      <c r="WFC45" s="233"/>
      <c r="WFD45" s="233"/>
      <c r="WFE45" s="233"/>
      <c r="WFF45" s="233"/>
      <c r="WFG45" s="233"/>
      <c r="WFH45" s="233"/>
      <c r="WFI45" s="233"/>
      <c r="WFJ45" s="233"/>
      <c r="WFK45" s="233"/>
      <c r="WFL45" s="233"/>
      <c r="WFM45" s="233"/>
      <c r="WFN45" s="233"/>
      <c r="WFO45" s="233"/>
      <c r="WFP45" s="233"/>
      <c r="WFQ45" s="233"/>
      <c r="WFR45" s="233"/>
      <c r="WFS45" s="233"/>
      <c r="WFT45" s="233"/>
      <c r="WFU45" s="233"/>
      <c r="WFV45" s="233"/>
      <c r="WFW45" s="233"/>
      <c r="WFX45" s="233"/>
      <c r="WFY45" s="233"/>
      <c r="WFZ45" s="233"/>
      <c r="WGA45" s="233"/>
      <c r="WGB45" s="233"/>
      <c r="WGC45" s="233"/>
      <c r="WGD45" s="233"/>
      <c r="WGE45" s="233"/>
      <c r="WGF45" s="233"/>
      <c r="WGG45" s="233"/>
      <c r="WGH45" s="233"/>
      <c r="WGI45" s="233"/>
      <c r="WGJ45" s="233"/>
      <c r="WGK45" s="233"/>
      <c r="WGL45" s="233"/>
      <c r="WGM45" s="233"/>
      <c r="WGN45" s="233"/>
      <c r="WGO45" s="233"/>
      <c r="WGP45" s="233"/>
      <c r="WGQ45" s="233"/>
      <c r="WGR45" s="233"/>
      <c r="WGS45" s="233"/>
      <c r="WGT45" s="233"/>
      <c r="WGU45" s="233"/>
      <c r="WGV45" s="233"/>
      <c r="WGW45" s="233"/>
      <c r="WGX45" s="233"/>
      <c r="WGY45" s="233"/>
      <c r="WGZ45" s="233"/>
      <c r="WHA45" s="233"/>
      <c r="WHB45" s="233"/>
      <c r="WHC45" s="233"/>
      <c r="WHD45" s="233"/>
      <c r="WHE45" s="233"/>
      <c r="WHF45" s="233"/>
      <c r="WHG45" s="233"/>
      <c r="WHH45" s="233"/>
      <c r="WHI45" s="233"/>
      <c r="WHJ45" s="233"/>
      <c r="WHK45" s="233"/>
      <c r="WHL45" s="233"/>
      <c r="WHM45" s="233"/>
      <c r="WHN45" s="233"/>
      <c r="WHO45" s="233"/>
      <c r="WHP45" s="233"/>
      <c r="WHQ45" s="233"/>
      <c r="WHR45" s="233"/>
      <c r="WHS45" s="233"/>
      <c r="WHT45" s="233"/>
      <c r="WHU45" s="233"/>
      <c r="WHV45" s="233"/>
      <c r="WHW45" s="233"/>
      <c r="WHX45" s="233"/>
      <c r="WHY45" s="233"/>
      <c r="WHZ45" s="233"/>
      <c r="WIA45" s="233"/>
      <c r="WIB45" s="233"/>
      <c r="WIC45" s="233"/>
      <c r="WID45" s="233"/>
      <c r="WIE45" s="233"/>
      <c r="WIF45" s="233"/>
      <c r="WIG45" s="233"/>
      <c r="WIH45" s="233"/>
      <c r="WII45" s="233"/>
      <c r="WIJ45" s="233"/>
      <c r="WIK45" s="233"/>
      <c r="WIL45" s="233"/>
      <c r="WIM45" s="233"/>
      <c r="WIN45" s="233"/>
      <c r="WIO45" s="233"/>
      <c r="WIP45" s="233"/>
      <c r="WIQ45" s="233"/>
      <c r="WIR45" s="233"/>
      <c r="WIS45" s="233"/>
      <c r="WIT45" s="233"/>
      <c r="WIU45" s="233"/>
      <c r="WIV45" s="233"/>
      <c r="WIW45" s="233"/>
      <c r="WIX45" s="233"/>
      <c r="WIY45" s="233"/>
      <c r="WIZ45" s="233"/>
      <c r="WJA45" s="233"/>
      <c r="WJB45" s="233"/>
      <c r="WJC45" s="233"/>
      <c r="WJD45" s="233"/>
      <c r="WJE45" s="233"/>
      <c r="WJF45" s="233"/>
      <c r="WJG45" s="233"/>
      <c r="WJH45" s="233"/>
      <c r="WJI45" s="233"/>
      <c r="WJJ45" s="233"/>
      <c r="WJK45" s="233"/>
      <c r="WJL45" s="233"/>
      <c r="WJM45" s="233"/>
      <c r="WJN45" s="233"/>
      <c r="WJO45" s="233"/>
      <c r="WJP45" s="233"/>
      <c r="WJQ45" s="233"/>
      <c r="WJR45" s="233"/>
      <c r="WJS45" s="233"/>
      <c r="WJT45" s="233"/>
      <c r="WJU45" s="233"/>
      <c r="WJV45" s="233"/>
      <c r="WJW45" s="233"/>
      <c r="WJX45" s="233"/>
      <c r="WJY45" s="233"/>
      <c r="WJZ45" s="233"/>
      <c r="WKA45" s="233"/>
      <c r="WKB45" s="233"/>
      <c r="WKC45" s="233"/>
      <c r="WKD45" s="233"/>
      <c r="WKE45" s="233"/>
      <c r="WKF45" s="233"/>
      <c r="WKG45" s="233"/>
      <c r="WKH45" s="233"/>
      <c r="WKI45" s="233"/>
      <c r="WKJ45" s="233"/>
      <c r="WKK45" s="233"/>
      <c r="WKL45" s="233"/>
      <c r="WKM45" s="233"/>
      <c r="WKN45" s="233"/>
      <c r="WKO45" s="233"/>
      <c r="WKP45" s="233"/>
      <c r="WKQ45" s="233"/>
      <c r="WKR45" s="233"/>
      <c r="WKS45" s="233"/>
      <c r="WKT45" s="233"/>
      <c r="WKU45" s="233"/>
      <c r="WKV45" s="233"/>
      <c r="WKW45" s="233"/>
      <c r="WKX45" s="233"/>
      <c r="WKY45" s="233"/>
      <c r="WKZ45" s="233"/>
      <c r="WLA45" s="233"/>
      <c r="WLB45" s="233"/>
      <c r="WLC45" s="233"/>
      <c r="WLD45" s="233"/>
      <c r="WLE45" s="233"/>
      <c r="WLF45" s="233"/>
      <c r="WLG45" s="233"/>
      <c r="WLH45" s="233"/>
      <c r="WLI45" s="233"/>
      <c r="WLJ45" s="233"/>
      <c r="WLK45" s="233"/>
      <c r="WLL45" s="233"/>
      <c r="WLM45" s="233"/>
      <c r="WLN45" s="233"/>
      <c r="WLO45" s="233"/>
      <c r="WLP45" s="233"/>
      <c r="WLQ45" s="233"/>
      <c r="WLR45" s="233"/>
      <c r="WLS45" s="233"/>
      <c r="WLT45" s="233"/>
      <c r="WLU45" s="233"/>
      <c r="WLV45" s="233"/>
      <c r="WLW45" s="233"/>
      <c r="WLX45" s="233"/>
      <c r="WLY45" s="233"/>
      <c r="WLZ45" s="233"/>
      <c r="WMA45" s="233"/>
      <c r="WMB45" s="233"/>
      <c r="WMC45" s="233"/>
      <c r="WMD45" s="233"/>
      <c r="WME45" s="233"/>
      <c r="WMF45" s="233"/>
      <c r="WMG45" s="233"/>
      <c r="WMH45" s="233"/>
      <c r="WMI45" s="233"/>
      <c r="WMJ45" s="233"/>
      <c r="WMK45" s="233"/>
      <c r="WML45" s="233"/>
      <c r="WMM45" s="233"/>
      <c r="WMN45" s="233"/>
      <c r="WMO45" s="233"/>
      <c r="WMP45" s="233"/>
      <c r="WMQ45" s="233"/>
      <c r="WMR45" s="233"/>
      <c r="WMS45" s="233"/>
      <c r="WMT45" s="233"/>
      <c r="WMU45" s="233"/>
      <c r="WMV45" s="233"/>
      <c r="WMW45" s="233"/>
      <c r="WMX45" s="233"/>
      <c r="WMY45" s="233"/>
      <c r="WMZ45" s="233"/>
      <c r="WNA45" s="233"/>
      <c r="WNB45" s="233"/>
      <c r="WNC45" s="233"/>
      <c r="WND45" s="233"/>
      <c r="WNE45" s="233"/>
      <c r="WNF45" s="233"/>
      <c r="WNG45" s="233"/>
      <c r="WNH45" s="233"/>
      <c r="WNI45" s="233"/>
      <c r="WNJ45" s="233"/>
      <c r="WNK45" s="233"/>
      <c r="WNL45" s="233"/>
      <c r="WNM45" s="233"/>
      <c r="WNN45" s="233"/>
      <c r="WNO45" s="233"/>
      <c r="WNP45" s="233"/>
      <c r="WNQ45" s="233"/>
      <c r="WNR45" s="233"/>
      <c r="WNS45" s="233"/>
      <c r="WNT45" s="233"/>
      <c r="WNU45" s="233"/>
      <c r="WNV45" s="233"/>
      <c r="WNW45" s="233"/>
      <c r="WNX45" s="233"/>
      <c r="WNY45" s="233"/>
      <c r="WNZ45" s="233"/>
      <c r="WOA45" s="233"/>
      <c r="WOB45" s="233"/>
      <c r="WOC45" s="233"/>
      <c r="WOD45" s="233"/>
      <c r="WOE45" s="233"/>
      <c r="WOF45" s="233"/>
      <c r="WOG45" s="233"/>
      <c r="WOH45" s="233"/>
      <c r="WOI45" s="233"/>
      <c r="WOJ45" s="233"/>
      <c r="WOK45" s="233"/>
      <c r="WOL45" s="233"/>
      <c r="WOM45" s="233"/>
      <c r="WON45" s="233"/>
      <c r="WOO45" s="233"/>
      <c r="WOP45" s="233"/>
      <c r="WOQ45" s="233"/>
      <c r="WOR45" s="233"/>
      <c r="WOS45" s="233"/>
      <c r="WOT45" s="233"/>
      <c r="WOU45" s="233"/>
      <c r="WOV45" s="233"/>
      <c r="WOW45" s="233"/>
      <c r="WOX45" s="233"/>
      <c r="WOY45" s="233"/>
      <c r="WOZ45" s="233"/>
      <c r="WPA45" s="233"/>
      <c r="WPB45" s="233"/>
      <c r="WPC45" s="233"/>
      <c r="WPD45" s="233"/>
      <c r="WPE45" s="233"/>
      <c r="WPF45" s="233"/>
      <c r="WPG45" s="233"/>
      <c r="WPH45" s="233"/>
      <c r="WPI45" s="233"/>
      <c r="WPJ45" s="233"/>
      <c r="WPK45" s="233"/>
      <c r="WPL45" s="233"/>
      <c r="WPM45" s="233"/>
      <c r="WPN45" s="233"/>
      <c r="WPO45" s="233"/>
      <c r="WPP45" s="233"/>
      <c r="WPQ45" s="233"/>
      <c r="WPR45" s="233"/>
      <c r="WPS45" s="233"/>
      <c r="WPT45" s="233"/>
      <c r="WPU45" s="233"/>
      <c r="WPV45" s="233"/>
      <c r="WPW45" s="233"/>
      <c r="WPX45" s="233"/>
      <c r="WPY45" s="233"/>
      <c r="WPZ45" s="233"/>
      <c r="WQA45" s="233"/>
      <c r="WQB45" s="233"/>
      <c r="WQC45" s="233"/>
      <c r="WQD45" s="233"/>
      <c r="WQE45" s="233"/>
      <c r="WQF45" s="233"/>
      <c r="WQG45" s="233"/>
      <c r="WQH45" s="233"/>
      <c r="WQI45" s="233"/>
      <c r="WQJ45" s="233"/>
      <c r="WQK45" s="233"/>
      <c r="WQL45" s="233"/>
      <c r="WQM45" s="233"/>
      <c r="WQN45" s="233"/>
      <c r="WQO45" s="233"/>
      <c r="WQP45" s="233"/>
      <c r="WQQ45" s="233"/>
      <c r="WQR45" s="233"/>
      <c r="WQS45" s="233"/>
      <c r="WQT45" s="233"/>
      <c r="WQU45" s="233"/>
      <c r="WQV45" s="233"/>
      <c r="WQW45" s="233"/>
      <c r="WQX45" s="233"/>
      <c r="WQY45" s="233"/>
      <c r="WQZ45" s="233"/>
      <c r="WRA45" s="233"/>
      <c r="WRB45" s="233"/>
      <c r="WRC45" s="233"/>
      <c r="WRD45" s="233"/>
      <c r="WRE45" s="233"/>
      <c r="WRF45" s="233"/>
      <c r="WRG45" s="233"/>
      <c r="WRH45" s="233"/>
      <c r="WRI45" s="233"/>
      <c r="WRJ45" s="233"/>
      <c r="WRK45" s="233"/>
      <c r="WRL45" s="233"/>
      <c r="WRM45" s="233"/>
      <c r="WRN45" s="233"/>
      <c r="WRO45" s="233"/>
      <c r="WRP45" s="233"/>
      <c r="WRQ45" s="233"/>
      <c r="WRR45" s="233"/>
      <c r="WRS45" s="233"/>
      <c r="WRT45" s="233"/>
      <c r="WRU45" s="233"/>
      <c r="WRV45" s="233"/>
      <c r="WRW45" s="233"/>
      <c r="WRX45" s="233"/>
      <c r="WRY45" s="233"/>
      <c r="WRZ45" s="233"/>
      <c r="WSA45" s="233"/>
      <c r="WSB45" s="233"/>
      <c r="WSC45" s="233"/>
      <c r="WSD45" s="233"/>
      <c r="WSE45" s="233"/>
      <c r="WSF45" s="233"/>
      <c r="WSG45" s="233"/>
      <c r="WSH45" s="233"/>
      <c r="WSI45" s="233"/>
      <c r="WSJ45" s="233"/>
      <c r="WSK45" s="233"/>
      <c r="WSL45" s="233"/>
      <c r="WSM45" s="233"/>
      <c r="WSN45" s="233"/>
      <c r="WSO45" s="233"/>
      <c r="WSP45" s="233"/>
      <c r="WSQ45" s="233"/>
      <c r="WSR45" s="233"/>
      <c r="WSS45" s="233"/>
      <c r="WST45" s="233"/>
      <c r="WSU45" s="233"/>
      <c r="WSV45" s="233"/>
      <c r="WSW45" s="233"/>
      <c r="WSX45" s="233"/>
      <c r="WSY45" s="233"/>
      <c r="WSZ45" s="233"/>
      <c r="WTA45" s="233"/>
      <c r="WTB45" s="233"/>
      <c r="WTC45" s="233"/>
      <c r="WTD45" s="233"/>
      <c r="WTE45" s="233"/>
      <c r="WTF45" s="233"/>
      <c r="WTG45" s="233"/>
      <c r="WTH45" s="233"/>
      <c r="WTI45" s="233"/>
      <c r="WTJ45" s="233"/>
      <c r="WTK45" s="233"/>
      <c r="WTL45" s="233"/>
      <c r="WTM45" s="233"/>
      <c r="WTN45" s="233"/>
      <c r="WTO45" s="233"/>
      <c r="WTP45" s="233"/>
      <c r="WTQ45" s="233"/>
      <c r="WTR45" s="233"/>
      <c r="WTS45" s="233"/>
      <c r="WTT45" s="233"/>
      <c r="WTU45" s="233"/>
      <c r="WTV45" s="233"/>
      <c r="WTW45" s="233"/>
      <c r="WTX45" s="233"/>
      <c r="WTY45" s="233"/>
      <c r="WTZ45" s="233"/>
      <c r="WUA45" s="233"/>
      <c r="WUB45" s="233"/>
      <c r="WUC45" s="233"/>
      <c r="WUD45" s="233"/>
      <c r="WUE45" s="233"/>
      <c r="WUF45" s="233"/>
      <c r="WUG45" s="233"/>
      <c r="WUH45" s="233"/>
      <c r="WUI45" s="233"/>
      <c r="WUJ45" s="233"/>
      <c r="WUK45" s="233"/>
      <c r="WUL45" s="233"/>
      <c r="WUM45" s="233"/>
      <c r="WUN45" s="233"/>
      <c r="WUO45" s="233"/>
      <c r="WUP45" s="233"/>
      <c r="WUQ45" s="233"/>
      <c r="WUR45" s="233"/>
      <c r="WUS45" s="233"/>
      <c r="WUT45" s="233"/>
      <c r="WUU45" s="233"/>
      <c r="WUV45" s="233"/>
      <c r="WUW45" s="233"/>
      <c r="WUX45" s="233"/>
      <c r="WUY45" s="233"/>
      <c r="WUZ45" s="233"/>
      <c r="WVA45" s="233"/>
      <c r="WVB45" s="233"/>
      <c r="WVC45" s="233"/>
      <c r="WVD45" s="233"/>
      <c r="WVE45" s="233"/>
      <c r="WVF45" s="233"/>
      <c r="WVG45" s="233"/>
      <c r="WVH45" s="233"/>
      <c r="WVI45" s="233"/>
      <c r="WVJ45" s="233"/>
      <c r="WVK45" s="233"/>
      <c r="WVL45" s="233"/>
      <c r="WVM45" s="233"/>
      <c r="WVN45" s="233"/>
      <c r="WVO45" s="233"/>
      <c r="WVP45" s="233"/>
      <c r="WVQ45" s="233"/>
      <c r="WVR45" s="233"/>
      <c r="WVS45" s="233"/>
      <c r="WVT45" s="233"/>
      <c r="WVU45" s="233"/>
      <c r="WVV45" s="233"/>
      <c r="WVW45" s="233"/>
      <c r="WVX45" s="233"/>
      <c r="WVY45" s="233"/>
      <c r="WVZ45" s="233"/>
      <c r="WWA45" s="233"/>
      <c r="WWB45" s="233"/>
      <c r="WWC45" s="233"/>
      <c r="WWD45" s="233"/>
      <c r="WWE45" s="233"/>
      <c r="WWF45" s="233"/>
      <c r="WWG45" s="233"/>
      <c r="WWH45" s="233"/>
      <c r="WWI45" s="233"/>
      <c r="WWJ45" s="233"/>
      <c r="WWK45" s="233"/>
      <c r="WWL45" s="233"/>
      <c r="WWM45" s="233"/>
      <c r="WWN45" s="233"/>
      <c r="WWO45" s="233"/>
      <c r="WWP45" s="233"/>
      <c r="WWQ45" s="233"/>
      <c r="WWR45" s="233"/>
      <c r="WWS45" s="233"/>
      <c r="WWT45" s="233"/>
      <c r="WWU45" s="233"/>
      <c r="WWV45" s="233"/>
      <c r="WWW45" s="233"/>
      <c r="WWX45" s="233"/>
      <c r="WWY45" s="233"/>
      <c r="WWZ45" s="233"/>
      <c r="WXA45" s="233"/>
      <c r="WXB45" s="233"/>
      <c r="WXC45" s="233"/>
      <c r="WXD45" s="233"/>
      <c r="WXE45" s="233"/>
      <c r="WXF45" s="233"/>
      <c r="WXG45" s="233"/>
      <c r="WXH45" s="233"/>
      <c r="WXI45" s="233"/>
      <c r="WXJ45" s="233"/>
      <c r="WXK45" s="233"/>
      <c r="WXL45" s="233"/>
      <c r="WXM45" s="233"/>
      <c r="WXN45" s="233"/>
      <c r="WXO45" s="233"/>
      <c r="WXP45" s="233"/>
      <c r="WXQ45" s="233"/>
      <c r="WXR45" s="233"/>
      <c r="WXS45" s="233"/>
      <c r="WXT45" s="233"/>
      <c r="WXU45" s="233"/>
      <c r="WXV45" s="233"/>
      <c r="WXW45" s="233"/>
      <c r="WXX45" s="233"/>
      <c r="WXY45" s="233"/>
      <c r="WXZ45" s="233"/>
      <c r="WYA45" s="233"/>
      <c r="WYB45" s="233"/>
      <c r="WYC45" s="233"/>
      <c r="WYD45" s="233"/>
      <c r="WYE45" s="233"/>
      <c r="WYF45" s="233"/>
      <c r="WYG45" s="233"/>
      <c r="WYH45" s="233"/>
      <c r="WYI45" s="233"/>
      <c r="WYJ45" s="233"/>
      <c r="WYK45" s="233"/>
      <c r="WYL45" s="233"/>
      <c r="WYM45" s="233"/>
      <c r="WYN45" s="233"/>
      <c r="WYO45" s="233"/>
      <c r="WYP45" s="233"/>
      <c r="WYQ45" s="233"/>
      <c r="WYR45" s="233"/>
      <c r="WYS45" s="233"/>
      <c r="WYT45" s="233"/>
      <c r="WYU45" s="233"/>
      <c r="WYV45" s="233"/>
      <c r="WYW45" s="233"/>
      <c r="WYX45" s="233"/>
      <c r="WYY45" s="233"/>
      <c r="WYZ45" s="233"/>
      <c r="WZA45" s="233"/>
      <c r="WZB45" s="233"/>
      <c r="WZC45" s="233"/>
      <c r="WZD45" s="233"/>
      <c r="WZE45" s="233"/>
      <c r="WZF45" s="233"/>
      <c r="WZG45" s="233"/>
      <c r="WZH45" s="233"/>
      <c r="WZI45" s="233"/>
      <c r="WZJ45" s="233"/>
      <c r="WZK45" s="233"/>
      <c r="WZL45" s="233"/>
      <c r="WZM45" s="233"/>
      <c r="WZN45" s="233"/>
      <c r="WZO45" s="233"/>
      <c r="WZP45" s="233"/>
      <c r="WZQ45" s="233"/>
      <c r="WZR45" s="233"/>
      <c r="WZS45" s="233"/>
      <c r="WZT45" s="233"/>
      <c r="WZU45" s="233"/>
      <c r="WZV45" s="233"/>
      <c r="WZW45" s="233"/>
      <c r="WZX45" s="233"/>
      <c r="WZY45" s="233"/>
      <c r="WZZ45" s="233"/>
      <c r="XAA45" s="233"/>
      <c r="XAB45" s="233"/>
      <c r="XAC45" s="233"/>
      <c r="XAD45" s="233"/>
      <c r="XAE45" s="233"/>
      <c r="XAF45" s="233"/>
      <c r="XAG45" s="233"/>
      <c r="XAH45" s="233"/>
      <c r="XAI45" s="233"/>
      <c r="XAJ45" s="233"/>
      <c r="XAK45" s="233"/>
      <c r="XAL45" s="233"/>
      <c r="XAM45" s="233"/>
      <c r="XAN45" s="233"/>
      <c r="XAO45" s="233"/>
      <c r="XAP45" s="233"/>
      <c r="XAQ45" s="233"/>
      <c r="XAR45" s="233"/>
      <c r="XAS45" s="233"/>
      <c r="XAT45" s="233"/>
      <c r="XAU45" s="233"/>
      <c r="XAV45" s="233"/>
      <c r="XAW45" s="233"/>
      <c r="XAX45" s="233"/>
      <c r="XAY45" s="233"/>
      <c r="XAZ45" s="233"/>
      <c r="XBA45" s="233"/>
      <c r="XBB45" s="233"/>
      <c r="XBC45" s="233"/>
      <c r="XBD45" s="233"/>
      <c r="XBE45" s="233"/>
      <c r="XBF45" s="233"/>
      <c r="XBG45" s="233"/>
      <c r="XBH45" s="233"/>
      <c r="XBI45" s="233"/>
      <c r="XBJ45" s="233"/>
      <c r="XBK45" s="233"/>
      <c r="XBL45" s="233"/>
      <c r="XBM45" s="233"/>
      <c r="XBN45" s="233"/>
      <c r="XBO45" s="233"/>
      <c r="XBP45" s="233"/>
      <c r="XBQ45" s="233"/>
      <c r="XBR45" s="233"/>
      <c r="XBS45" s="233"/>
      <c r="XBT45" s="233"/>
      <c r="XBU45" s="233"/>
      <c r="XBV45" s="233"/>
      <c r="XBW45" s="233"/>
      <c r="XBX45" s="233"/>
      <c r="XBY45" s="233"/>
      <c r="XBZ45" s="233"/>
      <c r="XCA45" s="233"/>
      <c r="XCB45" s="233"/>
      <c r="XCC45" s="233"/>
      <c r="XCD45" s="233"/>
      <c r="XCE45" s="233"/>
      <c r="XCF45" s="233"/>
      <c r="XCG45" s="233"/>
      <c r="XCH45" s="233"/>
      <c r="XCI45" s="233"/>
      <c r="XCJ45" s="233"/>
      <c r="XCK45" s="233"/>
      <c r="XCL45" s="233"/>
      <c r="XCM45" s="233"/>
      <c r="XCN45" s="233"/>
      <c r="XCO45" s="233"/>
      <c r="XCP45" s="233"/>
      <c r="XCQ45" s="233"/>
      <c r="XCR45" s="233"/>
      <c r="XCS45" s="233"/>
      <c r="XCT45" s="233"/>
      <c r="XCU45" s="233"/>
      <c r="XCV45" s="233"/>
      <c r="XCW45" s="233"/>
      <c r="XCX45" s="233"/>
      <c r="XCY45" s="233"/>
      <c r="XCZ45" s="233"/>
      <c r="XDA45" s="233"/>
      <c r="XDB45" s="233"/>
      <c r="XDC45" s="233"/>
      <c r="XDD45" s="233"/>
      <c r="XDE45" s="233"/>
      <c r="XDF45" s="233"/>
      <c r="XDG45" s="233"/>
      <c r="XDH45" s="233"/>
      <c r="XDI45" s="233"/>
      <c r="XDJ45" s="233"/>
      <c r="XDK45" s="233"/>
      <c r="XDL45" s="233"/>
      <c r="XDM45" s="233"/>
      <c r="XDN45" s="233"/>
      <c r="XDO45" s="233"/>
      <c r="XDP45" s="233"/>
      <c r="XDQ45" s="233"/>
      <c r="XDR45" s="233"/>
      <c r="XDS45" s="233"/>
      <c r="XDT45" s="233"/>
      <c r="XDU45" s="233"/>
      <c r="XDV45" s="233"/>
      <c r="XDW45" s="233"/>
    </row>
    <row r="46" spans="1:16351" s="236" customFormat="1" ht="15" thickBot="1" x14ac:dyDescent="0.35">
      <c r="A46" s="152" t="s">
        <v>136</v>
      </c>
      <c r="B46" s="152" t="s">
        <v>157</v>
      </c>
      <c r="C46" s="152" t="s">
        <v>178</v>
      </c>
      <c r="D46" s="139">
        <v>250000</v>
      </c>
      <c r="E46" s="148">
        <v>21136</v>
      </c>
      <c r="F46" s="232">
        <f t="shared" si="5"/>
        <v>271136</v>
      </c>
      <c r="G46" s="139">
        <f t="shared" si="4"/>
        <v>209778</v>
      </c>
      <c r="H46" s="139">
        <f t="shared" si="2"/>
        <v>61358</v>
      </c>
      <c r="I46" s="233"/>
      <c r="J46" s="233"/>
      <c r="K46" s="233"/>
      <c r="L46" s="233"/>
      <c r="M46" s="233">
        <v>49910</v>
      </c>
      <c r="N46" s="233">
        <v>3908</v>
      </c>
      <c r="O46" s="233">
        <v>22328</v>
      </c>
      <c r="P46" s="233">
        <v>10833</v>
      </c>
      <c r="Q46" s="233">
        <v>55569</v>
      </c>
      <c r="R46" s="233">
        <v>16654</v>
      </c>
      <c r="S46" s="233">
        <v>18533</v>
      </c>
      <c r="T46" s="233">
        <v>32043</v>
      </c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  <c r="CM46" s="233"/>
      <c r="CN46" s="233"/>
      <c r="CO46" s="233"/>
      <c r="CP46" s="233"/>
      <c r="CQ46" s="233"/>
      <c r="CR46" s="233"/>
      <c r="CS46" s="233"/>
      <c r="CT46" s="233"/>
      <c r="CU46" s="233"/>
      <c r="CV46" s="233"/>
      <c r="CW46" s="233"/>
      <c r="CX46" s="233"/>
      <c r="CY46" s="233"/>
      <c r="CZ46" s="233"/>
      <c r="DA46" s="233"/>
      <c r="DB46" s="233"/>
      <c r="DC46" s="233"/>
      <c r="DD46" s="233"/>
      <c r="DE46" s="233"/>
      <c r="DF46" s="233"/>
      <c r="DG46" s="233"/>
      <c r="DH46" s="233"/>
      <c r="DI46" s="233"/>
      <c r="DJ46" s="233"/>
      <c r="DK46" s="233"/>
      <c r="DL46" s="233"/>
      <c r="DM46" s="233"/>
      <c r="DN46" s="233"/>
      <c r="DO46" s="233"/>
      <c r="DP46" s="233"/>
      <c r="DQ46" s="233"/>
      <c r="DR46" s="233"/>
      <c r="DS46" s="233"/>
      <c r="DT46" s="233"/>
      <c r="DU46" s="233"/>
      <c r="DV46" s="233"/>
      <c r="DW46" s="233"/>
      <c r="DX46" s="233"/>
      <c r="DY46" s="233"/>
      <c r="DZ46" s="233"/>
      <c r="EA46" s="233"/>
      <c r="EB46" s="233"/>
      <c r="EC46" s="233"/>
      <c r="ED46" s="233"/>
      <c r="EE46" s="233"/>
      <c r="EF46" s="233"/>
      <c r="EG46" s="233"/>
      <c r="EH46" s="233"/>
      <c r="EI46" s="233"/>
      <c r="EJ46" s="233"/>
      <c r="EK46" s="233"/>
      <c r="EL46" s="233"/>
      <c r="EM46" s="233"/>
      <c r="EN46" s="233"/>
      <c r="EO46" s="233"/>
      <c r="EP46" s="233"/>
      <c r="EQ46" s="233"/>
      <c r="ER46" s="233"/>
      <c r="ES46" s="233"/>
      <c r="ET46" s="233"/>
      <c r="EU46" s="233"/>
      <c r="EV46" s="233"/>
      <c r="EW46" s="233"/>
      <c r="EX46" s="233"/>
      <c r="EY46" s="233"/>
      <c r="EZ46" s="233"/>
      <c r="FA46" s="233"/>
      <c r="FB46" s="233"/>
      <c r="FC46" s="233"/>
      <c r="FD46" s="233"/>
      <c r="FE46" s="233"/>
      <c r="FF46" s="233"/>
      <c r="FG46" s="233"/>
      <c r="FH46" s="233"/>
      <c r="FI46" s="233"/>
      <c r="FJ46" s="233"/>
      <c r="FK46" s="233"/>
      <c r="FL46" s="233"/>
      <c r="FM46" s="233"/>
      <c r="FN46" s="233"/>
      <c r="FO46" s="233"/>
      <c r="FP46" s="233"/>
      <c r="FQ46" s="233"/>
      <c r="FR46" s="233"/>
      <c r="FS46" s="233"/>
      <c r="FT46" s="233"/>
      <c r="FU46" s="233"/>
      <c r="FV46" s="233"/>
      <c r="FW46" s="233"/>
      <c r="FX46" s="233"/>
      <c r="FY46" s="233"/>
      <c r="FZ46" s="233"/>
      <c r="GA46" s="233"/>
      <c r="GB46" s="233"/>
      <c r="GC46" s="233"/>
      <c r="GD46" s="233"/>
      <c r="GE46" s="233"/>
      <c r="GF46" s="233"/>
      <c r="GG46" s="233"/>
      <c r="GH46" s="233"/>
      <c r="GI46" s="233"/>
      <c r="GJ46" s="233"/>
      <c r="GK46" s="233"/>
      <c r="GL46" s="233"/>
      <c r="GM46" s="233"/>
      <c r="GN46" s="233"/>
      <c r="GO46" s="233"/>
      <c r="GP46" s="233"/>
      <c r="GQ46" s="233"/>
      <c r="GR46" s="233"/>
      <c r="GS46" s="233"/>
      <c r="GT46" s="233"/>
      <c r="GU46" s="233"/>
      <c r="GV46" s="233"/>
      <c r="GW46" s="233"/>
      <c r="GX46" s="233"/>
      <c r="GY46" s="233"/>
      <c r="GZ46" s="233"/>
      <c r="HA46" s="233"/>
      <c r="HB46" s="233"/>
      <c r="HC46" s="233"/>
      <c r="HD46" s="233"/>
      <c r="HE46" s="233"/>
      <c r="HF46" s="233"/>
      <c r="HG46" s="233"/>
      <c r="HH46" s="233"/>
      <c r="HI46" s="233"/>
      <c r="HJ46" s="233"/>
      <c r="HK46" s="233"/>
      <c r="HL46" s="233"/>
      <c r="HM46" s="233"/>
      <c r="HN46" s="233"/>
      <c r="HO46" s="233"/>
      <c r="HP46" s="233"/>
      <c r="HQ46" s="233"/>
      <c r="HR46" s="233"/>
      <c r="HS46" s="233"/>
      <c r="HT46" s="233"/>
      <c r="HU46" s="233"/>
      <c r="HV46" s="233"/>
      <c r="HW46" s="233"/>
      <c r="HX46" s="233"/>
      <c r="HY46" s="233"/>
      <c r="HZ46" s="233"/>
      <c r="IA46" s="233"/>
      <c r="IB46" s="233"/>
      <c r="IC46" s="233"/>
      <c r="ID46" s="233"/>
      <c r="IE46" s="233"/>
      <c r="IF46" s="233"/>
      <c r="IG46" s="233"/>
      <c r="IH46" s="233"/>
      <c r="II46" s="233"/>
      <c r="IJ46" s="233"/>
      <c r="IK46" s="233"/>
      <c r="IL46" s="233"/>
      <c r="IM46" s="233"/>
      <c r="IN46" s="233"/>
      <c r="IO46" s="233"/>
      <c r="IP46" s="233"/>
      <c r="IQ46" s="233"/>
      <c r="IR46" s="233"/>
      <c r="IS46" s="233"/>
      <c r="IT46" s="233"/>
      <c r="IU46" s="233"/>
      <c r="IV46" s="233"/>
      <c r="IW46" s="233"/>
      <c r="IX46" s="233"/>
      <c r="IY46" s="233"/>
      <c r="IZ46" s="233"/>
      <c r="JA46" s="233"/>
      <c r="JB46" s="233"/>
      <c r="JC46" s="233"/>
      <c r="JD46" s="233"/>
      <c r="JE46" s="233"/>
      <c r="JF46" s="233"/>
      <c r="JG46" s="233"/>
      <c r="JH46" s="233"/>
      <c r="JI46" s="233"/>
      <c r="JJ46" s="233"/>
      <c r="JK46" s="233"/>
      <c r="JL46" s="233"/>
      <c r="JM46" s="233"/>
      <c r="JN46" s="233"/>
      <c r="JO46" s="233"/>
      <c r="JP46" s="233"/>
      <c r="JQ46" s="233"/>
      <c r="JR46" s="233"/>
      <c r="JS46" s="233"/>
      <c r="JT46" s="233"/>
      <c r="JU46" s="233"/>
      <c r="JV46" s="233"/>
      <c r="JW46" s="233"/>
      <c r="JX46" s="233"/>
      <c r="JY46" s="233"/>
      <c r="JZ46" s="233"/>
      <c r="KA46" s="233"/>
      <c r="KB46" s="233"/>
      <c r="KC46" s="233"/>
      <c r="KD46" s="233"/>
      <c r="KE46" s="233"/>
      <c r="KF46" s="233"/>
      <c r="KG46" s="233"/>
      <c r="KH46" s="233"/>
      <c r="KI46" s="233"/>
      <c r="KJ46" s="233"/>
      <c r="KK46" s="233"/>
      <c r="KL46" s="233"/>
      <c r="KM46" s="233"/>
      <c r="KN46" s="233"/>
      <c r="KO46" s="233"/>
      <c r="KP46" s="233"/>
      <c r="KQ46" s="233"/>
      <c r="KR46" s="233"/>
      <c r="KS46" s="233"/>
      <c r="KT46" s="233"/>
      <c r="KU46" s="233"/>
      <c r="KV46" s="233"/>
      <c r="KW46" s="233"/>
      <c r="KX46" s="233"/>
      <c r="KY46" s="233"/>
      <c r="KZ46" s="233"/>
      <c r="LA46" s="233"/>
      <c r="LB46" s="233"/>
      <c r="LC46" s="233"/>
      <c r="LD46" s="233"/>
      <c r="LE46" s="233"/>
      <c r="LF46" s="233"/>
      <c r="LG46" s="233"/>
      <c r="LH46" s="233"/>
      <c r="LI46" s="233"/>
      <c r="LJ46" s="233"/>
      <c r="LK46" s="233"/>
      <c r="LL46" s="233"/>
      <c r="LM46" s="233"/>
      <c r="LN46" s="233"/>
      <c r="LO46" s="233"/>
      <c r="LP46" s="233"/>
      <c r="LQ46" s="233"/>
      <c r="LR46" s="233"/>
      <c r="LS46" s="233"/>
      <c r="LT46" s="233"/>
      <c r="LU46" s="233"/>
      <c r="LV46" s="233"/>
      <c r="LW46" s="233"/>
      <c r="LX46" s="233"/>
      <c r="LY46" s="233"/>
      <c r="LZ46" s="233"/>
      <c r="MA46" s="233"/>
      <c r="MB46" s="233"/>
      <c r="MC46" s="233"/>
      <c r="MD46" s="233"/>
      <c r="ME46" s="233"/>
      <c r="MF46" s="233"/>
      <c r="MG46" s="233"/>
      <c r="MH46" s="233"/>
      <c r="MI46" s="233"/>
      <c r="MJ46" s="233"/>
      <c r="MK46" s="233"/>
      <c r="ML46" s="233"/>
      <c r="MM46" s="233"/>
      <c r="MN46" s="233"/>
      <c r="MO46" s="233"/>
      <c r="MP46" s="233"/>
      <c r="MQ46" s="233"/>
      <c r="MR46" s="233"/>
      <c r="MS46" s="233"/>
      <c r="MT46" s="233"/>
      <c r="MU46" s="233"/>
      <c r="MV46" s="233"/>
      <c r="MW46" s="233"/>
      <c r="MX46" s="233"/>
      <c r="MY46" s="233"/>
      <c r="MZ46" s="233"/>
      <c r="NA46" s="233"/>
      <c r="NB46" s="233"/>
      <c r="NC46" s="233"/>
      <c r="ND46" s="233"/>
      <c r="NE46" s="233"/>
      <c r="NF46" s="233"/>
      <c r="NG46" s="233"/>
      <c r="NH46" s="233"/>
      <c r="NI46" s="233"/>
      <c r="NJ46" s="233"/>
      <c r="NK46" s="233"/>
      <c r="NL46" s="233"/>
      <c r="NM46" s="233"/>
      <c r="NN46" s="233"/>
      <c r="NO46" s="233"/>
      <c r="NP46" s="233"/>
      <c r="NQ46" s="233"/>
      <c r="NR46" s="233"/>
      <c r="NS46" s="233"/>
      <c r="NT46" s="233"/>
      <c r="NU46" s="233"/>
      <c r="NV46" s="233"/>
      <c r="NW46" s="233"/>
      <c r="NX46" s="233"/>
      <c r="NY46" s="233"/>
      <c r="NZ46" s="233"/>
      <c r="OA46" s="233"/>
      <c r="OB46" s="233"/>
      <c r="OC46" s="233"/>
      <c r="OD46" s="233"/>
      <c r="OE46" s="233"/>
      <c r="OF46" s="233"/>
      <c r="OG46" s="233"/>
      <c r="OH46" s="233"/>
      <c r="OI46" s="233"/>
      <c r="OJ46" s="233"/>
      <c r="OK46" s="233"/>
      <c r="OL46" s="233"/>
      <c r="OM46" s="233"/>
      <c r="ON46" s="233"/>
      <c r="OO46" s="233"/>
      <c r="OP46" s="233"/>
      <c r="OQ46" s="233"/>
      <c r="OR46" s="233"/>
      <c r="OS46" s="233"/>
      <c r="OT46" s="233"/>
      <c r="OU46" s="233"/>
      <c r="OV46" s="233"/>
      <c r="OW46" s="233"/>
      <c r="OX46" s="233"/>
      <c r="OY46" s="233"/>
      <c r="OZ46" s="233"/>
      <c r="PA46" s="233"/>
      <c r="PB46" s="233"/>
      <c r="PC46" s="233"/>
      <c r="PD46" s="233"/>
      <c r="PE46" s="233"/>
      <c r="PF46" s="233"/>
      <c r="PG46" s="233"/>
      <c r="PH46" s="233"/>
      <c r="PI46" s="233"/>
      <c r="PJ46" s="233"/>
      <c r="PK46" s="233"/>
      <c r="PL46" s="233"/>
      <c r="PM46" s="233"/>
      <c r="PN46" s="233"/>
      <c r="PO46" s="233"/>
      <c r="PP46" s="233"/>
      <c r="PQ46" s="233"/>
      <c r="PR46" s="233"/>
      <c r="PS46" s="233"/>
      <c r="PT46" s="233"/>
      <c r="PU46" s="233"/>
      <c r="PV46" s="233"/>
      <c r="PW46" s="233"/>
      <c r="PX46" s="233"/>
      <c r="PY46" s="233"/>
      <c r="PZ46" s="233"/>
      <c r="QA46" s="233"/>
      <c r="QB46" s="233"/>
      <c r="QC46" s="233"/>
      <c r="QD46" s="233"/>
      <c r="QE46" s="233"/>
      <c r="QF46" s="233"/>
      <c r="QG46" s="233"/>
      <c r="QH46" s="233"/>
      <c r="QI46" s="233"/>
      <c r="QJ46" s="233"/>
      <c r="QK46" s="233"/>
      <c r="QL46" s="233"/>
      <c r="QM46" s="233"/>
      <c r="QN46" s="233"/>
      <c r="QO46" s="233"/>
      <c r="QP46" s="233"/>
      <c r="QQ46" s="233"/>
      <c r="QR46" s="233"/>
      <c r="QS46" s="233"/>
      <c r="QT46" s="233"/>
      <c r="QU46" s="233"/>
      <c r="QV46" s="233"/>
      <c r="QW46" s="233"/>
      <c r="QX46" s="233"/>
      <c r="QY46" s="233"/>
      <c r="QZ46" s="233"/>
      <c r="RA46" s="233"/>
      <c r="RB46" s="233"/>
      <c r="RC46" s="233"/>
      <c r="RD46" s="233"/>
      <c r="RE46" s="233"/>
      <c r="RF46" s="233"/>
      <c r="RG46" s="233"/>
      <c r="RH46" s="233"/>
      <c r="RI46" s="233"/>
      <c r="RJ46" s="233"/>
      <c r="RK46" s="233"/>
      <c r="RL46" s="233"/>
      <c r="RM46" s="233"/>
      <c r="RN46" s="233"/>
      <c r="RO46" s="233"/>
      <c r="RP46" s="233"/>
      <c r="RQ46" s="233"/>
      <c r="RR46" s="233"/>
      <c r="RS46" s="233"/>
      <c r="RT46" s="233"/>
      <c r="RU46" s="233"/>
      <c r="RV46" s="233"/>
      <c r="RW46" s="233"/>
      <c r="RX46" s="233"/>
      <c r="RY46" s="233"/>
      <c r="RZ46" s="233"/>
      <c r="SA46" s="233"/>
      <c r="SB46" s="233"/>
      <c r="SC46" s="233"/>
      <c r="SD46" s="233"/>
      <c r="SE46" s="233"/>
      <c r="SF46" s="233"/>
      <c r="SG46" s="233"/>
      <c r="SH46" s="233"/>
      <c r="SI46" s="233"/>
      <c r="SJ46" s="233"/>
      <c r="SK46" s="233"/>
      <c r="SL46" s="233"/>
      <c r="SM46" s="233"/>
      <c r="SN46" s="233"/>
      <c r="SO46" s="233"/>
      <c r="SP46" s="233"/>
      <c r="SQ46" s="233"/>
      <c r="SR46" s="233"/>
      <c r="SS46" s="233"/>
      <c r="ST46" s="233"/>
      <c r="SU46" s="233"/>
      <c r="SV46" s="233"/>
      <c r="SW46" s="233"/>
      <c r="SX46" s="233"/>
      <c r="SY46" s="233"/>
      <c r="SZ46" s="233"/>
      <c r="TA46" s="233"/>
      <c r="TB46" s="233"/>
      <c r="TC46" s="233"/>
      <c r="TD46" s="233"/>
      <c r="TE46" s="233"/>
      <c r="TF46" s="233"/>
      <c r="TG46" s="233"/>
      <c r="TH46" s="233"/>
      <c r="TI46" s="233"/>
      <c r="TJ46" s="233"/>
      <c r="TK46" s="233"/>
      <c r="TL46" s="233"/>
      <c r="TM46" s="233"/>
      <c r="TN46" s="233"/>
      <c r="TO46" s="233"/>
      <c r="TP46" s="233"/>
      <c r="TQ46" s="233"/>
      <c r="TR46" s="233"/>
      <c r="TS46" s="233"/>
      <c r="TT46" s="233"/>
      <c r="TU46" s="233"/>
      <c r="TV46" s="233"/>
      <c r="TW46" s="233"/>
      <c r="TX46" s="233"/>
      <c r="TY46" s="233"/>
      <c r="TZ46" s="233"/>
      <c r="UA46" s="233"/>
      <c r="UB46" s="233"/>
      <c r="UC46" s="233"/>
      <c r="UD46" s="233"/>
      <c r="UE46" s="233"/>
      <c r="UF46" s="233"/>
      <c r="UG46" s="233"/>
      <c r="UH46" s="233"/>
      <c r="UI46" s="233"/>
      <c r="UJ46" s="233"/>
      <c r="UK46" s="233"/>
      <c r="UL46" s="233"/>
      <c r="UM46" s="233"/>
      <c r="UN46" s="233"/>
      <c r="UO46" s="233"/>
      <c r="UP46" s="233"/>
      <c r="UQ46" s="233"/>
      <c r="UR46" s="233"/>
      <c r="US46" s="233"/>
      <c r="UT46" s="233"/>
      <c r="UU46" s="233"/>
      <c r="UV46" s="233"/>
      <c r="UW46" s="233"/>
      <c r="UX46" s="233"/>
      <c r="UY46" s="233"/>
      <c r="UZ46" s="233"/>
      <c r="VA46" s="233"/>
      <c r="VB46" s="233"/>
      <c r="VC46" s="233"/>
      <c r="VD46" s="233"/>
      <c r="VE46" s="233"/>
      <c r="VF46" s="233"/>
      <c r="VG46" s="233"/>
      <c r="VH46" s="233"/>
      <c r="VI46" s="233"/>
      <c r="VJ46" s="233"/>
      <c r="VK46" s="233"/>
      <c r="VL46" s="233"/>
      <c r="VM46" s="233"/>
      <c r="VN46" s="233"/>
      <c r="VO46" s="233"/>
      <c r="VP46" s="233"/>
      <c r="VQ46" s="233"/>
      <c r="VR46" s="233"/>
      <c r="VS46" s="233"/>
      <c r="VT46" s="233"/>
      <c r="VU46" s="233"/>
      <c r="VV46" s="233"/>
      <c r="VW46" s="233"/>
      <c r="VX46" s="233"/>
      <c r="VY46" s="233"/>
      <c r="VZ46" s="233"/>
      <c r="WA46" s="233"/>
      <c r="WB46" s="233"/>
      <c r="WC46" s="233"/>
      <c r="WD46" s="233"/>
      <c r="WE46" s="233"/>
      <c r="WF46" s="233"/>
      <c r="WG46" s="233"/>
      <c r="WH46" s="233"/>
      <c r="WI46" s="233"/>
      <c r="WJ46" s="233"/>
      <c r="WK46" s="233"/>
      <c r="WL46" s="233"/>
      <c r="WM46" s="233"/>
      <c r="WN46" s="233"/>
      <c r="WO46" s="233"/>
      <c r="WP46" s="233"/>
      <c r="WQ46" s="233"/>
      <c r="WR46" s="233"/>
      <c r="WS46" s="233"/>
      <c r="WT46" s="233"/>
      <c r="WU46" s="233"/>
      <c r="WV46" s="233"/>
      <c r="WW46" s="233"/>
      <c r="WX46" s="233"/>
      <c r="WY46" s="233"/>
      <c r="WZ46" s="233"/>
      <c r="XA46" s="233"/>
      <c r="XB46" s="233"/>
      <c r="XC46" s="233"/>
      <c r="XD46" s="233"/>
      <c r="XE46" s="233"/>
      <c r="XF46" s="233"/>
      <c r="XG46" s="233"/>
      <c r="XH46" s="233"/>
      <c r="XI46" s="233"/>
      <c r="XJ46" s="233"/>
      <c r="XK46" s="233"/>
      <c r="XL46" s="233"/>
      <c r="XM46" s="233"/>
      <c r="XN46" s="233"/>
      <c r="XO46" s="233"/>
      <c r="XP46" s="233"/>
      <c r="XQ46" s="233"/>
      <c r="XR46" s="233"/>
      <c r="XS46" s="233"/>
      <c r="XT46" s="233"/>
      <c r="XU46" s="233"/>
      <c r="XV46" s="233"/>
      <c r="XW46" s="233"/>
      <c r="XX46" s="233"/>
      <c r="XY46" s="233"/>
      <c r="XZ46" s="233"/>
      <c r="YA46" s="233"/>
      <c r="YB46" s="233"/>
      <c r="YC46" s="233"/>
      <c r="YD46" s="233"/>
      <c r="YE46" s="233"/>
      <c r="YF46" s="233"/>
      <c r="YG46" s="233"/>
      <c r="YH46" s="233"/>
      <c r="YI46" s="233"/>
      <c r="YJ46" s="233"/>
      <c r="YK46" s="233"/>
      <c r="YL46" s="233"/>
      <c r="YM46" s="233"/>
      <c r="YN46" s="233"/>
      <c r="YO46" s="233"/>
      <c r="YP46" s="233"/>
      <c r="YQ46" s="233"/>
      <c r="YR46" s="233"/>
      <c r="YS46" s="233"/>
      <c r="YT46" s="233"/>
      <c r="YU46" s="233"/>
      <c r="YV46" s="233"/>
      <c r="YW46" s="233"/>
      <c r="YX46" s="233"/>
      <c r="YY46" s="233"/>
      <c r="YZ46" s="233"/>
      <c r="ZA46" s="233"/>
      <c r="ZB46" s="233"/>
      <c r="ZC46" s="233"/>
      <c r="ZD46" s="233"/>
      <c r="ZE46" s="233"/>
      <c r="ZF46" s="233"/>
      <c r="ZG46" s="233"/>
      <c r="ZH46" s="233"/>
      <c r="ZI46" s="233"/>
      <c r="ZJ46" s="233"/>
      <c r="ZK46" s="233"/>
      <c r="ZL46" s="233"/>
      <c r="ZM46" s="233"/>
      <c r="ZN46" s="233"/>
      <c r="ZO46" s="233"/>
      <c r="ZP46" s="233"/>
      <c r="ZQ46" s="233"/>
      <c r="ZR46" s="233"/>
      <c r="ZS46" s="233"/>
      <c r="ZT46" s="233"/>
      <c r="ZU46" s="233"/>
      <c r="ZV46" s="233"/>
      <c r="ZW46" s="233"/>
      <c r="ZX46" s="233"/>
      <c r="ZY46" s="233"/>
      <c r="ZZ46" s="233"/>
      <c r="AAA46" s="233"/>
      <c r="AAB46" s="233"/>
      <c r="AAC46" s="233"/>
      <c r="AAD46" s="233"/>
      <c r="AAE46" s="233"/>
      <c r="AAF46" s="233"/>
      <c r="AAG46" s="233"/>
      <c r="AAH46" s="233"/>
      <c r="AAI46" s="233"/>
      <c r="AAJ46" s="233"/>
      <c r="AAK46" s="233"/>
      <c r="AAL46" s="233"/>
      <c r="AAM46" s="233"/>
      <c r="AAN46" s="233"/>
      <c r="AAO46" s="233"/>
      <c r="AAP46" s="233"/>
      <c r="AAQ46" s="233"/>
      <c r="AAR46" s="233"/>
      <c r="AAS46" s="233"/>
      <c r="AAT46" s="233"/>
      <c r="AAU46" s="233"/>
      <c r="AAV46" s="233"/>
      <c r="AAW46" s="233"/>
      <c r="AAX46" s="233"/>
      <c r="AAY46" s="233"/>
      <c r="AAZ46" s="233"/>
      <c r="ABA46" s="233"/>
      <c r="ABB46" s="233"/>
      <c r="ABC46" s="233"/>
      <c r="ABD46" s="233"/>
      <c r="ABE46" s="233"/>
      <c r="ABF46" s="233"/>
      <c r="ABG46" s="233"/>
      <c r="ABH46" s="233"/>
      <c r="ABI46" s="233"/>
      <c r="ABJ46" s="233"/>
      <c r="ABK46" s="233"/>
      <c r="ABL46" s="233"/>
      <c r="ABM46" s="233"/>
      <c r="ABN46" s="233"/>
      <c r="ABO46" s="233"/>
      <c r="ABP46" s="233"/>
      <c r="ABQ46" s="233"/>
      <c r="ABR46" s="233"/>
      <c r="ABS46" s="233"/>
      <c r="ABT46" s="233"/>
      <c r="ABU46" s="233"/>
      <c r="ABV46" s="233"/>
      <c r="ABW46" s="233"/>
      <c r="ABX46" s="233"/>
      <c r="ABY46" s="233"/>
      <c r="ABZ46" s="233"/>
      <c r="ACA46" s="233"/>
      <c r="ACB46" s="233"/>
      <c r="ACC46" s="233"/>
      <c r="ACD46" s="233"/>
      <c r="ACE46" s="233"/>
      <c r="ACF46" s="233"/>
      <c r="ACG46" s="233"/>
      <c r="ACH46" s="233"/>
      <c r="ACI46" s="233"/>
      <c r="ACJ46" s="233"/>
      <c r="ACK46" s="233"/>
      <c r="ACL46" s="233"/>
      <c r="ACM46" s="233"/>
      <c r="ACN46" s="233"/>
      <c r="ACO46" s="233"/>
      <c r="ACP46" s="233"/>
      <c r="ACQ46" s="233"/>
      <c r="ACR46" s="233"/>
      <c r="ACS46" s="233"/>
      <c r="ACT46" s="233"/>
      <c r="ACU46" s="233"/>
      <c r="ACV46" s="233"/>
      <c r="ACW46" s="233"/>
      <c r="ACX46" s="233"/>
      <c r="ACY46" s="233"/>
      <c r="ACZ46" s="233"/>
      <c r="ADA46" s="233"/>
      <c r="ADB46" s="233"/>
      <c r="ADC46" s="233"/>
      <c r="ADD46" s="233"/>
      <c r="ADE46" s="233"/>
      <c r="ADF46" s="233"/>
      <c r="ADG46" s="233"/>
      <c r="ADH46" s="233"/>
      <c r="ADI46" s="233"/>
      <c r="ADJ46" s="233"/>
      <c r="ADK46" s="233"/>
      <c r="ADL46" s="233"/>
      <c r="ADM46" s="233"/>
      <c r="ADN46" s="233"/>
      <c r="ADO46" s="233"/>
      <c r="ADP46" s="233"/>
      <c r="ADQ46" s="233"/>
      <c r="ADR46" s="233"/>
      <c r="ADS46" s="233"/>
      <c r="ADT46" s="233"/>
      <c r="ADU46" s="233"/>
      <c r="ADV46" s="233"/>
      <c r="ADW46" s="233"/>
      <c r="ADX46" s="233"/>
      <c r="ADY46" s="233"/>
      <c r="ADZ46" s="233"/>
      <c r="AEA46" s="233"/>
      <c r="AEB46" s="233"/>
      <c r="AEC46" s="233"/>
      <c r="AED46" s="233"/>
      <c r="AEE46" s="233"/>
      <c r="AEF46" s="233"/>
      <c r="AEG46" s="233"/>
      <c r="AEH46" s="233"/>
      <c r="AEI46" s="233"/>
      <c r="AEJ46" s="233"/>
      <c r="AEK46" s="233"/>
      <c r="AEL46" s="233"/>
      <c r="AEM46" s="233"/>
      <c r="AEN46" s="233"/>
      <c r="AEO46" s="233"/>
      <c r="AEP46" s="233"/>
      <c r="AEQ46" s="233"/>
      <c r="AER46" s="233"/>
      <c r="AES46" s="233"/>
      <c r="AET46" s="233"/>
      <c r="AEU46" s="233"/>
      <c r="AEV46" s="233"/>
      <c r="AEW46" s="233"/>
      <c r="AEX46" s="233"/>
      <c r="AEY46" s="233"/>
      <c r="AEZ46" s="233"/>
      <c r="AFA46" s="233"/>
      <c r="AFB46" s="233"/>
      <c r="AFC46" s="233"/>
      <c r="AFD46" s="233"/>
      <c r="AFE46" s="233"/>
      <c r="AFF46" s="233"/>
      <c r="AFG46" s="233"/>
      <c r="AFH46" s="233"/>
      <c r="AFI46" s="233"/>
      <c r="AFJ46" s="233"/>
      <c r="AFK46" s="233"/>
      <c r="AFL46" s="233"/>
      <c r="AFM46" s="233"/>
      <c r="AFN46" s="233"/>
      <c r="AFO46" s="233"/>
      <c r="AFP46" s="233"/>
      <c r="AFQ46" s="233"/>
      <c r="AFR46" s="233"/>
      <c r="AFS46" s="233"/>
      <c r="AFT46" s="233"/>
      <c r="AFU46" s="233"/>
      <c r="AFV46" s="233"/>
      <c r="AFW46" s="233"/>
      <c r="AFX46" s="233"/>
      <c r="AFY46" s="233"/>
      <c r="AFZ46" s="233"/>
      <c r="AGA46" s="233"/>
      <c r="AGB46" s="233"/>
      <c r="AGC46" s="233"/>
      <c r="AGD46" s="233"/>
      <c r="AGE46" s="233"/>
      <c r="AGF46" s="233"/>
      <c r="AGG46" s="233"/>
      <c r="AGH46" s="233"/>
      <c r="AGI46" s="233"/>
      <c r="AGJ46" s="233"/>
      <c r="AGK46" s="233"/>
      <c r="AGL46" s="233"/>
      <c r="AGM46" s="233"/>
      <c r="AGN46" s="233"/>
      <c r="AGO46" s="233"/>
      <c r="AGP46" s="233"/>
      <c r="AGQ46" s="233"/>
      <c r="AGR46" s="233"/>
      <c r="AGS46" s="233"/>
      <c r="AGT46" s="233"/>
      <c r="AGU46" s="233"/>
      <c r="AGV46" s="233"/>
      <c r="AGW46" s="233"/>
      <c r="AGX46" s="233"/>
      <c r="AGY46" s="233"/>
      <c r="AGZ46" s="233"/>
      <c r="AHA46" s="233"/>
      <c r="AHB46" s="233"/>
      <c r="AHC46" s="233"/>
      <c r="AHD46" s="233"/>
      <c r="AHE46" s="233"/>
      <c r="AHF46" s="233"/>
      <c r="AHG46" s="233"/>
      <c r="AHH46" s="233"/>
      <c r="AHI46" s="233"/>
      <c r="AHJ46" s="233"/>
      <c r="AHK46" s="233"/>
      <c r="AHL46" s="233"/>
      <c r="AHM46" s="233"/>
      <c r="AHN46" s="233"/>
      <c r="AHO46" s="233"/>
      <c r="AHP46" s="233"/>
      <c r="AHQ46" s="233"/>
      <c r="AHR46" s="233"/>
      <c r="AHS46" s="233"/>
      <c r="AHT46" s="233"/>
      <c r="AHU46" s="233"/>
      <c r="AHV46" s="233"/>
      <c r="AHW46" s="233"/>
      <c r="AHX46" s="233"/>
      <c r="AHY46" s="233"/>
      <c r="AHZ46" s="233"/>
      <c r="AIA46" s="233"/>
      <c r="AIB46" s="233"/>
      <c r="AIC46" s="233"/>
      <c r="AID46" s="233"/>
      <c r="AIE46" s="233"/>
      <c r="AIF46" s="233"/>
      <c r="AIG46" s="233"/>
      <c r="AIH46" s="233"/>
      <c r="AII46" s="233"/>
      <c r="AIJ46" s="233"/>
      <c r="AIK46" s="233"/>
      <c r="AIL46" s="233"/>
      <c r="AIM46" s="233"/>
      <c r="AIN46" s="233"/>
      <c r="AIO46" s="233"/>
      <c r="AIP46" s="233"/>
      <c r="AIQ46" s="233"/>
      <c r="AIR46" s="233"/>
      <c r="AIS46" s="233"/>
      <c r="AIT46" s="233"/>
      <c r="AIU46" s="233"/>
      <c r="AIV46" s="233"/>
      <c r="AIW46" s="233"/>
      <c r="AIX46" s="233"/>
      <c r="AIY46" s="233"/>
      <c r="AIZ46" s="233"/>
      <c r="AJA46" s="233"/>
      <c r="AJB46" s="233"/>
      <c r="AJC46" s="233"/>
      <c r="AJD46" s="233"/>
      <c r="AJE46" s="233"/>
      <c r="AJF46" s="233"/>
      <c r="AJG46" s="233"/>
      <c r="AJH46" s="233"/>
      <c r="AJI46" s="233"/>
      <c r="AJJ46" s="233"/>
      <c r="AJK46" s="233"/>
      <c r="AJL46" s="233"/>
      <c r="AJM46" s="233"/>
      <c r="AJN46" s="233"/>
      <c r="AJO46" s="233"/>
      <c r="AJP46" s="233"/>
      <c r="AJQ46" s="233"/>
      <c r="AJR46" s="233"/>
      <c r="AJS46" s="233"/>
      <c r="AJT46" s="233"/>
      <c r="AJU46" s="233"/>
      <c r="AJV46" s="233"/>
      <c r="AJW46" s="233"/>
      <c r="AJX46" s="233"/>
      <c r="AJY46" s="233"/>
      <c r="AJZ46" s="233"/>
      <c r="AKA46" s="233"/>
      <c r="AKB46" s="233"/>
      <c r="AKC46" s="233"/>
      <c r="AKD46" s="233"/>
      <c r="AKE46" s="233"/>
      <c r="AKF46" s="233"/>
      <c r="AKG46" s="233"/>
      <c r="AKH46" s="233"/>
      <c r="AKI46" s="233"/>
      <c r="AKJ46" s="233"/>
      <c r="AKK46" s="233"/>
      <c r="AKL46" s="233"/>
      <c r="AKM46" s="233"/>
      <c r="AKN46" s="233"/>
      <c r="AKO46" s="233"/>
      <c r="AKP46" s="233"/>
      <c r="AKQ46" s="233"/>
      <c r="AKR46" s="233"/>
      <c r="AKS46" s="233"/>
      <c r="AKT46" s="233"/>
      <c r="AKU46" s="233"/>
      <c r="AKV46" s="233"/>
      <c r="AKW46" s="233"/>
      <c r="AKX46" s="233"/>
      <c r="AKY46" s="233"/>
      <c r="AKZ46" s="233"/>
      <c r="ALA46" s="233"/>
      <c r="ALB46" s="233"/>
      <c r="ALC46" s="233"/>
      <c r="ALD46" s="233"/>
      <c r="ALE46" s="233"/>
      <c r="ALF46" s="233"/>
      <c r="ALG46" s="233"/>
      <c r="ALH46" s="233"/>
      <c r="ALI46" s="233"/>
      <c r="ALJ46" s="233"/>
      <c r="ALK46" s="233"/>
      <c r="ALL46" s="233"/>
      <c r="ALM46" s="233"/>
      <c r="ALN46" s="233"/>
      <c r="ALO46" s="233"/>
      <c r="ALP46" s="233"/>
      <c r="ALQ46" s="233"/>
      <c r="ALR46" s="233"/>
      <c r="ALS46" s="233"/>
      <c r="ALT46" s="233"/>
      <c r="ALU46" s="233"/>
      <c r="ALV46" s="233"/>
      <c r="ALW46" s="233"/>
      <c r="ALX46" s="233"/>
      <c r="ALY46" s="233"/>
      <c r="ALZ46" s="233"/>
      <c r="AMA46" s="233"/>
      <c r="AMB46" s="233"/>
      <c r="AMC46" s="233"/>
      <c r="AMD46" s="233"/>
      <c r="AME46" s="233"/>
      <c r="AMF46" s="233"/>
      <c r="AMG46" s="233"/>
      <c r="AMH46" s="233"/>
      <c r="AMI46" s="233"/>
      <c r="AMJ46" s="233"/>
      <c r="AMK46" s="233"/>
      <c r="AML46" s="233"/>
      <c r="AMM46" s="233"/>
      <c r="AMN46" s="233"/>
      <c r="AMO46" s="233"/>
      <c r="AMP46" s="233"/>
      <c r="AMQ46" s="233"/>
      <c r="AMR46" s="233"/>
      <c r="AMS46" s="233"/>
      <c r="AMT46" s="233"/>
      <c r="AMU46" s="233"/>
      <c r="AMV46" s="233"/>
      <c r="AMW46" s="233"/>
      <c r="AMX46" s="233"/>
      <c r="AMY46" s="233"/>
      <c r="AMZ46" s="233"/>
      <c r="ANA46" s="233"/>
      <c r="ANB46" s="233"/>
      <c r="ANC46" s="233"/>
      <c r="AND46" s="233"/>
      <c r="ANE46" s="233"/>
      <c r="ANF46" s="233"/>
      <c r="ANG46" s="233"/>
      <c r="ANH46" s="233"/>
      <c r="ANI46" s="233"/>
      <c r="ANJ46" s="233"/>
      <c r="ANK46" s="233"/>
      <c r="ANL46" s="233"/>
      <c r="ANM46" s="233"/>
      <c r="ANN46" s="233"/>
      <c r="ANO46" s="233"/>
      <c r="ANP46" s="233"/>
      <c r="ANQ46" s="233"/>
      <c r="ANR46" s="233"/>
      <c r="ANS46" s="233"/>
      <c r="ANT46" s="233"/>
      <c r="ANU46" s="233"/>
      <c r="ANV46" s="233"/>
      <c r="ANW46" s="233"/>
      <c r="ANX46" s="233"/>
      <c r="ANY46" s="233"/>
      <c r="ANZ46" s="233"/>
      <c r="AOA46" s="233"/>
      <c r="AOB46" s="233"/>
      <c r="AOC46" s="233"/>
      <c r="AOD46" s="233"/>
      <c r="AOE46" s="233"/>
      <c r="AOF46" s="233"/>
      <c r="AOG46" s="233"/>
      <c r="AOH46" s="233"/>
      <c r="AOI46" s="233"/>
      <c r="AOJ46" s="233"/>
      <c r="AOK46" s="233"/>
      <c r="AOL46" s="233"/>
      <c r="AOM46" s="233"/>
      <c r="AON46" s="233"/>
      <c r="AOO46" s="233"/>
      <c r="AOP46" s="233"/>
      <c r="AOQ46" s="233"/>
      <c r="AOR46" s="233"/>
      <c r="AOS46" s="233"/>
      <c r="AOT46" s="233"/>
      <c r="AOU46" s="233"/>
      <c r="AOV46" s="233"/>
      <c r="AOW46" s="233"/>
      <c r="AOX46" s="233"/>
      <c r="AOY46" s="233"/>
      <c r="AOZ46" s="233"/>
      <c r="APA46" s="233"/>
      <c r="APB46" s="233"/>
      <c r="APC46" s="233"/>
      <c r="APD46" s="233"/>
      <c r="APE46" s="233"/>
      <c r="APF46" s="233"/>
      <c r="APG46" s="233"/>
      <c r="APH46" s="233"/>
      <c r="API46" s="233"/>
      <c r="APJ46" s="233"/>
      <c r="APK46" s="233"/>
      <c r="APL46" s="233"/>
      <c r="APM46" s="233"/>
      <c r="APN46" s="233"/>
      <c r="APO46" s="233"/>
      <c r="APP46" s="233"/>
      <c r="APQ46" s="233"/>
      <c r="APR46" s="233"/>
      <c r="APS46" s="233"/>
      <c r="APT46" s="233"/>
      <c r="APU46" s="233"/>
      <c r="APV46" s="233"/>
      <c r="APW46" s="233"/>
      <c r="APX46" s="233"/>
      <c r="APY46" s="233"/>
      <c r="APZ46" s="233"/>
      <c r="AQA46" s="233"/>
      <c r="AQB46" s="233"/>
      <c r="AQC46" s="233"/>
      <c r="AQD46" s="233"/>
      <c r="AQE46" s="233"/>
      <c r="AQF46" s="233"/>
      <c r="AQG46" s="233"/>
      <c r="AQH46" s="233"/>
      <c r="AQI46" s="233"/>
      <c r="AQJ46" s="233"/>
      <c r="AQK46" s="233"/>
      <c r="AQL46" s="233"/>
      <c r="AQM46" s="233"/>
      <c r="AQN46" s="233"/>
      <c r="AQO46" s="233"/>
      <c r="AQP46" s="233"/>
      <c r="AQQ46" s="233"/>
      <c r="AQR46" s="233"/>
      <c r="AQS46" s="233"/>
      <c r="AQT46" s="233"/>
      <c r="AQU46" s="233"/>
      <c r="AQV46" s="233"/>
      <c r="AQW46" s="233"/>
      <c r="AQX46" s="233"/>
      <c r="AQY46" s="233"/>
      <c r="AQZ46" s="233"/>
      <c r="ARA46" s="233"/>
      <c r="ARB46" s="233"/>
      <c r="ARC46" s="233"/>
      <c r="ARD46" s="233"/>
      <c r="ARE46" s="233"/>
      <c r="ARF46" s="233"/>
      <c r="ARG46" s="233"/>
      <c r="ARH46" s="233"/>
      <c r="ARI46" s="233"/>
      <c r="ARJ46" s="233"/>
      <c r="ARK46" s="233"/>
      <c r="ARL46" s="233"/>
      <c r="ARM46" s="233"/>
      <c r="ARN46" s="233"/>
      <c r="ARO46" s="233"/>
      <c r="ARP46" s="233"/>
      <c r="ARQ46" s="233"/>
      <c r="ARR46" s="233"/>
      <c r="ARS46" s="233"/>
      <c r="ART46" s="233"/>
      <c r="ARU46" s="233"/>
      <c r="ARV46" s="233"/>
      <c r="ARW46" s="233"/>
      <c r="ARX46" s="233"/>
      <c r="ARY46" s="233"/>
      <c r="ARZ46" s="233"/>
      <c r="ASA46" s="233"/>
      <c r="ASB46" s="233"/>
      <c r="ASC46" s="233"/>
      <c r="ASD46" s="233"/>
      <c r="ASE46" s="233"/>
      <c r="ASF46" s="233"/>
      <c r="ASG46" s="233"/>
      <c r="ASH46" s="233"/>
      <c r="ASI46" s="233"/>
      <c r="ASJ46" s="233"/>
      <c r="ASK46" s="233"/>
      <c r="ASL46" s="233"/>
      <c r="ASM46" s="233"/>
      <c r="ASN46" s="233"/>
      <c r="ASO46" s="233"/>
      <c r="ASP46" s="233"/>
      <c r="ASQ46" s="233"/>
      <c r="ASR46" s="233"/>
      <c r="ASS46" s="233"/>
      <c r="AST46" s="233"/>
      <c r="ASU46" s="233"/>
      <c r="ASV46" s="233"/>
      <c r="ASW46" s="233"/>
      <c r="ASX46" s="233"/>
      <c r="ASY46" s="233"/>
      <c r="ASZ46" s="233"/>
      <c r="ATA46" s="233"/>
      <c r="ATB46" s="233"/>
      <c r="ATC46" s="233"/>
      <c r="ATD46" s="233"/>
      <c r="ATE46" s="233"/>
      <c r="ATF46" s="233"/>
      <c r="ATG46" s="233"/>
      <c r="ATH46" s="233"/>
      <c r="ATI46" s="233"/>
      <c r="ATJ46" s="233"/>
      <c r="ATK46" s="233"/>
      <c r="ATL46" s="233"/>
      <c r="ATM46" s="233"/>
      <c r="ATN46" s="233"/>
      <c r="ATO46" s="233"/>
      <c r="ATP46" s="233"/>
      <c r="ATQ46" s="233"/>
      <c r="ATR46" s="233"/>
      <c r="ATS46" s="233"/>
      <c r="ATT46" s="233"/>
      <c r="ATU46" s="233"/>
      <c r="ATV46" s="233"/>
      <c r="ATW46" s="233"/>
      <c r="ATX46" s="233"/>
      <c r="ATY46" s="233"/>
      <c r="ATZ46" s="233"/>
      <c r="AUA46" s="233"/>
      <c r="AUB46" s="233"/>
      <c r="AUC46" s="233"/>
      <c r="AUD46" s="233"/>
      <c r="AUE46" s="233"/>
      <c r="AUF46" s="233"/>
      <c r="AUG46" s="233"/>
      <c r="AUH46" s="233"/>
      <c r="AUI46" s="233"/>
      <c r="AUJ46" s="233"/>
      <c r="AUK46" s="233"/>
      <c r="AUL46" s="233"/>
      <c r="AUM46" s="233"/>
      <c r="AUN46" s="233"/>
      <c r="AUO46" s="233"/>
      <c r="AUP46" s="233"/>
      <c r="AUQ46" s="233"/>
      <c r="AUR46" s="233"/>
      <c r="AUS46" s="233"/>
      <c r="AUT46" s="233"/>
      <c r="AUU46" s="233"/>
      <c r="AUV46" s="233"/>
      <c r="AUW46" s="233"/>
      <c r="AUX46" s="233"/>
      <c r="AUY46" s="233"/>
      <c r="AUZ46" s="233"/>
      <c r="AVA46" s="233"/>
      <c r="AVB46" s="233"/>
      <c r="AVC46" s="233"/>
      <c r="AVD46" s="233"/>
      <c r="AVE46" s="233"/>
      <c r="AVF46" s="233"/>
      <c r="AVG46" s="233"/>
      <c r="AVH46" s="233"/>
      <c r="AVI46" s="233"/>
      <c r="AVJ46" s="233"/>
      <c r="AVK46" s="233"/>
      <c r="AVL46" s="233"/>
      <c r="AVM46" s="233"/>
      <c r="AVN46" s="233"/>
      <c r="AVO46" s="233"/>
      <c r="AVP46" s="233"/>
      <c r="AVQ46" s="233"/>
      <c r="AVR46" s="233"/>
      <c r="AVS46" s="233"/>
      <c r="AVT46" s="233"/>
      <c r="AVU46" s="233"/>
      <c r="AVV46" s="233"/>
      <c r="AVW46" s="233"/>
      <c r="AVX46" s="233"/>
      <c r="AVY46" s="233"/>
      <c r="AVZ46" s="233"/>
      <c r="AWA46" s="233"/>
      <c r="AWB46" s="233"/>
      <c r="AWC46" s="233"/>
      <c r="AWD46" s="233"/>
      <c r="AWE46" s="233"/>
      <c r="AWF46" s="233"/>
      <c r="AWG46" s="233"/>
      <c r="AWH46" s="233"/>
      <c r="AWI46" s="233"/>
      <c r="AWJ46" s="233"/>
      <c r="AWK46" s="233"/>
      <c r="AWL46" s="233"/>
      <c r="AWM46" s="233"/>
      <c r="AWN46" s="233"/>
      <c r="AWO46" s="233"/>
      <c r="AWP46" s="233"/>
      <c r="AWQ46" s="233"/>
      <c r="AWR46" s="233"/>
      <c r="AWS46" s="233"/>
      <c r="AWT46" s="233"/>
      <c r="AWU46" s="233"/>
      <c r="AWV46" s="233"/>
      <c r="AWW46" s="233"/>
      <c r="AWX46" s="233"/>
      <c r="AWY46" s="233"/>
      <c r="AWZ46" s="233"/>
      <c r="AXA46" s="233"/>
      <c r="AXB46" s="233"/>
      <c r="AXC46" s="233"/>
      <c r="AXD46" s="233"/>
      <c r="AXE46" s="233"/>
      <c r="AXF46" s="233"/>
      <c r="AXG46" s="233"/>
      <c r="AXH46" s="233"/>
      <c r="AXI46" s="233"/>
      <c r="AXJ46" s="233"/>
      <c r="AXK46" s="233"/>
      <c r="AXL46" s="233"/>
      <c r="AXM46" s="233"/>
      <c r="AXN46" s="233"/>
      <c r="AXO46" s="233"/>
      <c r="AXP46" s="233"/>
      <c r="AXQ46" s="233"/>
      <c r="AXR46" s="233"/>
      <c r="AXS46" s="233"/>
      <c r="AXT46" s="233"/>
      <c r="AXU46" s="233"/>
      <c r="AXV46" s="233"/>
      <c r="AXW46" s="233"/>
      <c r="AXX46" s="233"/>
      <c r="AXY46" s="233"/>
      <c r="AXZ46" s="233"/>
      <c r="AYA46" s="233"/>
      <c r="AYB46" s="233"/>
      <c r="AYC46" s="233"/>
      <c r="AYD46" s="233"/>
      <c r="AYE46" s="233"/>
      <c r="AYF46" s="233"/>
      <c r="AYG46" s="233"/>
      <c r="AYH46" s="233"/>
      <c r="AYI46" s="233"/>
      <c r="AYJ46" s="233"/>
      <c r="AYK46" s="233"/>
      <c r="AYL46" s="233"/>
      <c r="AYM46" s="233"/>
      <c r="AYN46" s="233"/>
      <c r="AYO46" s="233"/>
      <c r="AYP46" s="233"/>
      <c r="AYQ46" s="233"/>
      <c r="AYR46" s="233"/>
      <c r="AYS46" s="233"/>
      <c r="AYT46" s="233"/>
      <c r="AYU46" s="233"/>
      <c r="AYV46" s="233"/>
      <c r="AYW46" s="233"/>
      <c r="AYX46" s="233"/>
      <c r="AYY46" s="233"/>
      <c r="AYZ46" s="233"/>
      <c r="AZA46" s="233"/>
      <c r="AZB46" s="233"/>
      <c r="AZC46" s="233"/>
      <c r="AZD46" s="233"/>
      <c r="AZE46" s="233"/>
      <c r="AZF46" s="233"/>
      <c r="AZG46" s="233"/>
      <c r="AZH46" s="233"/>
      <c r="AZI46" s="233"/>
      <c r="AZJ46" s="233"/>
      <c r="AZK46" s="233"/>
      <c r="AZL46" s="233"/>
      <c r="AZM46" s="233"/>
      <c r="AZN46" s="233"/>
      <c r="AZO46" s="233"/>
      <c r="AZP46" s="233"/>
      <c r="AZQ46" s="233"/>
      <c r="AZR46" s="233"/>
      <c r="AZS46" s="233"/>
      <c r="AZT46" s="233"/>
      <c r="AZU46" s="233"/>
      <c r="AZV46" s="233"/>
      <c r="AZW46" s="233"/>
      <c r="AZX46" s="233"/>
      <c r="AZY46" s="233"/>
      <c r="AZZ46" s="233"/>
      <c r="BAA46" s="233"/>
      <c r="BAB46" s="233"/>
      <c r="BAC46" s="233"/>
      <c r="BAD46" s="233"/>
      <c r="BAE46" s="233"/>
      <c r="BAF46" s="233"/>
      <c r="BAG46" s="233"/>
      <c r="BAH46" s="233"/>
      <c r="BAI46" s="233"/>
      <c r="BAJ46" s="233"/>
      <c r="BAK46" s="233"/>
      <c r="BAL46" s="233"/>
      <c r="BAM46" s="233"/>
      <c r="BAN46" s="233"/>
      <c r="BAO46" s="233"/>
      <c r="BAP46" s="233"/>
      <c r="BAQ46" s="233"/>
      <c r="BAR46" s="233"/>
      <c r="BAS46" s="233"/>
      <c r="BAT46" s="233"/>
      <c r="BAU46" s="233"/>
      <c r="BAV46" s="233"/>
      <c r="BAW46" s="233"/>
      <c r="BAX46" s="233"/>
      <c r="BAY46" s="233"/>
      <c r="BAZ46" s="233"/>
      <c r="BBA46" s="233"/>
      <c r="BBB46" s="233"/>
      <c r="BBC46" s="233"/>
      <c r="BBD46" s="233"/>
      <c r="BBE46" s="233"/>
      <c r="BBF46" s="233"/>
      <c r="BBG46" s="233"/>
      <c r="BBH46" s="233"/>
      <c r="BBI46" s="233"/>
      <c r="BBJ46" s="233"/>
      <c r="BBK46" s="233"/>
      <c r="BBL46" s="233"/>
      <c r="BBM46" s="233"/>
      <c r="BBN46" s="233"/>
      <c r="BBO46" s="233"/>
      <c r="BBP46" s="233"/>
      <c r="BBQ46" s="233"/>
      <c r="BBR46" s="233"/>
      <c r="BBS46" s="233"/>
      <c r="BBT46" s="233"/>
      <c r="BBU46" s="233"/>
      <c r="BBV46" s="233"/>
      <c r="BBW46" s="233"/>
      <c r="BBX46" s="233"/>
      <c r="BBY46" s="233"/>
      <c r="BBZ46" s="233"/>
      <c r="BCA46" s="233"/>
      <c r="BCB46" s="233"/>
      <c r="BCC46" s="233"/>
      <c r="BCD46" s="233"/>
      <c r="BCE46" s="233"/>
      <c r="BCF46" s="233"/>
      <c r="BCG46" s="233"/>
      <c r="BCH46" s="233"/>
      <c r="BCI46" s="233"/>
      <c r="BCJ46" s="233"/>
      <c r="BCK46" s="233"/>
      <c r="BCL46" s="233"/>
      <c r="BCM46" s="233"/>
      <c r="BCN46" s="233"/>
      <c r="BCO46" s="233"/>
      <c r="BCP46" s="233"/>
      <c r="BCQ46" s="233"/>
      <c r="BCR46" s="233"/>
      <c r="BCS46" s="233"/>
      <c r="BCT46" s="233"/>
      <c r="BCU46" s="233"/>
      <c r="BCV46" s="233"/>
      <c r="BCW46" s="233"/>
      <c r="BCX46" s="233"/>
      <c r="BCY46" s="233"/>
      <c r="BCZ46" s="233"/>
      <c r="BDA46" s="233"/>
      <c r="BDB46" s="233"/>
      <c r="BDC46" s="233"/>
      <c r="BDD46" s="233"/>
      <c r="BDE46" s="233"/>
      <c r="BDF46" s="233"/>
      <c r="BDG46" s="233"/>
      <c r="BDH46" s="233"/>
      <c r="BDI46" s="233"/>
      <c r="BDJ46" s="233"/>
      <c r="BDK46" s="233"/>
      <c r="BDL46" s="233"/>
      <c r="BDM46" s="233"/>
      <c r="BDN46" s="233"/>
      <c r="BDO46" s="233"/>
      <c r="BDP46" s="233"/>
      <c r="BDQ46" s="233"/>
      <c r="BDR46" s="233"/>
      <c r="BDS46" s="233"/>
      <c r="BDT46" s="233"/>
      <c r="BDU46" s="233"/>
      <c r="BDV46" s="233"/>
      <c r="BDW46" s="233"/>
      <c r="BDX46" s="233"/>
      <c r="BDY46" s="233"/>
      <c r="BDZ46" s="233"/>
      <c r="BEA46" s="233"/>
      <c r="BEB46" s="233"/>
      <c r="BEC46" s="233"/>
      <c r="BED46" s="233"/>
      <c r="BEE46" s="233"/>
      <c r="BEF46" s="233"/>
      <c r="BEG46" s="233"/>
      <c r="BEH46" s="233"/>
      <c r="BEI46" s="233"/>
      <c r="BEJ46" s="233"/>
      <c r="BEK46" s="233"/>
      <c r="BEL46" s="233"/>
      <c r="BEM46" s="233"/>
      <c r="BEN46" s="233"/>
      <c r="BEO46" s="233"/>
      <c r="BEP46" s="233"/>
      <c r="BEQ46" s="233"/>
      <c r="BER46" s="233"/>
      <c r="BES46" s="233"/>
      <c r="BET46" s="233"/>
      <c r="BEU46" s="233"/>
      <c r="BEV46" s="233"/>
      <c r="BEW46" s="233"/>
      <c r="BEX46" s="233"/>
      <c r="BEY46" s="233"/>
      <c r="BEZ46" s="233"/>
      <c r="BFA46" s="233"/>
      <c r="BFB46" s="233"/>
      <c r="BFC46" s="233"/>
      <c r="BFD46" s="233"/>
      <c r="BFE46" s="233"/>
      <c r="BFF46" s="233"/>
      <c r="BFG46" s="233"/>
      <c r="BFH46" s="233"/>
      <c r="BFI46" s="233"/>
      <c r="BFJ46" s="233"/>
      <c r="BFK46" s="233"/>
      <c r="BFL46" s="233"/>
      <c r="BFM46" s="233"/>
      <c r="BFN46" s="233"/>
      <c r="BFO46" s="233"/>
      <c r="BFP46" s="233"/>
      <c r="BFQ46" s="233"/>
      <c r="BFR46" s="233"/>
      <c r="BFS46" s="233"/>
      <c r="BFT46" s="233"/>
      <c r="BFU46" s="233"/>
      <c r="BFV46" s="233"/>
      <c r="BFW46" s="233"/>
      <c r="BFX46" s="233"/>
      <c r="BFY46" s="233"/>
      <c r="BFZ46" s="233"/>
      <c r="BGA46" s="233"/>
      <c r="BGB46" s="233"/>
      <c r="BGC46" s="233"/>
      <c r="BGD46" s="233"/>
      <c r="BGE46" s="233"/>
      <c r="BGF46" s="233"/>
      <c r="BGG46" s="233"/>
      <c r="BGH46" s="233"/>
      <c r="BGI46" s="233"/>
      <c r="BGJ46" s="233"/>
      <c r="BGK46" s="233"/>
      <c r="BGL46" s="233"/>
      <c r="BGM46" s="233"/>
      <c r="BGN46" s="233"/>
      <c r="BGO46" s="233"/>
      <c r="BGP46" s="233"/>
      <c r="BGQ46" s="233"/>
      <c r="BGR46" s="233"/>
      <c r="BGS46" s="233"/>
      <c r="BGT46" s="233"/>
      <c r="BGU46" s="233"/>
      <c r="BGV46" s="233"/>
      <c r="BGW46" s="233"/>
      <c r="BGX46" s="233"/>
      <c r="BGY46" s="233"/>
      <c r="BGZ46" s="233"/>
      <c r="BHA46" s="233"/>
      <c r="BHB46" s="233"/>
      <c r="BHC46" s="233"/>
      <c r="BHD46" s="233"/>
      <c r="BHE46" s="233"/>
      <c r="BHF46" s="233"/>
      <c r="BHG46" s="233"/>
      <c r="BHH46" s="233"/>
      <c r="BHI46" s="233"/>
      <c r="BHJ46" s="233"/>
      <c r="BHK46" s="233"/>
      <c r="BHL46" s="233"/>
      <c r="BHM46" s="233"/>
      <c r="BHN46" s="233"/>
      <c r="BHO46" s="233"/>
      <c r="BHP46" s="233"/>
      <c r="BHQ46" s="233"/>
      <c r="BHR46" s="233"/>
      <c r="BHS46" s="233"/>
      <c r="BHT46" s="233"/>
      <c r="BHU46" s="233"/>
      <c r="BHV46" s="233"/>
      <c r="BHW46" s="233"/>
      <c r="BHX46" s="233"/>
      <c r="BHY46" s="233"/>
      <c r="BHZ46" s="233"/>
      <c r="BIA46" s="233"/>
      <c r="BIB46" s="233"/>
      <c r="BIC46" s="233"/>
      <c r="BID46" s="233"/>
      <c r="BIE46" s="233"/>
      <c r="BIF46" s="233"/>
      <c r="BIG46" s="233"/>
      <c r="BIH46" s="233"/>
      <c r="BII46" s="233"/>
      <c r="BIJ46" s="233"/>
      <c r="BIK46" s="233"/>
      <c r="BIL46" s="233"/>
      <c r="BIM46" s="233"/>
      <c r="BIN46" s="233"/>
      <c r="BIO46" s="233"/>
      <c r="BIP46" s="233"/>
      <c r="BIQ46" s="233"/>
      <c r="BIR46" s="233"/>
      <c r="BIS46" s="233"/>
      <c r="BIT46" s="233"/>
      <c r="BIU46" s="233"/>
      <c r="BIV46" s="233"/>
      <c r="BIW46" s="233"/>
      <c r="BIX46" s="233"/>
      <c r="BIY46" s="233"/>
      <c r="BIZ46" s="233"/>
      <c r="BJA46" s="233"/>
      <c r="BJB46" s="233"/>
      <c r="BJC46" s="233"/>
      <c r="BJD46" s="233"/>
      <c r="BJE46" s="233"/>
      <c r="BJF46" s="233"/>
      <c r="BJG46" s="233"/>
      <c r="BJH46" s="233"/>
      <c r="BJI46" s="233"/>
      <c r="BJJ46" s="233"/>
      <c r="BJK46" s="233"/>
      <c r="BJL46" s="233"/>
      <c r="BJM46" s="233"/>
      <c r="BJN46" s="233"/>
      <c r="BJO46" s="233"/>
      <c r="BJP46" s="233"/>
      <c r="BJQ46" s="233"/>
      <c r="BJR46" s="233"/>
      <c r="BJS46" s="233"/>
      <c r="BJT46" s="233"/>
      <c r="BJU46" s="233"/>
      <c r="BJV46" s="233"/>
      <c r="BJW46" s="233"/>
      <c r="BJX46" s="233"/>
      <c r="BJY46" s="233"/>
      <c r="BJZ46" s="233"/>
      <c r="BKA46" s="233"/>
      <c r="BKB46" s="233"/>
      <c r="BKC46" s="233"/>
      <c r="BKD46" s="233"/>
      <c r="BKE46" s="233"/>
      <c r="BKF46" s="233"/>
      <c r="BKG46" s="233"/>
      <c r="BKH46" s="233"/>
      <c r="BKI46" s="233"/>
      <c r="BKJ46" s="233"/>
      <c r="BKK46" s="233"/>
      <c r="BKL46" s="233"/>
      <c r="BKM46" s="233"/>
      <c r="BKN46" s="233"/>
      <c r="BKO46" s="233"/>
      <c r="BKP46" s="233"/>
      <c r="BKQ46" s="233"/>
      <c r="BKR46" s="233"/>
      <c r="BKS46" s="233"/>
      <c r="BKT46" s="233"/>
      <c r="BKU46" s="233"/>
      <c r="BKV46" s="233"/>
      <c r="BKW46" s="233"/>
      <c r="BKX46" s="233"/>
      <c r="BKY46" s="233"/>
      <c r="BKZ46" s="233"/>
      <c r="BLA46" s="233"/>
      <c r="BLB46" s="233"/>
      <c r="BLC46" s="233"/>
      <c r="BLD46" s="233"/>
      <c r="BLE46" s="233"/>
      <c r="BLF46" s="233"/>
      <c r="BLG46" s="233"/>
      <c r="BLH46" s="233"/>
      <c r="BLI46" s="233"/>
      <c r="BLJ46" s="233"/>
      <c r="BLK46" s="233"/>
      <c r="BLL46" s="233"/>
      <c r="BLM46" s="233"/>
      <c r="BLN46" s="233"/>
      <c r="BLO46" s="233"/>
      <c r="BLP46" s="233"/>
      <c r="BLQ46" s="233"/>
      <c r="BLR46" s="233"/>
      <c r="BLS46" s="233"/>
      <c r="BLT46" s="233"/>
      <c r="BLU46" s="233"/>
      <c r="BLV46" s="233"/>
      <c r="BLW46" s="233"/>
      <c r="BLX46" s="233"/>
      <c r="BLY46" s="233"/>
      <c r="BLZ46" s="233"/>
      <c r="BMA46" s="233"/>
      <c r="BMB46" s="233"/>
      <c r="BMC46" s="233"/>
      <c r="BMD46" s="233"/>
      <c r="BME46" s="233"/>
      <c r="BMF46" s="233"/>
      <c r="BMG46" s="233"/>
      <c r="BMH46" s="233"/>
      <c r="BMI46" s="233"/>
      <c r="BMJ46" s="233"/>
      <c r="BMK46" s="233"/>
      <c r="BML46" s="233"/>
      <c r="BMM46" s="233"/>
      <c r="BMN46" s="233"/>
      <c r="BMO46" s="233"/>
      <c r="BMP46" s="233"/>
      <c r="BMQ46" s="233"/>
      <c r="BMR46" s="233"/>
      <c r="BMS46" s="233"/>
      <c r="BMT46" s="233"/>
      <c r="BMU46" s="233"/>
      <c r="BMV46" s="233"/>
      <c r="BMW46" s="233"/>
      <c r="BMX46" s="233"/>
      <c r="BMY46" s="233"/>
      <c r="BMZ46" s="233"/>
      <c r="BNA46" s="233"/>
      <c r="BNB46" s="233"/>
      <c r="BNC46" s="233"/>
      <c r="BND46" s="233"/>
      <c r="BNE46" s="233"/>
      <c r="BNF46" s="233"/>
      <c r="BNG46" s="233"/>
      <c r="BNH46" s="233"/>
      <c r="BNI46" s="233"/>
      <c r="BNJ46" s="233"/>
      <c r="BNK46" s="233"/>
      <c r="BNL46" s="233"/>
      <c r="BNM46" s="233"/>
      <c r="BNN46" s="233"/>
      <c r="BNO46" s="233"/>
      <c r="BNP46" s="233"/>
      <c r="BNQ46" s="233"/>
      <c r="BNR46" s="233"/>
      <c r="BNS46" s="233"/>
      <c r="BNT46" s="233"/>
      <c r="BNU46" s="233"/>
      <c r="BNV46" s="233"/>
      <c r="BNW46" s="233"/>
      <c r="BNX46" s="233"/>
      <c r="BNY46" s="233"/>
      <c r="BNZ46" s="233"/>
      <c r="BOA46" s="233"/>
      <c r="BOB46" s="233"/>
      <c r="BOC46" s="233"/>
      <c r="BOD46" s="233"/>
      <c r="BOE46" s="233"/>
      <c r="BOF46" s="233"/>
      <c r="BOG46" s="233"/>
      <c r="BOH46" s="233"/>
      <c r="BOI46" s="233"/>
      <c r="BOJ46" s="233"/>
      <c r="BOK46" s="233"/>
      <c r="BOL46" s="233"/>
      <c r="BOM46" s="233"/>
      <c r="BON46" s="233"/>
      <c r="BOO46" s="233"/>
      <c r="BOP46" s="233"/>
      <c r="BOQ46" s="233"/>
      <c r="BOR46" s="233"/>
      <c r="BOS46" s="233"/>
      <c r="BOT46" s="233"/>
      <c r="BOU46" s="233"/>
      <c r="BOV46" s="233"/>
      <c r="BOW46" s="233"/>
      <c r="BOX46" s="233"/>
      <c r="BOY46" s="233"/>
      <c r="BOZ46" s="233"/>
      <c r="BPA46" s="233"/>
      <c r="BPB46" s="233"/>
      <c r="BPC46" s="233"/>
      <c r="BPD46" s="233"/>
      <c r="BPE46" s="233"/>
      <c r="BPF46" s="233"/>
      <c r="BPG46" s="233"/>
      <c r="BPH46" s="233"/>
      <c r="BPI46" s="233"/>
      <c r="BPJ46" s="233"/>
      <c r="BPK46" s="233"/>
      <c r="BPL46" s="233"/>
      <c r="BPM46" s="233"/>
      <c r="BPN46" s="233"/>
      <c r="BPO46" s="233"/>
      <c r="BPP46" s="233"/>
      <c r="BPQ46" s="233"/>
      <c r="BPR46" s="233"/>
      <c r="BPS46" s="233"/>
      <c r="BPT46" s="233"/>
      <c r="BPU46" s="233"/>
      <c r="BPV46" s="233"/>
      <c r="BPW46" s="233"/>
      <c r="BPX46" s="233"/>
      <c r="BPY46" s="233"/>
      <c r="BPZ46" s="233"/>
      <c r="BQA46" s="233"/>
      <c r="BQB46" s="233"/>
      <c r="BQC46" s="233"/>
      <c r="BQD46" s="233"/>
      <c r="BQE46" s="233"/>
      <c r="BQF46" s="233"/>
      <c r="BQG46" s="233"/>
      <c r="BQH46" s="233"/>
      <c r="BQI46" s="233"/>
      <c r="BQJ46" s="233"/>
      <c r="BQK46" s="233"/>
      <c r="BQL46" s="233"/>
      <c r="BQM46" s="233"/>
      <c r="BQN46" s="233"/>
      <c r="BQO46" s="233"/>
      <c r="BQP46" s="233"/>
      <c r="BQQ46" s="233"/>
      <c r="BQR46" s="233"/>
      <c r="BQS46" s="233"/>
      <c r="BQT46" s="233"/>
      <c r="BQU46" s="233"/>
      <c r="BQV46" s="233"/>
      <c r="BQW46" s="233"/>
      <c r="BQX46" s="233"/>
      <c r="BQY46" s="233"/>
      <c r="BQZ46" s="233"/>
      <c r="BRA46" s="233"/>
      <c r="BRB46" s="233"/>
      <c r="BRC46" s="233"/>
      <c r="BRD46" s="233"/>
      <c r="BRE46" s="233"/>
      <c r="BRF46" s="233"/>
      <c r="BRG46" s="233"/>
      <c r="BRH46" s="233"/>
      <c r="BRI46" s="233"/>
      <c r="BRJ46" s="233"/>
      <c r="BRK46" s="233"/>
      <c r="BRL46" s="233"/>
      <c r="BRM46" s="233"/>
      <c r="BRN46" s="233"/>
      <c r="BRO46" s="233"/>
      <c r="BRP46" s="233"/>
      <c r="BRQ46" s="233"/>
      <c r="BRR46" s="233"/>
      <c r="BRS46" s="233"/>
      <c r="BRT46" s="233"/>
      <c r="BRU46" s="233"/>
      <c r="BRV46" s="233"/>
      <c r="BRW46" s="233"/>
      <c r="BRX46" s="233"/>
      <c r="BRY46" s="233"/>
      <c r="BRZ46" s="233"/>
      <c r="BSA46" s="233"/>
      <c r="BSB46" s="233"/>
      <c r="BSC46" s="233"/>
      <c r="BSD46" s="233"/>
      <c r="BSE46" s="233"/>
      <c r="BSF46" s="233"/>
      <c r="BSG46" s="233"/>
      <c r="BSH46" s="233"/>
      <c r="BSI46" s="233"/>
      <c r="BSJ46" s="233"/>
      <c r="BSK46" s="233"/>
      <c r="BSL46" s="233"/>
      <c r="BSM46" s="233"/>
      <c r="BSN46" s="233"/>
      <c r="BSO46" s="233"/>
      <c r="BSP46" s="233"/>
      <c r="BSQ46" s="233"/>
      <c r="BSR46" s="233"/>
      <c r="BSS46" s="233"/>
      <c r="BST46" s="233"/>
      <c r="BSU46" s="233"/>
      <c r="BSV46" s="233"/>
      <c r="BSW46" s="233"/>
      <c r="BSX46" s="233"/>
      <c r="BSY46" s="233"/>
      <c r="BSZ46" s="233"/>
      <c r="BTA46" s="233"/>
      <c r="BTB46" s="233"/>
      <c r="BTC46" s="233"/>
      <c r="BTD46" s="233"/>
      <c r="BTE46" s="233"/>
      <c r="BTF46" s="233"/>
      <c r="BTG46" s="233"/>
      <c r="BTH46" s="233"/>
      <c r="BTI46" s="233"/>
      <c r="BTJ46" s="233"/>
      <c r="BTK46" s="233"/>
      <c r="BTL46" s="233"/>
      <c r="BTM46" s="233"/>
      <c r="BTN46" s="233"/>
      <c r="BTO46" s="233"/>
      <c r="BTP46" s="233"/>
      <c r="BTQ46" s="233"/>
      <c r="BTR46" s="233"/>
      <c r="BTS46" s="233"/>
      <c r="BTT46" s="233"/>
      <c r="BTU46" s="233"/>
      <c r="BTV46" s="233"/>
      <c r="BTW46" s="233"/>
      <c r="BTX46" s="233"/>
      <c r="BTY46" s="233"/>
      <c r="BTZ46" s="233"/>
      <c r="BUA46" s="233"/>
      <c r="BUB46" s="233"/>
      <c r="BUC46" s="233"/>
      <c r="BUD46" s="233"/>
      <c r="BUE46" s="233"/>
      <c r="BUF46" s="233"/>
      <c r="BUG46" s="233"/>
      <c r="BUH46" s="233"/>
      <c r="BUI46" s="233"/>
      <c r="BUJ46" s="233"/>
      <c r="BUK46" s="233"/>
      <c r="BUL46" s="233"/>
      <c r="BUM46" s="233"/>
      <c r="BUN46" s="233"/>
      <c r="BUO46" s="233"/>
      <c r="BUP46" s="233"/>
      <c r="BUQ46" s="233"/>
      <c r="BUR46" s="233"/>
      <c r="BUS46" s="233"/>
      <c r="BUT46" s="233"/>
      <c r="BUU46" s="233"/>
      <c r="BUV46" s="233"/>
      <c r="BUW46" s="233"/>
      <c r="BUX46" s="233"/>
      <c r="BUY46" s="233"/>
      <c r="BUZ46" s="233"/>
      <c r="BVA46" s="233"/>
      <c r="BVB46" s="233"/>
      <c r="BVC46" s="233"/>
      <c r="BVD46" s="233"/>
      <c r="BVE46" s="233"/>
      <c r="BVF46" s="233"/>
      <c r="BVG46" s="233"/>
      <c r="BVH46" s="233"/>
      <c r="BVI46" s="233"/>
      <c r="BVJ46" s="233"/>
      <c r="BVK46" s="233"/>
      <c r="BVL46" s="233"/>
      <c r="BVM46" s="233"/>
      <c r="BVN46" s="233"/>
      <c r="BVO46" s="233"/>
      <c r="BVP46" s="233"/>
      <c r="BVQ46" s="233"/>
      <c r="BVR46" s="233"/>
      <c r="BVS46" s="233"/>
      <c r="BVT46" s="233"/>
      <c r="BVU46" s="233"/>
      <c r="BVV46" s="233"/>
      <c r="BVW46" s="233"/>
      <c r="BVX46" s="233"/>
      <c r="BVY46" s="233"/>
      <c r="BVZ46" s="233"/>
      <c r="BWA46" s="233"/>
      <c r="BWB46" s="233"/>
      <c r="BWC46" s="233"/>
      <c r="BWD46" s="233"/>
      <c r="BWE46" s="233"/>
      <c r="BWF46" s="233"/>
      <c r="BWG46" s="233"/>
      <c r="BWH46" s="233"/>
      <c r="BWI46" s="233"/>
      <c r="BWJ46" s="233"/>
      <c r="BWK46" s="233"/>
      <c r="BWL46" s="233"/>
      <c r="BWM46" s="233"/>
      <c r="BWN46" s="233"/>
      <c r="BWO46" s="233"/>
      <c r="BWP46" s="233"/>
      <c r="BWQ46" s="233"/>
      <c r="BWR46" s="233"/>
      <c r="BWS46" s="233"/>
      <c r="BWT46" s="233"/>
      <c r="BWU46" s="233"/>
      <c r="BWV46" s="233"/>
      <c r="BWW46" s="233"/>
      <c r="BWX46" s="233"/>
      <c r="BWY46" s="233"/>
      <c r="BWZ46" s="233"/>
      <c r="BXA46" s="233"/>
      <c r="BXB46" s="233"/>
      <c r="BXC46" s="233"/>
      <c r="BXD46" s="233"/>
      <c r="BXE46" s="233"/>
      <c r="BXF46" s="233"/>
      <c r="BXG46" s="233"/>
      <c r="BXH46" s="233"/>
      <c r="BXI46" s="233"/>
      <c r="BXJ46" s="233"/>
      <c r="BXK46" s="233"/>
      <c r="BXL46" s="233"/>
      <c r="BXM46" s="233"/>
      <c r="BXN46" s="233"/>
      <c r="BXO46" s="233"/>
      <c r="BXP46" s="233"/>
      <c r="BXQ46" s="233"/>
      <c r="BXR46" s="233"/>
      <c r="BXS46" s="233"/>
      <c r="BXT46" s="233"/>
      <c r="BXU46" s="233"/>
      <c r="BXV46" s="233"/>
      <c r="BXW46" s="233"/>
      <c r="BXX46" s="233"/>
      <c r="BXY46" s="233"/>
      <c r="BXZ46" s="233"/>
      <c r="BYA46" s="233"/>
      <c r="BYB46" s="233"/>
      <c r="BYC46" s="233"/>
      <c r="BYD46" s="233"/>
      <c r="BYE46" s="233"/>
      <c r="BYF46" s="233"/>
      <c r="BYG46" s="233"/>
      <c r="BYH46" s="233"/>
      <c r="BYI46" s="233"/>
      <c r="BYJ46" s="233"/>
      <c r="BYK46" s="233"/>
      <c r="BYL46" s="233"/>
      <c r="BYM46" s="233"/>
      <c r="BYN46" s="233"/>
      <c r="BYO46" s="233"/>
      <c r="BYP46" s="233"/>
      <c r="BYQ46" s="233"/>
      <c r="BYR46" s="233"/>
      <c r="BYS46" s="233"/>
      <c r="BYT46" s="233"/>
      <c r="BYU46" s="233"/>
      <c r="BYV46" s="233"/>
      <c r="BYW46" s="233"/>
      <c r="BYX46" s="233"/>
      <c r="BYY46" s="233"/>
      <c r="BYZ46" s="233"/>
      <c r="BZA46" s="233"/>
      <c r="BZB46" s="233"/>
      <c r="BZC46" s="233"/>
      <c r="BZD46" s="233"/>
      <c r="BZE46" s="233"/>
      <c r="BZF46" s="233"/>
      <c r="BZG46" s="233"/>
      <c r="BZH46" s="233"/>
      <c r="BZI46" s="233"/>
      <c r="BZJ46" s="233"/>
      <c r="BZK46" s="233"/>
      <c r="BZL46" s="233"/>
      <c r="BZM46" s="233"/>
      <c r="BZN46" s="233"/>
      <c r="BZO46" s="233"/>
      <c r="BZP46" s="233"/>
      <c r="BZQ46" s="233"/>
      <c r="BZR46" s="233"/>
      <c r="BZS46" s="233"/>
      <c r="BZT46" s="233"/>
      <c r="BZU46" s="233"/>
      <c r="BZV46" s="233"/>
      <c r="BZW46" s="233"/>
      <c r="BZX46" s="233"/>
      <c r="BZY46" s="233"/>
      <c r="BZZ46" s="233"/>
      <c r="CAA46" s="233"/>
      <c r="CAB46" s="233"/>
      <c r="CAC46" s="233"/>
      <c r="CAD46" s="233"/>
      <c r="CAE46" s="233"/>
      <c r="CAF46" s="233"/>
      <c r="CAG46" s="233"/>
      <c r="CAH46" s="233"/>
      <c r="CAI46" s="233"/>
      <c r="CAJ46" s="233"/>
      <c r="CAK46" s="233"/>
      <c r="CAL46" s="233"/>
      <c r="CAM46" s="233"/>
      <c r="CAN46" s="233"/>
      <c r="CAO46" s="233"/>
      <c r="CAP46" s="233"/>
      <c r="CAQ46" s="233"/>
      <c r="CAR46" s="233"/>
      <c r="CAS46" s="233"/>
      <c r="CAT46" s="233"/>
      <c r="CAU46" s="233"/>
      <c r="CAV46" s="233"/>
      <c r="CAW46" s="233"/>
      <c r="CAX46" s="233"/>
      <c r="CAY46" s="233"/>
      <c r="CAZ46" s="233"/>
      <c r="CBA46" s="233"/>
      <c r="CBB46" s="233"/>
      <c r="CBC46" s="233"/>
      <c r="CBD46" s="233"/>
      <c r="CBE46" s="233"/>
      <c r="CBF46" s="233"/>
      <c r="CBG46" s="233"/>
      <c r="CBH46" s="233"/>
      <c r="CBI46" s="233"/>
      <c r="CBJ46" s="233"/>
      <c r="CBK46" s="233"/>
      <c r="CBL46" s="233"/>
      <c r="CBM46" s="233"/>
      <c r="CBN46" s="233"/>
      <c r="CBO46" s="233"/>
      <c r="CBP46" s="233"/>
      <c r="CBQ46" s="233"/>
      <c r="CBR46" s="233"/>
      <c r="CBS46" s="233"/>
      <c r="CBT46" s="233"/>
      <c r="CBU46" s="233"/>
      <c r="CBV46" s="233"/>
      <c r="CBW46" s="233"/>
      <c r="CBX46" s="233"/>
      <c r="CBY46" s="233"/>
      <c r="CBZ46" s="233"/>
      <c r="CCA46" s="233"/>
      <c r="CCB46" s="233"/>
      <c r="CCC46" s="233"/>
      <c r="CCD46" s="233"/>
      <c r="CCE46" s="233"/>
      <c r="CCF46" s="233"/>
      <c r="CCG46" s="233"/>
      <c r="CCH46" s="233"/>
      <c r="CCI46" s="233"/>
      <c r="CCJ46" s="233"/>
      <c r="CCK46" s="233"/>
      <c r="CCL46" s="233"/>
      <c r="CCM46" s="233"/>
      <c r="CCN46" s="233"/>
      <c r="CCO46" s="233"/>
      <c r="CCP46" s="233"/>
      <c r="CCQ46" s="233"/>
      <c r="CCR46" s="233"/>
      <c r="CCS46" s="233"/>
      <c r="CCT46" s="233"/>
      <c r="CCU46" s="233"/>
      <c r="CCV46" s="233"/>
      <c r="CCW46" s="233"/>
      <c r="CCX46" s="233"/>
      <c r="CCY46" s="233"/>
      <c r="CCZ46" s="233"/>
      <c r="CDA46" s="233"/>
      <c r="CDB46" s="233"/>
      <c r="CDC46" s="233"/>
      <c r="CDD46" s="233"/>
      <c r="CDE46" s="233"/>
      <c r="CDF46" s="233"/>
      <c r="CDG46" s="233"/>
      <c r="CDH46" s="233"/>
      <c r="CDI46" s="233"/>
      <c r="CDJ46" s="233"/>
      <c r="CDK46" s="233"/>
      <c r="CDL46" s="233"/>
      <c r="CDM46" s="233"/>
      <c r="CDN46" s="233"/>
      <c r="CDO46" s="233"/>
      <c r="CDP46" s="233"/>
      <c r="CDQ46" s="233"/>
      <c r="CDR46" s="233"/>
      <c r="CDS46" s="233"/>
      <c r="CDT46" s="233"/>
      <c r="CDU46" s="233"/>
      <c r="CDV46" s="233"/>
      <c r="CDW46" s="233"/>
      <c r="CDX46" s="233"/>
      <c r="CDY46" s="233"/>
      <c r="CDZ46" s="233"/>
      <c r="CEA46" s="233"/>
      <c r="CEB46" s="233"/>
      <c r="CEC46" s="233"/>
      <c r="CED46" s="233"/>
      <c r="CEE46" s="233"/>
      <c r="CEF46" s="233"/>
      <c r="CEG46" s="233"/>
      <c r="CEH46" s="233"/>
      <c r="CEI46" s="233"/>
      <c r="CEJ46" s="233"/>
      <c r="CEK46" s="233"/>
      <c r="CEL46" s="233"/>
      <c r="CEM46" s="233"/>
      <c r="CEN46" s="233"/>
      <c r="CEO46" s="233"/>
      <c r="CEP46" s="233"/>
      <c r="CEQ46" s="233"/>
      <c r="CER46" s="233"/>
      <c r="CES46" s="233"/>
      <c r="CET46" s="233"/>
      <c r="CEU46" s="233"/>
      <c r="CEV46" s="233"/>
      <c r="CEW46" s="233"/>
      <c r="CEX46" s="233"/>
      <c r="CEY46" s="233"/>
      <c r="CEZ46" s="233"/>
      <c r="CFA46" s="233"/>
      <c r="CFB46" s="233"/>
      <c r="CFC46" s="233"/>
      <c r="CFD46" s="233"/>
      <c r="CFE46" s="233"/>
      <c r="CFF46" s="233"/>
      <c r="CFG46" s="233"/>
      <c r="CFH46" s="233"/>
      <c r="CFI46" s="233"/>
      <c r="CFJ46" s="233"/>
      <c r="CFK46" s="233"/>
      <c r="CFL46" s="233"/>
      <c r="CFM46" s="233"/>
      <c r="CFN46" s="233"/>
      <c r="CFO46" s="233"/>
      <c r="CFP46" s="233"/>
      <c r="CFQ46" s="233"/>
      <c r="CFR46" s="233"/>
      <c r="CFS46" s="233"/>
      <c r="CFT46" s="233"/>
      <c r="CFU46" s="233"/>
      <c r="CFV46" s="233"/>
      <c r="CFW46" s="233"/>
      <c r="CFX46" s="233"/>
      <c r="CFY46" s="233"/>
      <c r="CFZ46" s="233"/>
      <c r="CGA46" s="233"/>
      <c r="CGB46" s="233"/>
      <c r="CGC46" s="233"/>
      <c r="CGD46" s="233"/>
      <c r="CGE46" s="233"/>
      <c r="CGF46" s="233"/>
      <c r="CGG46" s="233"/>
      <c r="CGH46" s="233"/>
      <c r="CGI46" s="233"/>
      <c r="CGJ46" s="233"/>
      <c r="CGK46" s="233"/>
      <c r="CGL46" s="233"/>
      <c r="CGM46" s="233"/>
      <c r="CGN46" s="233"/>
      <c r="CGO46" s="233"/>
      <c r="CGP46" s="233"/>
      <c r="CGQ46" s="233"/>
      <c r="CGR46" s="233"/>
      <c r="CGS46" s="233"/>
      <c r="CGT46" s="233"/>
      <c r="CGU46" s="233"/>
      <c r="CGV46" s="233"/>
      <c r="CGW46" s="233"/>
      <c r="CGX46" s="233"/>
      <c r="CGY46" s="233"/>
      <c r="CGZ46" s="233"/>
      <c r="CHA46" s="233"/>
      <c r="CHB46" s="233"/>
      <c r="CHC46" s="233"/>
      <c r="CHD46" s="233"/>
      <c r="CHE46" s="233"/>
      <c r="CHF46" s="233"/>
      <c r="CHG46" s="233"/>
      <c r="CHH46" s="233"/>
      <c r="CHI46" s="233"/>
      <c r="CHJ46" s="233"/>
      <c r="CHK46" s="233"/>
      <c r="CHL46" s="233"/>
      <c r="CHM46" s="233"/>
      <c r="CHN46" s="233"/>
      <c r="CHO46" s="233"/>
      <c r="CHP46" s="233"/>
      <c r="CHQ46" s="233"/>
      <c r="CHR46" s="233"/>
      <c r="CHS46" s="233"/>
      <c r="CHT46" s="233"/>
      <c r="CHU46" s="233"/>
      <c r="CHV46" s="233"/>
      <c r="CHW46" s="233"/>
      <c r="CHX46" s="233"/>
      <c r="CHY46" s="233"/>
      <c r="CHZ46" s="233"/>
      <c r="CIA46" s="233"/>
      <c r="CIB46" s="233"/>
      <c r="CIC46" s="233"/>
      <c r="CID46" s="233"/>
      <c r="CIE46" s="233"/>
      <c r="CIF46" s="233"/>
      <c r="CIG46" s="233"/>
      <c r="CIH46" s="233"/>
      <c r="CII46" s="233"/>
      <c r="CIJ46" s="233"/>
      <c r="CIK46" s="233"/>
      <c r="CIL46" s="233"/>
      <c r="CIM46" s="233"/>
      <c r="CIN46" s="233"/>
      <c r="CIO46" s="233"/>
      <c r="CIP46" s="233"/>
      <c r="CIQ46" s="233"/>
      <c r="CIR46" s="233"/>
      <c r="CIS46" s="233"/>
      <c r="CIT46" s="233"/>
      <c r="CIU46" s="233"/>
      <c r="CIV46" s="233"/>
      <c r="CIW46" s="233"/>
      <c r="CIX46" s="233"/>
      <c r="CIY46" s="233"/>
      <c r="CIZ46" s="233"/>
      <c r="CJA46" s="233"/>
      <c r="CJB46" s="233"/>
      <c r="CJC46" s="233"/>
      <c r="CJD46" s="233"/>
      <c r="CJE46" s="233"/>
      <c r="CJF46" s="233"/>
      <c r="CJG46" s="233"/>
      <c r="CJH46" s="233"/>
      <c r="CJI46" s="233"/>
      <c r="CJJ46" s="233"/>
      <c r="CJK46" s="233"/>
      <c r="CJL46" s="233"/>
      <c r="CJM46" s="233"/>
      <c r="CJN46" s="233"/>
      <c r="CJO46" s="233"/>
      <c r="CJP46" s="233"/>
      <c r="CJQ46" s="233"/>
      <c r="CJR46" s="233"/>
      <c r="CJS46" s="233"/>
      <c r="CJT46" s="233"/>
      <c r="CJU46" s="233"/>
      <c r="CJV46" s="233"/>
      <c r="CJW46" s="233"/>
      <c r="CJX46" s="233"/>
      <c r="CJY46" s="233"/>
      <c r="CJZ46" s="233"/>
      <c r="CKA46" s="233"/>
      <c r="CKB46" s="233"/>
      <c r="CKC46" s="233"/>
      <c r="CKD46" s="233"/>
      <c r="CKE46" s="233"/>
      <c r="CKF46" s="233"/>
      <c r="CKG46" s="233"/>
      <c r="CKH46" s="233"/>
      <c r="CKI46" s="233"/>
      <c r="CKJ46" s="233"/>
      <c r="CKK46" s="233"/>
      <c r="CKL46" s="233"/>
      <c r="CKM46" s="233"/>
      <c r="CKN46" s="233"/>
      <c r="CKO46" s="233"/>
      <c r="CKP46" s="233"/>
      <c r="CKQ46" s="233"/>
      <c r="CKR46" s="233"/>
      <c r="CKS46" s="233"/>
      <c r="CKT46" s="233"/>
      <c r="CKU46" s="233"/>
      <c r="CKV46" s="233"/>
      <c r="CKW46" s="233"/>
      <c r="CKX46" s="233"/>
      <c r="CKY46" s="233"/>
      <c r="CKZ46" s="233"/>
      <c r="CLA46" s="233"/>
      <c r="CLB46" s="233"/>
      <c r="CLC46" s="233"/>
      <c r="CLD46" s="233"/>
      <c r="CLE46" s="233"/>
      <c r="CLF46" s="233"/>
      <c r="CLG46" s="233"/>
      <c r="CLH46" s="233"/>
      <c r="CLI46" s="233"/>
      <c r="CLJ46" s="233"/>
      <c r="CLK46" s="233"/>
      <c r="CLL46" s="233"/>
      <c r="CLM46" s="233"/>
      <c r="CLN46" s="233"/>
      <c r="CLO46" s="233"/>
      <c r="CLP46" s="233"/>
      <c r="CLQ46" s="233"/>
      <c r="CLR46" s="233"/>
      <c r="CLS46" s="233"/>
      <c r="CLT46" s="233"/>
      <c r="CLU46" s="233"/>
      <c r="CLV46" s="233"/>
      <c r="CLW46" s="233"/>
      <c r="CLX46" s="233"/>
      <c r="CLY46" s="233"/>
      <c r="CLZ46" s="233"/>
      <c r="CMA46" s="233"/>
      <c r="CMB46" s="233"/>
      <c r="CMC46" s="233"/>
      <c r="CMD46" s="233"/>
      <c r="CME46" s="233"/>
      <c r="CMF46" s="233"/>
      <c r="CMG46" s="233"/>
      <c r="CMH46" s="233"/>
      <c r="CMI46" s="233"/>
      <c r="CMJ46" s="233"/>
      <c r="CMK46" s="233"/>
      <c r="CML46" s="233"/>
      <c r="CMM46" s="233"/>
      <c r="CMN46" s="233"/>
      <c r="CMO46" s="233"/>
      <c r="CMP46" s="233"/>
      <c r="CMQ46" s="233"/>
      <c r="CMR46" s="233"/>
      <c r="CMS46" s="233"/>
      <c r="CMT46" s="233"/>
      <c r="CMU46" s="233"/>
      <c r="CMV46" s="233"/>
      <c r="CMW46" s="233"/>
      <c r="CMX46" s="233"/>
      <c r="CMY46" s="233"/>
      <c r="CMZ46" s="233"/>
      <c r="CNA46" s="233"/>
      <c r="CNB46" s="233"/>
      <c r="CNC46" s="233"/>
      <c r="CND46" s="233"/>
      <c r="CNE46" s="233"/>
      <c r="CNF46" s="233"/>
      <c r="CNG46" s="233"/>
      <c r="CNH46" s="233"/>
      <c r="CNI46" s="233"/>
      <c r="CNJ46" s="233"/>
      <c r="CNK46" s="233"/>
      <c r="CNL46" s="233"/>
      <c r="CNM46" s="233"/>
      <c r="CNN46" s="233"/>
      <c r="CNO46" s="233"/>
      <c r="CNP46" s="233"/>
      <c r="CNQ46" s="233"/>
      <c r="CNR46" s="233"/>
      <c r="CNS46" s="233"/>
      <c r="CNT46" s="233"/>
      <c r="CNU46" s="233"/>
      <c r="CNV46" s="233"/>
      <c r="CNW46" s="233"/>
      <c r="CNX46" s="233"/>
      <c r="CNY46" s="233"/>
      <c r="CNZ46" s="233"/>
      <c r="COA46" s="233"/>
      <c r="COB46" s="233"/>
      <c r="COC46" s="233"/>
      <c r="COD46" s="233"/>
      <c r="COE46" s="233"/>
      <c r="COF46" s="233"/>
      <c r="COG46" s="233"/>
      <c r="COH46" s="233"/>
      <c r="COI46" s="233"/>
      <c r="COJ46" s="233"/>
      <c r="COK46" s="233"/>
      <c r="COL46" s="233"/>
      <c r="COM46" s="233"/>
      <c r="CON46" s="233"/>
      <c r="COO46" s="233"/>
      <c r="COP46" s="233"/>
      <c r="COQ46" s="233"/>
      <c r="COR46" s="233"/>
      <c r="COS46" s="233"/>
      <c r="COT46" s="233"/>
      <c r="COU46" s="233"/>
      <c r="COV46" s="233"/>
      <c r="COW46" s="233"/>
      <c r="COX46" s="233"/>
      <c r="COY46" s="233"/>
      <c r="COZ46" s="233"/>
      <c r="CPA46" s="233"/>
      <c r="CPB46" s="233"/>
      <c r="CPC46" s="233"/>
      <c r="CPD46" s="233"/>
      <c r="CPE46" s="233"/>
      <c r="CPF46" s="233"/>
      <c r="CPG46" s="233"/>
      <c r="CPH46" s="233"/>
      <c r="CPI46" s="233"/>
      <c r="CPJ46" s="233"/>
      <c r="CPK46" s="233"/>
      <c r="CPL46" s="233"/>
      <c r="CPM46" s="233"/>
      <c r="CPN46" s="233"/>
      <c r="CPO46" s="233"/>
      <c r="CPP46" s="233"/>
      <c r="CPQ46" s="233"/>
      <c r="CPR46" s="233"/>
      <c r="CPS46" s="233"/>
      <c r="CPT46" s="233"/>
      <c r="CPU46" s="233"/>
      <c r="CPV46" s="233"/>
      <c r="CPW46" s="233"/>
      <c r="CPX46" s="233"/>
      <c r="CPY46" s="233"/>
      <c r="CPZ46" s="233"/>
      <c r="CQA46" s="233"/>
      <c r="CQB46" s="233"/>
      <c r="CQC46" s="233"/>
      <c r="CQD46" s="233"/>
      <c r="CQE46" s="233"/>
      <c r="CQF46" s="233"/>
      <c r="CQG46" s="233"/>
      <c r="CQH46" s="233"/>
      <c r="CQI46" s="233"/>
      <c r="CQJ46" s="233"/>
      <c r="CQK46" s="233"/>
      <c r="CQL46" s="233"/>
      <c r="CQM46" s="233"/>
      <c r="CQN46" s="233"/>
      <c r="CQO46" s="233"/>
      <c r="CQP46" s="233"/>
      <c r="CQQ46" s="233"/>
      <c r="CQR46" s="233"/>
      <c r="CQS46" s="233"/>
      <c r="CQT46" s="233"/>
      <c r="CQU46" s="233"/>
      <c r="CQV46" s="233"/>
      <c r="CQW46" s="233"/>
      <c r="CQX46" s="233"/>
      <c r="CQY46" s="233"/>
      <c r="CQZ46" s="233"/>
      <c r="CRA46" s="233"/>
      <c r="CRB46" s="233"/>
      <c r="CRC46" s="233"/>
      <c r="CRD46" s="233"/>
      <c r="CRE46" s="233"/>
      <c r="CRF46" s="233"/>
      <c r="CRG46" s="233"/>
      <c r="CRH46" s="233"/>
      <c r="CRI46" s="233"/>
      <c r="CRJ46" s="233"/>
      <c r="CRK46" s="233"/>
      <c r="CRL46" s="233"/>
      <c r="CRM46" s="233"/>
      <c r="CRN46" s="233"/>
      <c r="CRO46" s="233"/>
      <c r="CRP46" s="233"/>
      <c r="CRQ46" s="233"/>
      <c r="CRR46" s="233"/>
      <c r="CRS46" s="233"/>
      <c r="CRT46" s="233"/>
      <c r="CRU46" s="233"/>
      <c r="CRV46" s="233"/>
      <c r="CRW46" s="233"/>
      <c r="CRX46" s="233"/>
      <c r="CRY46" s="233"/>
      <c r="CRZ46" s="233"/>
      <c r="CSA46" s="233"/>
      <c r="CSB46" s="233"/>
      <c r="CSC46" s="233"/>
      <c r="CSD46" s="233"/>
      <c r="CSE46" s="233"/>
      <c r="CSF46" s="233"/>
      <c r="CSG46" s="233"/>
      <c r="CSH46" s="233"/>
      <c r="CSI46" s="233"/>
      <c r="CSJ46" s="233"/>
      <c r="CSK46" s="233"/>
      <c r="CSL46" s="233"/>
      <c r="CSM46" s="233"/>
      <c r="CSN46" s="233"/>
      <c r="CSO46" s="233"/>
      <c r="CSP46" s="233"/>
      <c r="CSQ46" s="233"/>
      <c r="CSR46" s="233"/>
      <c r="CSS46" s="233"/>
      <c r="CST46" s="233"/>
      <c r="CSU46" s="233"/>
      <c r="CSV46" s="233"/>
      <c r="CSW46" s="233"/>
      <c r="CSX46" s="233"/>
      <c r="CSY46" s="233"/>
      <c r="CSZ46" s="233"/>
      <c r="CTA46" s="233"/>
      <c r="CTB46" s="233"/>
      <c r="CTC46" s="233"/>
      <c r="CTD46" s="233"/>
      <c r="CTE46" s="233"/>
      <c r="CTF46" s="233"/>
      <c r="CTG46" s="233"/>
      <c r="CTH46" s="233"/>
      <c r="CTI46" s="233"/>
      <c r="CTJ46" s="233"/>
      <c r="CTK46" s="233"/>
      <c r="CTL46" s="233"/>
      <c r="CTM46" s="233"/>
      <c r="CTN46" s="233"/>
      <c r="CTO46" s="233"/>
      <c r="CTP46" s="233"/>
      <c r="CTQ46" s="233"/>
      <c r="CTR46" s="233"/>
      <c r="CTS46" s="233"/>
      <c r="CTT46" s="233"/>
      <c r="CTU46" s="233"/>
      <c r="CTV46" s="233"/>
      <c r="CTW46" s="233"/>
      <c r="CTX46" s="233"/>
      <c r="CTY46" s="233"/>
      <c r="CTZ46" s="233"/>
      <c r="CUA46" s="233"/>
      <c r="CUB46" s="233"/>
      <c r="CUC46" s="233"/>
      <c r="CUD46" s="233"/>
      <c r="CUE46" s="233"/>
      <c r="CUF46" s="233"/>
      <c r="CUG46" s="233"/>
      <c r="CUH46" s="233"/>
      <c r="CUI46" s="233"/>
      <c r="CUJ46" s="233"/>
      <c r="CUK46" s="233"/>
      <c r="CUL46" s="233"/>
      <c r="CUM46" s="233"/>
      <c r="CUN46" s="233"/>
      <c r="CUO46" s="233"/>
      <c r="CUP46" s="233"/>
      <c r="CUQ46" s="233"/>
      <c r="CUR46" s="233"/>
      <c r="CUS46" s="233"/>
      <c r="CUT46" s="233"/>
      <c r="CUU46" s="233"/>
      <c r="CUV46" s="233"/>
      <c r="CUW46" s="233"/>
      <c r="CUX46" s="233"/>
      <c r="CUY46" s="233"/>
      <c r="CUZ46" s="233"/>
      <c r="CVA46" s="233"/>
      <c r="CVB46" s="233"/>
      <c r="CVC46" s="233"/>
      <c r="CVD46" s="233"/>
      <c r="CVE46" s="233"/>
      <c r="CVF46" s="233"/>
      <c r="CVG46" s="233"/>
      <c r="CVH46" s="233"/>
      <c r="CVI46" s="233"/>
      <c r="CVJ46" s="233"/>
      <c r="CVK46" s="233"/>
      <c r="CVL46" s="233"/>
      <c r="CVM46" s="233"/>
      <c r="CVN46" s="233"/>
      <c r="CVO46" s="233"/>
      <c r="CVP46" s="233"/>
      <c r="CVQ46" s="233"/>
      <c r="CVR46" s="233"/>
      <c r="CVS46" s="233"/>
      <c r="CVT46" s="233"/>
      <c r="CVU46" s="233"/>
      <c r="CVV46" s="233"/>
      <c r="CVW46" s="233"/>
      <c r="CVX46" s="233"/>
      <c r="CVY46" s="233"/>
      <c r="CVZ46" s="233"/>
      <c r="CWA46" s="233"/>
      <c r="CWB46" s="233"/>
      <c r="CWC46" s="233"/>
      <c r="CWD46" s="233"/>
      <c r="CWE46" s="233"/>
      <c r="CWF46" s="233"/>
      <c r="CWG46" s="233"/>
      <c r="CWH46" s="233"/>
      <c r="CWI46" s="233"/>
      <c r="CWJ46" s="233"/>
      <c r="CWK46" s="233"/>
      <c r="CWL46" s="233"/>
      <c r="CWM46" s="233"/>
      <c r="CWN46" s="233"/>
      <c r="CWO46" s="233"/>
      <c r="CWP46" s="233"/>
      <c r="CWQ46" s="233"/>
      <c r="CWR46" s="233"/>
      <c r="CWS46" s="233"/>
      <c r="CWT46" s="233"/>
      <c r="CWU46" s="233"/>
      <c r="CWV46" s="233"/>
      <c r="CWW46" s="233"/>
      <c r="CWX46" s="233"/>
      <c r="CWY46" s="233"/>
      <c r="CWZ46" s="233"/>
      <c r="CXA46" s="233"/>
      <c r="CXB46" s="233"/>
      <c r="CXC46" s="233"/>
      <c r="CXD46" s="233"/>
      <c r="CXE46" s="233"/>
      <c r="CXF46" s="233"/>
      <c r="CXG46" s="233"/>
      <c r="CXH46" s="233"/>
      <c r="CXI46" s="233"/>
      <c r="CXJ46" s="233"/>
      <c r="CXK46" s="233"/>
      <c r="CXL46" s="233"/>
      <c r="CXM46" s="233"/>
      <c r="CXN46" s="233"/>
      <c r="CXO46" s="233"/>
      <c r="CXP46" s="233"/>
      <c r="CXQ46" s="233"/>
      <c r="CXR46" s="233"/>
      <c r="CXS46" s="233"/>
      <c r="CXT46" s="233"/>
      <c r="CXU46" s="233"/>
      <c r="CXV46" s="233"/>
      <c r="CXW46" s="233"/>
      <c r="CXX46" s="233"/>
      <c r="CXY46" s="233"/>
      <c r="CXZ46" s="233"/>
      <c r="CYA46" s="233"/>
      <c r="CYB46" s="233"/>
      <c r="CYC46" s="233"/>
      <c r="CYD46" s="233"/>
      <c r="CYE46" s="233"/>
      <c r="CYF46" s="233"/>
      <c r="CYG46" s="233"/>
      <c r="CYH46" s="233"/>
      <c r="CYI46" s="233"/>
      <c r="CYJ46" s="233"/>
      <c r="CYK46" s="233"/>
      <c r="CYL46" s="233"/>
      <c r="CYM46" s="233"/>
      <c r="CYN46" s="233"/>
      <c r="CYO46" s="233"/>
      <c r="CYP46" s="233"/>
      <c r="CYQ46" s="233"/>
      <c r="CYR46" s="233"/>
      <c r="CYS46" s="233"/>
      <c r="CYT46" s="233"/>
      <c r="CYU46" s="233"/>
      <c r="CYV46" s="233"/>
      <c r="CYW46" s="233"/>
      <c r="CYX46" s="233"/>
      <c r="CYY46" s="233"/>
      <c r="CYZ46" s="233"/>
      <c r="CZA46" s="233"/>
      <c r="CZB46" s="233"/>
      <c r="CZC46" s="233"/>
      <c r="CZD46" s="233"/>
      <c r="CZE46" s="233"/>
      <c r="CZF46" s="233"/>
      <c r="CZG46" s="233"/>
      <c r="CZH46" s="233"/>
      <c r="CZI46" s="233"/>
      <c r="CZJ46" s="233"/>
      <c r="CZK46" s="233"/>
      <c r="CZL46" s="233"/>
      <c r="CZM46" s="233"/>
      <c r="CZN46" s="233"/>
      <c r="CZO46" s="233"/>
      <c r="CZP46" s="233"/>
      <c r="CZQ46" s="233"/>
      <c r="CZR46" s="233"/>
      <c r="CZS46" s="233"/>
      <c r="CZT46" s="233"/>
      <c r="CZU46" s="233"/>
      <c r="CZV46" s="233"/>
      <c r="CZW46" s="233"/>
      <c r="CZX46" s="233"/>
      <c r="CZY46" s="233"/>
      <c r="CZZ46" s="233"/>
      <c r="DAA46" s="233"/>
      <c r="DAB46" s="233"/>
      <c r="DAC46" s="233"/>
      <c r="DAD46" s="233"/>
      <c r="DAE46" s="233"/>
      <c r="DAF46" s="233"/>
      <c r="DAG46" s="233"/>
      <c r="DAH46" s="233"/>
      <c r="DAI46" s="233"/>
      <c r="DAJ46" s="233"/>
      <c r="DAK46" s="233"/>
      <c r="DAL46" s="233"/>
      <c r="DAM46" s="233"/>
      <c r="DAN46" s="233"/>
      <c r="DAO46" s="233"/>
      <c r="DAP46" s="233"/>
      <c r="DAQ46" s="233"/>
      <c r="DAR46" s="233"/>
      <c r="DAS46" s="233"/>
      <c r="DAT46" s="233"/>
      <c r="DAU46" s="233"/>
      <c r="DAV46" s="233"/>
      <c r="DAW46" s="233"/>
      <c r="DAX46" s="233"/>
      <c r="DAY46" s="233"/>
      <c r="DAZ46" s="233"/>
      <c r="DBA46" s="233"/>
      <c r="DBB46" s="233"/>
      <c r="DBC46" s="233"/>
      <c r="DBD46" s="233"/>
      <c r="DBE46" s="233"/>
      <c r="DBF46" s="233"/>
      <c r="DBG46" s="233"/>
      <c r="DBH46" s="233"/>
      <c r="DBI46" s="233"/>
      <c r="DBJ46" s="233"/>
      <c r="DBK46" s="233"/>
      <c r="DBL46" s="233"/>
      <c r="DBM46" s="233"/>
      <c r="DBN46" s="233"/>
      <c r="DBO46" s="233"/>
      <c r="DBP46" s="233"/>
      <c r="DBQ46" s="233"/>
      <c r="DBR46" s="233"/>
      <c r="DBS46" s="233"/>
      <c r="DBT46" s="233"/>
      <c r="DBU46" s="233"/>
      <c r="DBV46" s="233"/>
      <c r="DBW46" s="233"/>
      <c r="DBX46" s="233"/>
      <c r="DBY46" s="233"/>
      <c r="DBZ46" s="233"/>
      <c r="DCA46" s="233"/>
      <c r="DCB46" s="233"/>
      <c r="DCC46" s="233"/>
      <c r="DCD46" s="233"/>
      <c r="DCE46" s="233"/>
      <c r="DCF46" s="233"/>
      <c r="DCG46" s="233"/>
      <c r="DCH46" s="233"/>
      <c r="DCI46" s="233"/>
      <c r="DCJ46" s="233"/>
      <c r="DCK46" s="233"/>
      <c r="DCL46" s="233"/>
      <c r="DCM46" s="233"/>
      <c r="DCN46" s="233"/>
      <c r="DCO46" s="233"/>
      <c r="DCP46" s="233"/>
      <c r="DCQ46" s="233"/>
      <c r="DCR46" s="233"/>
      <c r="DCS46" s="233"/>
      <c r="DCT46" s="233"/>
      <c r="DCU46" s="233"/>
      <c r="DCV46" s="233"/>
      <c r="DCW46" s="233"/>
      <c r="DCX46" s="233"/>
      <c r="DCY46" s="233"/>
      <c r="DCZ46" s="233"/>
      <c r="DDA46" s="233"/>
      <c r="DDB46" s="233"/>
      <c r="DDC46" s="233"/>
      <c r="DDD46" s="233"/>
      <c r="DDE46" s="233"/>
      <c r="DDF46" s="233"/>
      <c r="DDG46" s="233"/>
      <c r="DDH46" s="233"/>
      <c r="DDI46" s="233"/>
      <c r="DDJ46" s="233"/>
      <c r="DDK46" s="233"/>
      <c r="DDL46" s="233"/>
      <c r="DDM46" s="233"/>
      <c r="DDN46" s="233"/>
      <c r="DDO46" s="233"/>
      <c r="DDP46" s="233"/>
      <c r="DDQ46" s="233"/>
      <c r="DDR46" s="233"/>
      <c r="DDS46" s="233"/>
      <c r="DDT46" s="233"/>
      <c r="DDU46" s="233"/>
      <c r="DDV46" s="233"/>
      <c r="DDW46" s="233"/>
      <c r="DDX46" s="233"/>
      <c r="DDY46" s="233"/>
      <c r="DDZ46" s="233"/>
      <c r="DEA46" s="233"/>
      <c r="DEB46" s="233"/>
      <c r="DEC46" s="233"/>
      <c r="DED46" s="233"/>
      <c r="DEE46" s="233"/>
      <c r="DEF46" s="233"/>
      <c r="DEG46" s="233"/>
      <c r="DEH46" s="233"/>
      <c r="DEI46" s="233"/>
      <c r="DEJ46" s="233"/>
      <c r="DEK46" s="233"/>
      <c r="DEL46" s="233"/>
      <c r="DEM46" s="233"/>
      <c r="DEN46" s="233"/>
      <c r="DEO46" s="233"/>
      <c r="DEP46" s="233"/>
      <c r="DEQ46" s="233"/>
      <c r="DER46" s="233"/>
      <c r="DES46" s="233"/>
      <c r="DET46" s="233"/>
      <c r="DEU46" s="233"/>
      <c r="DEV46" s="233"/>
      <c r="DEW46" s="233"/>
      <c r="DEX46" s="233"/>
      <c r="DEY46" s="233"/>
      <c r="DEZ46" s="233"/>
      <c r="DFA46" s="233"/>
      <c r="DFB46" s="233"/>
      <c r="DFC46" s="233"/>
      <c r="DFD46" s="233"/>
      <c r="DFE46" s="233"/>
      <c r="DFF46" s="233"/>
      <c r="DFG46" s="233"/>
      <c r="DFH46" s="233"/>
      <c r="DFI46" s="233"/>
      <c r="DFJ46" s="233"/>
      <c r="DFK46" s="233"/>
      <c r="DFL46" s="233"/>
      <c r="DFM46" s="233"/>
      <c r="DFN46" s="233"/>
      <c r="DFO46" s="233"/>
      <c r="DFP46" s="233"/>
      <c r="DFQ46" s="233"/>
      <c r="DFR46" s="233"/>
      <c r="DFS46" s="233"/>
      <c r="DFT46" s="233"/>
      <c r="DFU46" s="233"/>
      <c r="DFV46" s="233"/>
      <c r="DFW46" s="233"/>
      <c r="DFX46" s="233"/>
      <c r="DFY46" s="233"/>
      <c r="DFZ46" s="233"/>
      <c r="DGA46" s="233"/>
      <c r="DGB46" s="233"/>
      <c r="DGC46" s="233"/>
      <c r="DGD46" s="233"/>
      <c r="DGE46" s="233"/>
      <c r="DGF46" s="233"/>
      <c r="DGG46" s="233"/>
      <c r="DGH46" s="233"/>
      <c r="DGI46" s="233"/>
      <c r="DGJ46" s="233"/>
      <c r="DGK46" s="233"/>
      <c r="DGL46" s="233"/>
      <c r="DGM46" s="233"/>
      <c r="DGN46" s="233"/>
      <c r="DGO46" s="233"/>
      <c r="DGP46" s="233"/>
      <c r="DGQ46" s="233"/>
      <c r="DGR46" s="233"/>
      <c r="DGS46" s="233"/>
      <c r="DGT46" s="233"/>
      <c r="DGU46" s="233"/>
      <c r="DGV46" s="233"/>
      <c r="DGW46" s="233"/>
      <c r="DGX46" s="233"/>
      <c r="DGY46" s="233"/>
      <c r="DGZ46" s="233"/>
      <c r="DHA46" s="233"/>
      <c r="DHB46" s="233"/>
      <c r="DHC46" s="233"/>
      <c r="DHD46" s="233"/>
      <c r="DHE46" s="233"/>
      <c r="DHF46" s="233"/>
      <c r="DHG46" s="233"/>
      <c r="DHH46" s="233"/>
      <c r="DHI46" s="233"/>
      <c r="DHJ46" s="233"/>
      <c r="DHK46" s="233"/>
      <c r="DHL46" s="233"/>
      <c r="DHM46" s="233"/>
      <c r="DHN46" s="233"/>
      <c r="DHO46" s="233"/>
      <c r="DHP46" s="233"/>
      <c r="DHQ46" s="233"/>
      <c r="DHR46" s="233"/>
      <c r="DHS46" s="233"/>
      <c r="DHT46" s="233"/>
      <c r="DHU46" s="233"/>
      <c r="DHV46" s="233"/>
      <c r="DHW46" s="233"/>
      <c r="DHX46" s="233"/>
      <c r="DHY46" s="233"/>
      <c r="DHZ46" s="233"/>
      <c r="DIA46" s="233"/>
      <c r="DIB46" s="233"/>
      <c r="DIC46" s="233"/>
      <c r="DID46" s="233"/>
      <c r="DIE46" s="233"/>
      <c r="DIF46" s="233"/>
      <c r="DIG46" s="233"/>
      <c r="DIH46" s="233"/>
      <c r="DII46" s="233"/>
      <c r="DIJ46" s="233"/>
      <c r="DIK46" s="233"/>
      <c r="DIL46" s="233"/>
      <c r="DIM46" s="233"/>
      <c r="DIN46" s="233"/>
      <c r="DIO46" s="233"/>
      <c r="DIP46" s="233"/>
      <c r="DIQ46" s="233"/>
      <c r="DIR46" s="233"/>
      <c r="DIS46" s="233"/>
      <c r="DIT46" s="233"/>
      <c r="DIU46" s="233"/>
      <c r="DIV46" s="233"/>
      <c r="DIW46" s="233"/>
      <c r="DIX46" s="233"/>
      <c r="DIY46" s="233"/>
      <c r="DIZ46" s="233"/>
      <c r="DJA46" s="233"/>
      <c r="DJB46" s="233"/>
      <c r="DJC46" s="233"/>
      <c r="DJD46" s="233"/>
      <c r="DJE46" s="233"/>
      <c r="DJF46" s="233"/>
      <c r="DJG46" s="233"/>
      <c r="DJH46" s="233"/>
      <c r="DJI46" s="233"/>
      <c r="DJJ46" s="233"/>
      <c r="DJK46" s="233"/>
      <c r="DJL46" s="233"/>
      <c r="DJM46" s="233"/>
      <c r="DJN46" s="233"/>
      <c r="DJO46" s="233"/>
      <c r="DJP46" s="233"/>
      <c r="DJQ46" s="233"/>
      <c r="DJR46" s="233"/>
      <c r="DJS46" s="233"/>
      <c r="DJT46" s="233"/>
      <c r="DJU46" s="233"/>
      <c r="DJV46" s="233"/>
      <c r="DJW46" s="233"/>
      <c r="DJX46" s="233"/>
      <c r="DJY46" s="233"/>
      <c r="DJZ46" s="233"/>
      <c r="DKA46" s="233"/>
      <c r="DKB46" s="233"/>
      <c r="DKC46" s="233"/>
      <c r="DKD46" s="233"/>
      <c r="DKE46" s="233"/>
      <c r="DKF46" s="233"/>
      <c r="DKG46" s="233"/>
      <c r="DKH46" s="233"/>
      <c r="DKI46" s="233"/>
      <c r="DKJ46" s="233"/>
      <c r="DKK46" s="233"/>
      <c r="DKL46" s="233"/>
      <c r="DKM46" s="233"/>
      <c r="DKN46" s="233"/>
      <c r="DKO46" s="233"/>
      <c r="DKP46" s="233"/>
      <c r="DKQ46" s="233"/>
      <c r="DKR46" s="233"/>
      <c r="DKS46" s="233"/>
      <c r="DKT46" s="233"/>
      <c r="DKU46" s="233"/>
      <c r="DKV46" s="233"/>
      <c r="DKW46" s="233"/>
      <c r="DKX46" s="233"/>
      <c r="DKY46" s="233"/>
      <c r="DKZ46" s="233"/>
      <c r="DLA46" s="233"/>
      <c r="DLB46" s="233"/>
      <c r="DLC46" s="233"/>
      <c r="DLD46" s="233"/>
      <c r="DLE46" s="233"/>
      <c r="DLF46" s="233"/>
      <c r="DLG46" s="233"/>
      <c r="DLH46" s="233"/>
      <c r="DLI46" s="233"/>
      <c r="DLJ46" s="233"/>
      <c r="DLK46" s="233"/>
      <c r="DLL46" s="233"/>
      <c r="DLM46" s="233"/>
      <c r="DLN46" s="233"/>
      <c r="DLO46" s="233"/>
      <c r="DLP46" s="233"/>
      <c r="DLQ46" s="233"/>
      <c r="DLR46" s="233"/>
      <c r="DLS46" s="233"/>
      <c r="DLT46" s="233"/>
      <c r="DLU46" s="233"/>
      <c r="DLV46" s="233"/>
      <c r="DLW46" s="233"/>
      <c r="DLX46" s="233"/>
      <c r="DLY46" s="233"/>
      <c r="DLZ46" s="233"/>
      <c r="DMA46" s="233"/>
      <c r="DMB46" s="233"/>
      <c r="DMC46" s="233"/>
      <c r="DMD46" s="233"/>
      <c r="DME46" s="233"/>
      <c r="DMF46" s="233"/>
      <c r="DMG46" s="233"/>
      <c r="DMH46" s="233"/>
      <c r="DMI46" s="233"/>
      <c r="DMJ46" s="233"/>
      <c r="DMK46" s="233"/>
      <c r="DML46" s="233"/>
      <c r="DMM46" s="233"/>
      <c r="DMN46" s="233"/>
      <c r="DMO46" s="233"/>
      <c r="DMP46" s="233"/>
      <c r="DMQ46" s="233"/>
      <c r="DMR46" s="233"/>
      <c r="DMS46" s="233"/>
      <c r="DMT46" s="233"/>
      <c r="DMU46" s="233"/>
      <c r="DMV46" s="233"/>
      <c r="DMW46" s="233"/>
      <c r="DMX46" s="233"/>
      <c r="DMY46" s="233"/>
      <c r="DMZ46" s="233"/>
      <c r="DNA46" s="233"/>
      <c r="DNB46" s="233"/>
      <c r="DNC46" s="233"/>
      <c r="DND46" s="233"/>
      <c r="DNE46" s="233"/>
      <c r="DNF46" s="233"/>
      <c r="DNG46" s="233"/>
      <c r="DNH46" s="233"/>
      <c r="DNI46" s="233"/>
      <c r="DNJ46" s="233"/>
      <c r="DNK46" s="233"/>
      <c r="DNL46" s="233"/>
      <c r="DNM46" s="233"/>
      <c r="DNN46" s="233"/>
      <c r="DNO46" s="233"/>
      <c r="DNP46" s="233"/>
      <c r="DNQ46" s="233"/>
      <c r="DNR46" s="233"/>
      <c r="DNS46" s="233"/>
      <c r="DNT46" s="233"/>
      <c r="DNU46" s="233"/>
      <c r="DNV46" s="233"/>
      <c r="DNW46" s="233"/>
      <c r="DNX46" s="233"/>
      <c r="DNY46" s="233"/>
      <c r="DNZ46" s="233"/>
      <c r="DOA46" s="233"/>
      <c r="DOB46" s="233"/>
      <c r="DOC46" s="233"/>
      <c r="DOD46" s="233"/>
      <c r="DOE46" s="233"/>
      <c r="DOF46" s="233"/>
      <c r="DOG46" s="233"/>
      <c r="DOH46" s="233"/>
      <c r="DOI46" s="233"/>
      <c r="DOJ46" s="233"/>
      <c r="DOK46" s="233"/>
      <c r="DOL46" s="233"/>
      <c r="DOM46" s="233"/>
      <c r="DON46" s="233"/>
      <c r="DOO46" s="233"/>
      <c r="DOP46" s="233"/>
      <c r="DOQ46" s="233"/>
      <c r="DOR46" s="233"/>
      <c r="DOS46" s="233"/>
      <c r="DOT46" s="233"/>
      <c r="DOU46" s="233"/>
      <c r="DOV46" s="233"/>
      <c r="DOW46" s="233"/>
      <c r="DOX46" s="233"/>
      <c r="DOY46" s="233"/>
      <c r="DOZ46" s="233"/>
      <c r="DPA46" s="233"/>
      <c r="DPB46" s="233"/>
      <c r="DPC46" s="233"/>
      <c r="DPD46" s="233"/>
      <c r="DPE46" s="233"/>
      <c r="DPF46" s="233"/>
      <c r="DPG46" s="233"/>
      <c r="DPH46" s="233"/>
      <c r="DPI46" s="233"/>
      <c r="DPJ46" s="233"/>
      <c r="DPK46" s="233"/>
      <c r="DPL46" s="233"/>
      <c r="DPM46" s="233"/>
      <c r="DPN46" s="233"/>
      <c r="DPO46" s="233"/>
      <c r="DPP46" s="233"/>
      <c r="DPQ46" s="233"/>
      <c r="DPR46" s="233"/>
      <c r="DPS46" s="233"/>
      <c r="DPT46" s="233"/>
      <c r="DPU46" s="233"/>
      <c r="DPV46" s="233"/>
      <c r="DPW46" s="233"/>
      <c r="DPX46" s="233"/>
      <c r="DPY46" s="233"/>
      <c r="DPZ46" s="233"/>
      <c r="DQA46" s="233"/>
      <c r="DQB46" s="233"/>
      <c r="DQC46" s="233"/>
      <c r="DQD46" s="233"/>
      <c r="DQE46" s="233"/>
      <c r="DQF46" s="233"/>
      <c r="DQG46" s="233"/>
      <c r="DQH46" s="233"/>
      <c r="DQI46" s="233"/>
      <c r="DQJ46" s="233"/>
      <c r="DQK46" s="233"/>
      <c r="DQL46" s="233"/>
      <c r="DQM46" s="233"/>
      <c r="DQN46" s="233"/>
      <c r="DQO46" s="233"/>
      <c r="DQP46" s="233"/>
      <c r="DQQ46" s="233"/>
      <c r="DQR46" s="233"/>
      <c r="DQS46" s="233"/>
      <c r="DQT46" s="233"/>
      <c r="DQU46" s="233"/>
      <c r="DQV46" s="233"/>
      <c r="DQW46" s="233"/>
      <c r="DQX46" s="233"/>
      <c r="DQY46" s="233"/>
      <c r="DQZ46" s="233"/>
      <c r="DRA46" s="233"/>
      <c r="DRB46" s="233"/>
      <c r="DRC46" s="233"/>
      <c r="DRD46" s="233"/>
      <c r="DRE46" s="233"/>
      <c r="DRF46" s="233"/>
      <c r="DRG46" s="233"/>
      <c r="DRH46" s="233"/>
      <c r="DRI46" s="233"/>
      <c r="DRJ46" s="233"/>
      <c r="DRK46" s="233"/>
      <c r="DRL46" s="233"/>
      <c r="DRM46" s="233"/>
      <c r="DRN46" s="233"/>
      <c r="DRO46" s="233"/>
      <c r="DRP46" s="233"/>
      <c r="DRQ46" s="233"/>
      <c r="DRR46" s="233"/>
      <c r="DRS46" s="233"/>
      <c r="DRT46" s="233"/>
      <c r="DRU46" s="233"/>
      <c r="DRV46" s="233"/>
      <c r="DRW46" s="233"/>
      <c r="DRX46" s="233"/>
      <c r="DRY46" s="233"/>
      <c r="DRZ46" s="233"/>
      <c r="DSA46" s="233"/>
      <c r="DSB46" s="233"/>
      <c r="DSC46" s="233"/>
      <c r="DSD46" s="233"/>
      <c r="DSE46" s="233"/>
      <c r="DSF46" s="233"/>
      <c r="DSG46" s="233"/>
      <c r="DSH46" s="233"/>
      <c r="DSI46" s="233"/>
      <c r="DSJ46" s="233"/>
      <c r="DSK46" s="233"/>
      <c r="DSL46" s="233"/>
      <c r="DSM46" s="233"/>
      <c r="DSN46" s="233"/>
      <c r="DSO46" s="233"/>
      <c r="DSP46" s="233"/>
      <c r="DSQ46" s="233"/>
      <c r="DSR46" s="233"/>
      <c r="DSS46" s="233"/>
      <c r="DST46" s="233"/>
      <c r="DSU46" s="233"/>
      <c r="DSV46" s="233"/>
      <c r="DSW46" s="233"/>
      <c r="DSX46" s="233"/>
      <c r="DSY46" s="233"/>
      <c r="DSZ46" s="233"/>
      <c r="DTA46" s="233"/>
      <c r="DTB46" s="233"/>
      <c r="DTC46" s="233"/>
      <c r="DTD46" s="233"/>
      <c r="DTE46" s="233"/>
      <c r="DTF46" s="233"/>
      <c r="DTG46" s="233"/>
      <c r="DTH46" s="233"/>
      <c r="DTI46" s="233"/>
      <c r="DTJ46" s="233"/>
      <c r="DTK46" s="233"/>
      <c r="DTL46" s="233"/>
      <c r="DTM46" s="233"/>
      <c r="DTN46" s="233"/>
      <c r="DTO46" s="233"/>
      <c r="DTP46" s="233"/>
      <c r="DTQ46" s="233"/>
      <c r="DTR46" s="233"/>
      <c r="DTS46" s="233"/>
      <c r="DTT46" s="233"/>
      <c r="DTU46" s="233"/>
      <c r="DTV46" s="233"/>
      <c r="DTW46" s="233"/>
      <c r="DTX46" s="233"/>
      <c r="DTY46" s="233"/>
      <c r="DTZ46" s="233"/>
      <c r="DUA46" s="233"/>
      <c r="DUB46" s="233"/>
      <c r="DUC46" s="233"/>
      <c r="DUD46" s="233"/>
      <c r="DUE46" s="233"/>
      <c r="DUF46" s="233"/>
      <c r="DUG46" s="233"/>
      <c r="DUH46" s="233"/>
      <c r="DUI46" s="233"/>
      <c r="DUJ46" s="233"/>
      <c r="DUK46" s="233"/>
      <c r="DUL46" s="233"/>
      <c r="DUM46" s="233"/>
      <c r="DUN46" s="233"/>
      <c r="DUO46" s="233"/>
      <c r="DUP46" s="233"/>
      <c r="DUQ46" s="233"/>
      <c r="DUR46" s="233"/>
      <c r="DUS46" s="233"/>
      <c r="DUT46" s="233"/>
      <c r="DUU46" s="233"/>
      <c r="DUV46" s="233"/>
      <c r="DUW46" s="233"/>
      <c r="DUX46" s="233"/>
      <c r="DUY46" s="233"/>
      <c r="DUZ46" s="233"/>
      <c r="DVA46" s="233"/>
      <c r="DVB46" s="233"/>
      <c r="DVC46" s="233"/>
      <c r="DVD46" s="233"/>
      <c r="DVE46" s="233"/>
      <c r="DVF46" s="233"/>
      <c r="DVG46" s="233"/>
      <c r="DVH46" s="233"/>
      <c r="DVI46" s="233"/>
      <c r="DVJ46" s="233"/>
      <c r="DVK46" s="233"/>
      <c r="DVL46" s="233"/>
      <c r="DVM46" s="233"/>
      <c r="DVN46" s="233"/>
      <c r="DVO46" s="233"/>
      <c r="DVP46" s="233"/>
      <c r="DVQ46" s="233"/>
      <c r="DVR46" s="233"/>
      <c r="DVS46" s="233"/>
      <c r="DVT46" s="233"/>
      <c r="DVU46" s="233"/>
      <c r="DVV46" s="233"/>
      <c r="DVW46" s="233"/>
      <c r="DVX46" s="233"/>
      <c r="DVY46" s="233"/>
      <c r="DVZ46" s="233"/>
      <c r="DWA46" s="233"/>
      <c r="DWB46" s="233"/>
      <c r="DWC46" s="233"/>
      <c r="DWD46" s="233"/>
      <c r="DWE46" s="233"/>
      <c r="DWF46" s="233"/>
      <c r="DWG46" s="233"/>
      <c r="DWH46" s="233"/>
      <c r="DWI46" s="233"/>
      <c r="DWJ46" s="233"/>
      <c r="DWK46" s="233"/>
      <c r="DWL46" s="233"/>
      <c r="DWM46" s="233"/>
      <c r="DWN46" s="233"/>
      <c r="DWO46" s="233"/>
      <c r="DWP46" s="233"/>
      <c r="DWQ46" s="233"/>
      <c r="DWR46" s="233"/>
      <c r="DWS46" s="233"/>
      <c r="DWT46" s="233"/>
      <c r="DWU46" s="233"/>
      <c r="DWV46" s="233"/>
      <c r="DWW46" s="233"/>
      <c r="DWX46" s="233"/>
      <c r="DWY46" s="233"/>
      <c r="DWZ46" s="233"/>
      <c r="DXA46" s="233"/>
      <c r="DXB46" s="233"/>
      <c r="DXC46" s="233"/>
      <c r="DXD46" s="233"/>
      <c r="DXE46" s="233"/>
      <c r="DXF46" s="233"/>
      <c r="DXG46" s="233"/>
      <c r="DXH46" s="233"/>
      <c r="DXI46" s="233"/>
      <c r="DXJ46" s="233"/>
      <c r="DXK46" s="233"/>
      <c r="DXL46" s="233"/>
      <c r="DXM46" s="233"/>
      <c r="DXN46" s="233"/>
      <c r="DXO46" s="233"/>
      <c r="DXP46" s="233"/>
      <c r="DXQ46" s="233"/>
      <c r="DXR46" s="233"/>
      <c r="DXS46" s="233"/>
      <c r="DXT46" s="233"/>
      <c r="DXU46" s="233"/>
      <c r="DXV46" s="233"/>
      <c r="DXW46" s="233"/>
      <c r="DXX46" s="233"/>
      <c r="DXY46" s="233"/>
      <c r="DXZ46" s="233"/>
      <c r="DYA46" s="233"/>
      <c r="DYB46" s="233"/>
      <c r="DYC46" s="233"/>
      <c r="DYD46" s="233"/>
      <c r="DYE46" s="233"/>
      <c r="DYF46" s="233"/>
      <c r="DYG46" s="233"/>
      <c r="DYH46" s="233"/>
      <c r="DYI46" s="233"/>
      <c r="DYJ46" s="233"/>
      <c r="DYK46" s="233"/>
      <c r="DYL46" s="233"/>
      <c r="DYM46" s="233"/>
      <c r="DYN46" s="233"/>
      <c r="DYO46" s="233"/>
      <c r="DYP46" s="233"/>
      <c r="DYQ46" s="233"/>
      <c r="DYR46" s="233"/>
      <c r="DYS46" s="233"/>
      <c r="DYT46" s="233"/>
      <c r="DYU46" s="233"/>
      <c r="DYV46" s="233"/>
      <c r="DYW46" s="233"/>
      <c r="DYX46" s="233"/>
      <c r="DYY46" s="233"/>
      <c r="DYZ46" s="233"/>
      <c r="DZA46" s="233"/>
      <c r="DZB46" s="233"/>
      <c r="DZC46" s="233"/>
      <c r="DZD46" s="233"/>
      <c r="DZE46" s="233"/>
      <c r="DZF46" s="233"/>
      <c r="DZG46" s="233"/>
      <c r="DZH46" s="233"/>
      <c r="DZI46" s="233"/>
      <c r="DZJ46" s="233"/>
      <c r="DZK46" s="233"/>
      <c r="DZL46" s="233"/>
      <c r="DZM46" s="233"/>
      <c r="DZN46" s="233"/>
      <c r="DZO46" s="233"/>
      <c r="DZP46" s="233"/>
      <c r="DZQ46" s="233"/>
      <c r="DZR46" s="233"/>
      <c r="DZS46" s="233"/>
      <c r="DZT46" s="233"/>
      <c r="DZU46" s="233"/>
      <c r="DZV46" s="233"/>
      <c r="DZW46" s="233"/>
      <c r="DZX46" s="233"/>
      <c r="DZY46" s="233"/>
      <c r="DZZ46" s="233"/>
      <c r="EAA46" s="233"/>
      <c r="EAB46" s="233"/>
      <c r="EAC46" s="233"/>
      <c r="EAD46" s="233"/>
      <c r="EAE46" s="233"/>
      <c r="EAF46" s="233"/>
      <c r="EAG46" s="233"/>
      <c r="EAH46" s="233"/>
      <c r="EAI46" s="233"/>
      <c r="EAJ46" s="233"/>
      <c r="EAK46" s="233"/>
      <c r="EAL46" s="233"/>
      <c r="EAM46" s="233"/>
      <c r="EAN46" s="233"/>
      <c r="EAO46" s="233"/>
      <c r="EAP46" s="233"/>
      <c r="EAQ46" s="233"/>
      <c r="EAR46" s="233"/>
      <c r="EAS46" s="233"/>
      <c r="EAT46" s="233"/>
      <c r="EAU46" s="233"/>
      <c r="EAV46" s="233"/>
      <c r="EAW46" s="233"/>
      <c r="EAX46" s="233"/>
      <c r="EAY46" s="233"/>
      <c r="EAZ46" s="233"/>
      <c r="EBA46" s="233"/>
      <c r="EBB46" s="233"/>
      <c r="EBC46" s="233"/>
      <c r="EBD46" s="233"/>
      <c r="EBE46" s="233"/>
      <c r="EBF46" s="233"/>
      <c r="EBG46" s="233"/>
      <c r="EBH46" s="233"/>
      <c r="EBI46" s="233"/>
      <c r="EBJ46" s="233"/>
      <c r="EBK46" s="233"/>
      <c r="EBL46" s="233"/>
      <c r="EBM46" s="233"/>
      <c r="EBN46" s="233"/>
      <c r="EBO46" s="233"/>
      <c r="EBP46" s="233"/>
      <c r="EBQ46" s="233"/>
      <c r="EBR46" s="233"/>
      <c r="EBS46" s="233"/>
      <c r="EBT46" s="233"/>
      <c r="EBU46" s="233"/>
      <c r="EBV46" s="233"/>
      <c r="EBW46" s="233"/>
      <c r="EBX46" s="233"/>
      <c r="EBY46" s="233"/>
      <c r="EBZ46" s="233"/>
      <c r="ECA46" s="233"/>
      <c r="ECB46" s="233"/>
      <c r="ECC46" s="233"/>
      <c r="ECD46" s="233"/>
      <c r="ECE46" s="233"/>
      <c r="ECF46" s="233"/>
      <c r="ECG46" s="233"/>
      <c r="ECH46" s="233"/>
      <c r="ECI46" s="233"/>
      <c r="ECJ46" s="233"/>
      <c r="ECK46" s="233"/>
      <c r="ECL46" s="233"/>
      <c r="ECM46" s="233"/>
      <c r="ECN46" s="233"/>
      <c r="ECO46" s="233"/>
      <c r="ECP46" s="233"/>
      <c r="ECQ46" s="233"/>
      <c r="ECR46" s="233"/>
      <c r="ECS46" s="233"/>
      <c r="ECT46" s="233"/>
      <c r="ECU46" s="233"/>
      <c r="ECV46" s="233"/>
      <c r="ECW46" s="233"/>
      <c r="ECX46" s="233"/>
      <c r="ECY46" s="233"/>
      <c r="ECZ46" s="233"/>
      <c r="EDA46" s="233"/>
      <c r="EDB46" s="233"/>
      <c r="EDC46" s="233"/>
      <c r="EDD46" s="233"/>
      <c r="EDE46" s="233"/>
      <c r="EDF46" s="233"/>
      <c r="EDG46" s="233"/>
      <c r="EDH46" s="233"/>
      <c r="EDI46" s="233"/>
      <c r="EDJ46" s="233"/>
      <c r="EDK46" s="233"/>
      <c r="EDL46" s="233"/>
      <c r="EDM46" s="233"/>
      <c r="EDN46" s="233"/>
      <c r="EDO46" s="233"/>
      <c r="EDP46" s="233"/>
      <c r="EDQ46" s="233"/>
      <c r="EDR46" s="233"/>
      <c r="EDS46" s="233"/>
      <c r="EDT46" s="233"/>
      <c r="EDU46" s="233"/>
      <c r="EDV46" s="233"/>
      <c r="EDW46" s="233"/>
      <c r="EDX46" s="233"/>
      <c r="EDY46" s="233"/>
      <c r="EDZ46" s="233"/>
      <c r="EEA46" s="233"/>
      <c r="EEB46" s="233"/>
      <c r="EEC46" s="233"/>
      <c r="EED46" s="233"/>
      <c r="EEE46" s="233"/>
      <c r="EEF46" s="233"/>
      <c r="EEG46" s="233"/>
      <c r="EEH46" s="233"/>
      <c r="EEI46" s="233"/>
      <c r="EEJ46" s="233"/>
      <c r="EEK46" s="233"/>
      <c r="EEL46" s="233"/>
      <c r="EEM46" s="233"/>
      <c r="EEN46" s="233"/>
      <c r="EEO46" s="233"/>
      <c r="EEP46" s="233"/>
      <c r="EEQ46" s="233"/>
      <c r="EER46" s="233"/>
      <c r="EES46" s="233"/>
      <c r="EET46" s="233"/>
      <c r="EEU46" s="233"/>
      <c r="EEV46" s="233"/>
      <c r="EEW46" s="233"/>
      <c r="EEX46" s="233"/>
      <c r="EEY46" s="233"/>
      <c r="EEZ46" s="233"/>
      <c r="EFA46" s="233"/>
      <c r="EFB46" s="233"/>
      <c r="EFC46" s="233"/>
      <c r="EFD46" s="233"/>
      <c r="EFE46" s="233"/>
      <c r="EFF46" s="233"/>
      <c r="EFG46" s="233"/>
      <c r="EFH46" s="233"/>
      <c r="EFI46" s="233"/>
      <c r="EFJ46" s="233"/>
      <c r="EFK46" s="233"/>
      <c r="EFL46" s="233"/>
      <c r="EFM46" s="233"/>
      <c r="EFN46" s="233"/>
      <c r="EFO46" s="233"/>
      <c r="EFP46" s="233"/>
      <c r="EFQ46" s="233"/>
      <c r="EFR46" s="233"/>
      <c r="EFS46" s="233"/>
      <c r="EFT46" s="233"/>
      <c r="EFU46" s="233"/>
      <c r="EFV46" s="233"/>
      <c r="EFW46" s="233"/>
      <c r="EFX46" s="233"/>
      <c r="EFY46" s="233"/>
      <c r="EFZ46" s="233"/>
      <c r="EGA46" s="233"/>
      <c r="EGB46" s="233"/>
      <c r="EGC46" s="233"/>
      <c r="EGD46" s="233"/>
      <c r="EGE46" s="233"/>
      <c r="EGF46" s="233"/>
      <c r="EGG46" s="233"/>
      <c r="EGH46" s="233"/>
      <c r="EGI46" s="233"/>
      <c r="EGJ46" s="233"/>
      <c r="EGK46" s="233"/>
      <c r="EGL46" s="233"/>
      <c r="EGM46" s="233"/>
      <c r="EGN46" s="233"/>
      <c r="EGO46" s="233"/>
      <c r="EGP46" s="233"/>
      <c r="EGQ46" s="233"/>
      <c r="EGR46" s="233"/>
      <c r="EGS46" s="233"/>
      <c r="EGT46" s="233"/>
      <c r="EGU46" s="233"/>
      <c r="EGV46" s="233"/>
      <c r="EGW46" s="233"/>
      <c r="EGX46" s="233"/>
      <c r="EGY46" s="233"/>
      <c r="EGZ46" s="233"/>
      <c r="EHA46" s="233"/>
      <c r="EHB46" s="233"/>
      <c r="EHC46" s="233"/>
      <c r="EHD46" s="233"/>
      <c r="EHE46" s="233"/>
      <c r="EHF46" s="233"/>
      <c r="EHG46" s="233"/>
      <c r="EHH46" s="233"/>
      <c r="EHI46" s="233"/>
      <c r="EHJ46" s="233"/>
      <c r="EHK46" s="233"/>
      <c r="EHL46" s="233"/>
      <c r="EHM46" s="233"/>
      <c r="EHN46" s="233"/>
      <c r="EHO46" s="233"/>
      <c r="EHP46" s="233"/>
      <c r="EHQ46" s="233"/>
      <c r="EHR46" s="233"/>
      <c r="EHS46" s="233"/>
      <c r="EHT46" s="233"/>
      <c r="EHU46" s="233"/>
      <c r="EHV46" s="233"/>
      <c r="EHW46" s="233"/>
      <c r="EHX46" s="233"/>
      <c r="EHY46" s="233"/>
      <c r="EHZ46" s="233"/>
      <c r="EIA46" s="233"/>
      <c r="EIB46" s="233"/>
      <c r="EIC46" s="233"/>
      <c r="EID46" s="233"/>
      <c r="EIE46" s="233"/>
      <c r="EIF46" s="233"/>
      <c r="EIG46" s="233"/>
      <c r="EIH46" s="233"/>
      <c r="EII46" s="233"/>
      <c r="EIJ46" s="233"/>
      <c r="EIK46" s="233"/>
      <c r="EIL46" s="233"/>
      <c r="EIM46" s="233"/>
      <c r="EIN46" s="233"/>
      <c r="EIO46" s="233"/>
      <c r="EIP46" s="233"/>
      <c r="EIQ46" s="233"/>
      <c r="EIR46" s="233"/>
      <c r="EIS46" s="233"/>
      <c r="EIT46" s="233"/>
      <c r="EIU46" s="233"/>
      <c r="EIV46" s="233"/>
      <c r="EIW46" s="233"/>
      <c r="EIX46" s="233"/>
      <c r="EIY46" s="233"/>
      <c r="EIZ46" s="233"/>
      <c r="EJA46" s="233"/>
      <c r="EJB46" s="233"/>
      <c r="EJC46" s="233"/>
      <c r="EJD46" s="233"/>
      <c r="EJE46" s="233"/>
      <c r="EJF46" s="233"/>
      <c r="EJG46" s="233"/>
      <c r="EJH46" s="233"/>
      <c r="EJI46" s="233"/>
      <c r="EJJ46" s="233"/>
      <c r="EJK46" s="233"/>
      <c r="EJL46" s="233"/>
      <c r="EJM46" s="233"/>
      <c r="EJN46" s="233"/>
      <c r="EJO46" s="233"/>
      <c r="EJP46" s="233"/>
      <c r="EJQ46" s="233"/>
      <c r="EJR46" s="233"/>
      <c r="EJS46" s="233"/>
      <c r="EJT46" s="233"/>
      <c r="EJU46" s="233"/>
      <c r="EJV46" s="233"/>
      <c r="EJW46" s="233"/>
      <c r="EJX46" s="233"/>
      <c r="EJY46" s="233"/>
      <c r="EJZ46" s="233"/>
      <c r="EKA46" s="233"/>
      <c r="EKB46" s="233"/>
      <c r="EKC46" s="233"/>
      <c r="EKD46" s="233"/>
      <c r="EKE46" s="233"/>
      <c r="EKF46" s="233"/>
      <c r="EKG46" s="233"/>
      <c r="EKH46" s="233"/>
      <c r="EKI46" s="233"/>
      <c r="EKJ46" s="233"/>
      <c r="EKK46" s="233"/>
      <c r="EKL46" s="233"/>
      <c r="EKM46" s="233"/>
      <c r="EKN46" s="233"/>
      <c r="EKO46" s="233"/>
      <c r="EKP46" s="233"/>
      <c r="EKQ46" s="233"/>
      <c r="EKR46" s="233"/>
      <c r="EKS46" s="233"/>
      <c r="EKT46" s="233"/>
      <c r="EKU46" s="233"/>
      <c r="EKV46" s="233"/>
      <c r="EKW46" s="233"/>
      <c r="EKX46" s="233"/>
      <c r="EKY46" s="233"/>
      <c r="EKZ46" s="233"/>
      <c r="ELA46" s="233"/>
      <c r="ELB46" s="233"/>
      <c r="ELC46" s="233"/>
      <c r="ELD46" s="233"/>
      <c r="ELE46" s="233"/>
      <c r="ELF46" s="233"/>
      <c r="ELG46" s="233"/>
      <c r="ELH46" s="233"/>
      <c r="ELI46" s="233"/>
      <c r="ELJ46" s="233"/>
      <c r="ELK46" s="233"/>
      <c r="ELL46" s="233"/>
      <c r="ELM46" s="233"/>
      <c r="ELN46" s="233"/>
      <c r="ELO46" s="233"/>
      <c r="ELP46" s="233"/>
      <c r="ELQ46" s="233"/>
      <c r="ELR46" s="233"/>
      <c r="ELS46" s="233"/>
      <c r="ELT46" s="233"/>
      <c r="ELU46" s="233"/>
      <c r="ELV46" s="233"/>
      <c r="ELW46" s="233"/>
      <c r="ELX46" s="233"/>
      <c r="ELY46" s="233"/>
      <c r="ELZ46" s="233"/>
      <c r="EMA46" s="233"/>
      <c r="EMB46" s="233"/>
      <c r="EMC46" s="233"/>
      <c r="EMD46" s="233"/>
      <c r="EME46" s="233"/>
      <c r="EMF46" s="233"/>
      <c r="EMG46" s="233"/>
      <c r="EMH46" s="233"/>
      <c r="EMI46" s="233"/>
      <c r="EMJ46" s="233"/>
      <c r="EMK46" s="233"/>
      <c r="EML46" s="233"/>
      <c r="EMM46" s="233"/>
      <c r="EMN46" s="233"/>
      <c r="EMO46" s="233"/>
      <c r="EMP46" s="233"/>
      <c r="EMQ46" s="233"/>
      <c r="EMR46" s="233"/>
      <c r="EMS46" s="233"/>
      <c r="EMT46" s="233"/>
      <c r="EMU46" s="233"/>
      <c r="EMV46" s="233"/>
      <c r="EMW46" s="233"/>
      <c r="EMX46" s="233"/>
      <c r="EMY46" s="233"/>
      <c r="EMZ46" s="233"/>
      <c r="ENA46" s="233"/>
      <c r="ENB46" s="233"/>
      <c r="ENC46" s="233"/>
      <c r="END46" s="233"/>
      <c r="ENE46" s="233"/>
      <c r="ENF46" s="233"/>
      <c r="ENG46" s="233"/>
      <c r="ENH46" s="233"/>
      <c r="ENI46" s="233"/>
      <c r="ENJ46" s="233"/>
      <c r="ENK46" s="233"/>
      <c r="ENL46" s="233"/>
      <c r="ENM46" s="233"/>
      <c r="ENN46" s="233"/>
      <c r="ENO46" s="233"/>
      <c r="ENP46" s="233"/>
      <c r="ENQ46" s="233"/>
      <c r="ENR46" s="233"/>
      <c r="ENS46" s="233"/>
      <c r="ENT46" s="233"/>
      <c r="ENU46" s="233"/>
      <c r="ENV46" s="233"/>
      <c r="ENW46" s="233"/>
      <c r="ENX46" s="233"/>
      <c r="ENY46" s="233"/>
      <c r="ENZ46" s="233"/>
      <c r="EOA46" s="233"/>
      <c r="EOB46" s="233"/>
      <c r="EOC46" s="233"/>
      <c r="EOD46" s="233"/>
      <c r="EOE46" s="233"/>
      <c r="EOF46" s="233"/>
      <c r="EOG46" s="233"/>
      <c r="EOH46" s="233"/>
      <c r="EOI46" s="233"/>
      <c r="EOJ46" s="233"/>
      <c r="EOK46" s="233"/>
      <c r="EOL46" s="233"/>
      <c r="EOM46" s="233"/>
      <c r="EON46" s="233"/>
      <c r="EOO46" s="233"/>
      <c r="EOP46" s="233"/>
      <c r="EOQ46" s="233"/>
      <c r="EOR46" s="233"/>
      <c r="EOS46" s="233"/>
      <c r="EOT46" s="233"/>
      <c r="EOU46" s="233"/>
      <c r="EOV46" s="233"/>
      <c r="EOW46" s="233"/>
      <c r="EOX46" s="233"/>
      <c r="EOY46" s="233"/>
      <c r="EOZ46" s="233"/>
      <c r="EPA46" s="233"/>
      <c r="EPB46" s="233"/>
      <c r="EPC46" s="233"/>
      <c r="EPD46" s="233"/>
      <c r="EPE46" s="233"/>
      <c r="EPF46" s="233"/>
      <c r="EPG46" s="233"/>
      <c r="EPH46" s="233"/>
      <c r="EPI46" s="233"/>
      <c r="EPJ46" s="233"/>
      <c r="EPK46" s="233"/>
      <c r="EPL46" s="233"/>
      <c r="EPM46" s="233"/>
      <c r="EPN46" s="233"/>
      <c r="EPO46" s="233"/>
      <c r="EPP46" s="233"/>
      <c r="EPQ46" s="233"/>
      <c r="EPR46" s="233"/>
      <c r="EPS46" s="233"/>
      <c r="EPT46" s="233"/>
      <c r="EPU46" s="233"/>
      <c r="EPV46" s="233"/>
      <c r="EPW46" s="233"/>
      <c r="EPX46" s="233"/>
      <c r="EPY46" s="233"/>
      <c r="EPZ46" s="233"/>
      <c r="EQA46" s="233"/>
      <c r="EQB46" s="233"/>
      <c r="EQC46" s="233"/>
      <c r="EQD46" s="233"/>
      <c r="EQE46" s="233"/>
      <c r="EQF46" s="233"/>
      <c r="EQG46" s="233"/>
      <c r="EQH46" s="233"/>
      <c r="EQI46" s="233"/>
      <c r="EQJ46" s="233"/>
      <c r="EQK46" s="233"/>
      <c r="EQL46" s="233"/>
      <c r="EQM46" s="233"/>
      <c r="EQN46" s="233"/>
      <c r="EQO46" s="233"/>
      <c r="EQP46" s="233"/>
      <c r="EQQ46" s="233"/>
      <c r="EQR46" s="233"/>
      <c r="EQS46" s="233"/>
      <c r="EQT46" s="233"/>
      <c r="EQU46" s="233"/>
      <c r="EQV46" s="233"/>
      <c r="EQW46" s="233"/>
      <c r="EQX46" s="233"/>
      <c r="EQY46" s="233"/>
      <c r="EQZ46" s="233"/>
      <c r="ERA46" s="233"/>
      <c r="ERB46" s="233"/>
      <c r="ERC46" s="233"/>
      <c r="ERD46" s="233"/>
      <c r="ERE46" s="233"/>
      <c r="ERF46" s="233"/>
      <c r="ERG46" s="233"/>
      <c r="ERH46" s="233"/>
      <c r="ERI46" s="233"/>
      <c r="ERJ46" s="233"/>
      <c r="ERK46" s="233"/>
      <c r="ERL46" s="233"/>
      <c r="ERM46" s="233"/>
      <c r="ERN46" s="233"/>
      <c r="ERO46" s="233"/>
      <c r="ERP46" s="233"/>
      <c r="ERQ46" s="233"/>
      <c r="ERR46" s="233"/>
      <c r="ERS46" s="233"/>
      <c r="ERT46" s="233"/>
      <c r="ERU46" s="233"/>
      <c r="ERV46" s="233"/>
      <c r="ERW46" s="233"/>
      <c r="ERX46" s="233"/>
      <c r="ERY46" s="233"/>
      <c r="ERZ46" s="233"/>
      <c r="ESA46" s="233"/>
      <c r="ESB46" s="233"/>
      <c r="ESC46" s="233"/>
      <c r="ESD46" s="233"/>
      <c r="ESE46" s="233"/>
      <c r="ESF46" s="233"/>
      <c r="ESG46" s="233"/>
      <c r="ESH46" s="233"/>
      <c r="ESI46" s="233"/>
      <c r="ESJ46" s="233"/>
      <c r="ESK46" s="233"/>
      <c r="ESL46" s="233"/>
      <c r="ESM46" s="233"/>
      <c r="ESN46" s="233"/>
      <c r="ESO46" s="233"/>
      <c r="ESP46" s="233"/>
      <c r="ESQ46" s="233"/>
      <c r="ESR46" s="233"/>
      <c r="ESS46" s="233"/>
      <c r="EST46" s="233"/>
      <c r="ESU46" s="233"/>
      <c r="ESV46" s="233"/>
      <c r="ESW46" s="233"/>
      <c r="ESX46" s="233"/>
      <c r="ESY46" s="233"/>
      <c r="ESZ46" s="233"/>
      <c r="ETA46" s="233"/>
      <c r="ETB46" s="233"/>
      <c r="ETC46" s="233"/>
      <c r="ETD46" s="233"/>
      <c r="ETE46" s="233"/>
      <c r="ETF46" s="233"/>
      <c r="ETG46" s="233"/>
      <c r="ETH46" s="233"/>
      <c r="ETI46" s="233"/>
      <c r="ETJ46" s="233"/>
      <c r="ETK46" s="233"/>
      <c r="ETL46" s="233"/>
      <c r="ETM46" s="233"/>
      <c r="ETN46" s="233"/>
      <c r="ETO46" s="233"/>
      <c r="ETP46" s="233"/>
      <c r="ETQ46" s="233"/>
      <c r="ETR46" s="233"/>
      <c r="ETS46" s="233"/>
      <c r="ETT46" s="233"/>
      <c r="ETU46" s="233"/>
      <c r="ETV46" s="233"/>
      <c r="ETW46" s="233"/>
      <c r="ETX46" s="233"/>
      <c r="ETY46" s="233"/>
      <c r="ETZ46" s="233"/>
      <c r="EUA46" s="233"/>
      <c r="EUB46" s="233"/>
      <c r="EUC46" s="233"/>
      <c r="EUD46" s="233"/>
      <c r="EUE46" s="233"/>
      <c r="EUF46" s="233"/>
      <c r="EUG46" s="233"/>
      <c r="EUH46" s="233"/>
      <c r="EUI46" s="233"/>
      <c r="EUJ46" s="233"/>
      <c r="EUK46" s="233"/>
      <c r="EUL46" s="233"/>
      <c r="EUM46" s="233"/>
      <c r="EUN46" s="233"/>
      <c r="EUO46" s="233"/>
      <c r="EUP46" s="233"/>
      <c r="EUQ46" s="233"/>
      <c r="EUR46" s="233"/>
      <c r="EUS46" s="233"/>
      <c r="EUT46" s="233"/>
      <c r="EUU46" s="233"/>
      <c r="EUV46" s="233"/>
      <c r="EUW46" s="233"/>
      <c r="EUX46" s="233"/>
      <c r="EUY46" s="233"/>
      <c r="EUZ46" s="233"/>
      <c r="EVA46" s="233"/>
      <c r="EVB46" s="233"/>
      <c r="EVC46" s="233"/>
      <c r="EVD46" s="233"/>
      <c r="EVE46" s="233"/>
      <c r="EVF46" s="233"/>
      <c r="EVG46" s="233"/>
      <c r="EVH46" s="233"/>
      <c r="EVI46" s="233"/>
      <c r="EVJ46" s="233"/>
      <c r="EVK46" s="233"/>
      <c r="EVL46" s="233"/>
      <c r="EVM46" s="233"/>
      <c r="EVN46" s="233"/>
      <c r="EVO46" s="233"/>
      <c r="EVP46" s="233"/>
      <c r="EVQ46" s="233"/>
      <c r="EVR46" s="233"/>
      <c r="EVS46" s="233"/>
      <c r="EVT46" s="233"/>
      <c r="EVU46" s="233"/>
      <c r="EVV46" s="233"/>
      <c r="EVW46" s="233"/>
      <c r="EVX46" s="233"/>
      <c r="EVY46" s="233"/>
      <c r="EVZ46" s="233"/>
      <c r="EWA46" s="233"/>
      <c r="EWB46" s="233"/>
      <c r="EWC46" s="233"/>
      <c r="EWD46" s="233"/>
      <c r="EWE46" s="233"/>
      <c r="EWF46" s="233"/>
      <c r="EWG46" s="233"/>
      <c r="EWH46" s="233"/>
      <c r="EWI46" s="233"/>
      <c r="EWJ46" s="233"/>
      <c r="EWK46" s="233"/>
      <c r="EWL46" s="233"/>
      <c r="EWM46" s="233"/>
      <c r="EWN46" s="233"/>
      <c r="EWO46" s="233"/>
      <c r="EWP46" s="233"/>
      <c r="EWQ46" s="233"/>
      <c r="EWR46" s="233"/>
      <c r="EWS46" s="233"/>
      <c r="EWT46" s="233"/>
      <c r="EWU46" s="233"/>
      <c r="EWV46" s="233"/>
      <c r="EWW46" s="233"/>
      <c r="EWX46" s="233"/>
      <c r="EWY46" s="233"/>
      <c r="EWZ46" s="233"/>
      <c r="EXA46" s="233"/>
      <c r="EXB46" s="233"/>
      <c r="EXC46" s="233"/>
      <c r="EXD46" s="233"/>
      <c r="EXE46" s="233"/>
      <c r="EXF46" s="233"/>
      <c r="EXG46" s="233"/>
      <c r="EXH46" s="233"/>
      <c r="EXI46" s="233"/>
      <c r="EXJ46" s="233"/>
      <c r="EXK46" s="233"/>
      <c r="EXL46" s="233"/>
      <c r="EXM46" s="233"/>
      <c r="EXN46" s="233"/>
      <c r="EXO46" s="233"/>
      <c r="EXP46" s="233"/>
      <c r="EXQ46" s="233"/>
      <c r="EXR46" s="233"/>
      <c r="EXS46" s="233"/>
      <c r="EXT46" s="233"/>
      <c r="EXU46" s="233"/>
      <c r="EXV46" s="233"/>
      <c r="EXW46" s="233"/>
      <c r="EXX46" s="233"/>
      <c r="EXY46" s="233"/>
      <c r="EXZ46" s="233"/>
      <c r="EYA46" s="233"/>
      <c r="EYB46" s="233"/>
      <c r="EYC46" s="233"/>
      <c r="EYD46" s="233"/>
      <c r="EYE46" s="233"/>
      <c r="EYF46" s="233"/>
      <c r="EYG46" s="233"/>
      <c r="EYH46" s="233"/>
      <c r="EYI46" s="233"/>
      <c r="EYJ46" s="233"/>
      <c r="EYK46" s="233"/>
      <c r="EYL46" s="233"/>
      <c r="EYM46" s="233"/>
      <c r="EYN46" s="233"/>
      <c r="EYO46" s="233"/>
      <c r="EYP46" s="233"/>
      <c r="EYQ46" s="233"/>
      <c r="EYR46" s="233"/>
      <c r="EYS46" s="233"/>
      <c r="EYT46" s="233"/>
      <c r="EYU46" s="233"/>
      <c r="EYV46" s="233"/>
      <c r="EYW46" s="233"/>
      <c r="EYX46" s="233"/>
      <c r="EYY46" s="233"/>
      <c r="EYZ46" s="233"/>
      <c r="EZA46" s="233"/>
      <c r="EZB46" s="233"/>
      <c r="EZC46" s="233"/>
      <c r="EZD46" s="233"/>
      <c r="EZE46" s="233"/>
      <c r="EZF46" s="233"/>
      <c r="EZG46" s="233"/>
      <c r="EZH46" s="233"/>
      <c r="EZI46" s="233"/>
      <c r="EZJ46" s="233"/>
      <c r="EZK46" s="233"/>
      <c r="EZL46" s="233"/>
      <c r="EZM46" s="233"/>
      <c r="EZN46" s="233"/>
      <c r="EZO46" s="233"/>
      <c r="EZP46" s="233"/>
      <c r="EZQ46" s="233"/>
      <c r="EZR46" s="233"/>
      <c r="EZS46" s="233"/>
      <c r="EZT46" s="233"/>
      <c r="EZU46" s="233"/>
      <c r="EZV46" s="233"/>
      <c r="EZW46" s="233"/>
      <c r="EZX46" s="233"/>
      <c r="EZY46" s="233"/>
      <c r="EZZ46" s="233"/>
      <c r="FAA46" s="233"/>
      <c r="FAB46" s="233"/>
      <c r="FAC46" s="233"/>
      <c r="FAD46" s="233"/>
      <c r="FAE46" s="233"/>
      <c r="FAF46" s="233"/>
      <c r="FAG46" s="233"/>
      <c r="FAH46" s="233"/>
      <c r="FAI46" s="233"/>
      <c r="FAJ46" s="233"/>
      <c r="FAK46" s="233"/>
      <c r="FAL46" s="233"/>
      <c r="FAM46" s="233"/>
      <c r="FAN46" s="233"/>
      <c r="FAO46" s="233"/>
      <c r="FAP46" s="233"/>
      <c r="FAQ46" s="233"/>
      <c r="FAR46" s="233"/>
      <c r="FAS46" s="233"/>
      <c r="FAT46" s="233"/>
      <c r="FAU46" s="233"/>
      <c r="FAV46" s="233"/>
      <c r="FAW46" s="233"/>
      <c r="FAX46" s="233"/>
      <c r="FAY46" s="233"/>
      <c r="FAZ46" s="233"/>
      <c r="FBA46" s="233"/>
      <c r="FBB46" s="233"/>
      <c r="FBC46" s="233"/>
      <c r="FBD46" s="233"/>
      <c r="FBE46" s="233"/>
      <c r="FBF46" s="233"/>
      <c r="FBG46" s="233"/>
      <c r="FBH46" s="233"/>
      <c r="FBI46" s="233"/>
      <c r="FBJ46" s="233"/>
      <c r="FBK46" s="233"/>
      <c r="FBL46" s="233"/>
      <c r="FBM46" s="233"/>
      <c r="FBN46" s="233"/>
      <c r="FBO46" s="233"/>
      <c r="FBP46" s="233"/>
      <c r="FBQ46" s="233"/>
      <c r="FBR46" s="233"/>
      <c r="FBS46" s="233"/>
      <c r="FBT46" s="233"/>
      <c r="FBU46" s="233"/>
      <c r="FBV46" s="233"/>
      <c r="FBW46" s="233"/>
      <c r="FBX46" s="233"/>
      <c r="FBY46" s="233"/>
      <c r="FBZ46" s="233"/>
      <c r="FCA46" s="233"/>
      <c r="FCB46" s="233"/>
      <c r="FCC46" s="233"/>
      <c r="FCD46" s="233"/>
      <c r="FCE46" s="233"/>
      <c r="FCF46" s="233"/>
      <c r="FCG46" s="233"/>
      <c r="FCH46" s="233"/>
      <c r="FCI46" s="233"/>
      <c r="FCJ46" s="233"/>
      <c r="FCK46" s="233"/>
      <c r="FCL46" s="233"/>
      <c r="FCM46" s="233"/>
      <c r="FCN46" s="233"/>
      <c r="FCO46" s="233"/>
      <c r="FCP46" s="233"/>
      <c r="FCQ46" s="233"/>
      <c r="FCR46" s="233"/>
      <c r="FCS46" s="233"/>
      <c r="FCT46" s="233"/>
      <c r="FCU46" s="233"/>
      <c r="FCV46" s="233"/>
      <c r="FCW46" s="233"/>
      <c r="FCX46" s="233"/>
      <c r="FCY46" s="233"/>
      <c r="FCZ46" s="233"/>
      <c r="FDA46" s="233"/>
      <c r="FDB46" s="233"/>
      <c r="FDC46" s="233"/>
      <c r="FDD46" s="233"/>
      <c r="FDE46" s="233"/>
      <c r="FDF46" s="233"/>
      <c r="FDG46" s="233"/>
      <c r="FDH46" s="233"/>
      <c r="FDI46" s="233"/>
      <c r="FDJ46" s="233"/>
      <c r="FDK46" s="233"/>
      <c r="FDL46" s="233"/>
      <c r="FDM46" s="233"/>
      <c r="FDN46" s="233"/>
      <c r="FDO46" s="233"/>
      <c r="FDP46" s="233"/>
      <c r="FDQ46" s="233"/>
      <c r="FDR46" s="233"/>
      <c r="FDS46" s="233"/>
      <c r="FDT46" s="233"/>
      <c r="FDU46" s="233"/>
      <c r="FDV46" s="233"/>
      <c r="FDW46" s="233"/>
      <c r="FDX46" s="233"/>
      <c r="FDY46" s="233"/>
      <c r="FDZ46" s="233"/>
      <c r="FEA46" s="233"/>
      <c r="FEB46" s="233"/>
      <c r="FEC46" s="233"/>
      <c r="FED46" s="233"/>
      <c r="FEE46" s="233"/>
      <c r="FEF46" s="233"/>
      <c r="FEG46" s="233"/>
      <c r="FEH46" s="233"/>
      <c r="FEI46" s="233"/>
      <c r="FEJ46" s="233"/>
      <c r="FEK46" s="233"/>
      <c r="FEL46" s="233"/>
      <c r="FEM46" s="233"/>
      <c r="FEN46" s="233"/>
      <c r="FEO46" s="233"/>
      <c r="FEP46" s="233"/>
      <c r="FEQ46" s="233"/>
      <c r="FER46" s="233"/>
      <c r="FES46" s="233"/>
      <c r="FET46" s="233"/>
      <c r="FEU46" s="233"/>
      <c r="FEV46" s="233"/>
      <c r="FEW46" s="233"/>
      <c r="FEX46" s="233"/>
      <c r="FEY46" s="233"/>
      <c r="FEZ46" s="233"/>
      <c r="FFA46" s="233"/>
      <c r="FFB46" s="233"/>
      <c r="FFC46" s="233"/>
      <c r="FFD46" s="233"/>
      <c r="FFE46" s="233"/>
      <c r="FFF46" s="233"/>
      <c r="FFG46" s="233"/>
      <c r="FFH46" s="233"/>
      <c r="FFI46" s="233"/>
      <c r="FFJ46" s="233"/>
      <c r="FFK46" s="233"/>
      <c r="FFL46" s="233"/>
      <c r="FFM46" s="233"/>
      <c r="FFN46" s="233"/>
      <c r="FFO46" s="233"/>
      <c r="FFP46" s="233"/>
      <c r="FFQ46" s="233"/>
      <c r="FFR46" s="233"/>
      <c r="FFS46" s="233"/>
      <c r="FFT46" s="233"/>
      <c r="FFU46" s="233"/>
      <c r="FFV46" s="233"/>
      <c r="FFW46" s="233"/>
      <c r="FFX46" s="233"/>
      <c r="FFY46" s="233"/>
      <c r="FFZ46" s="233"/>
      <c r="FGA46" s="233"/>
      <c r="FGB46" s="233"/>
      <c r="FGC46" s="233"/>
      <c r="FGD46" s="233"/>
      <c r="FGE46" s="233"/>
      <c r="FGF46" s="233"/>
      <c r="FGG46" s="233"/>
      <c r="FGH46" s="233"/>
      <c r="FGI46" s="233"/>
      <c r="FGJ46" s="233"/>
      <c r="FGK46" s="233"/>
      <c r="FGL46" s="233"/>
      <c r="FGM46" s="233"/>
      <c r="FGN46" s="233"/>
      <c r="FGO46" s="233"/>
      <c r="FGP46" s="233"/>
      <c r="FGQ46" s="233"/>
      <c r="FGR46" s="233"/>
      <c r="FGS46" s="233"/>
      <c r="FGT46" s="233"/>
      <c r="FGU46" s="233"/>
      <c r="FGV46" s="233"/>
      <c r="FGW46" s="233"/>
      <c r="FGX46" s="233"/>
      <c r="FGY46" s="233"/>
      <c r="FGZ46" s="233"/>
      <c r="FHA46" s="233"/>
      <c r="FHB46" s="233"/>
      <c r="FHC46" s="233"/>
      <c r="FHD46" s="233"/>
      <c r="FHE46" s="233"/>
      <c r="FHF46" s="233"/>
      <c r="FHG46" s="233"/>
      <c r="FHH46" s="233"/>
      <c r="FHI46" s="233"/>
      <c r="FHJ46" s="233"/>
      <c r="FHK46" s="233"/>
      <c r="FHL46" s="233"/>
      <c r="FHM46" s="233"/>
      <c r="FHN46" s="233"/>
      <c r="FHO46" s="233"/>
      <c r="FHP46" s="233"/>
      <c r="FHQ46" s="233"/>
      <c r="FHR46" s="233"/>
      <c r="FHS46" s="233"/>
      <c r="FHT46" s="233"/>
      <c r="FHU46" s="233"/>
      <c r="FHV46" s="233"/>
      <c r="FHW46" s="233"/>
      <c r="FHX46" s="233"/>
      <c r="FHY46" s="233"/>
      <c r="FHZ46" s="233"/>
      <c r="FIA46" s="233"/>
      <c r="FIB46" s="233"/>
      <c r="FIC46" s="233"/>
      <c r="FID46" s="233"/>
      <c r="FIE46" s="233"/>
      <c r="FIF46" s="233"/>
      <c r="FIG46" s="233"/>
      <c r="FIH46" s="233"/>
      <c r="FII46" s="233"/>
      <c r="FIJ46" s="233"/>
      <c r="FIK46" s="233"/>
      <c r="FIL46" s="233"/>
      <c r="FIM46" s="233"/>
      <c r="FIN46" s="233"/>
      <c r="FIO46" s="233"/>
      <c r="FIP46" s="233"/>
      <c r="FIQ46" s="233"/>
      <c r="FIR46" s="233"/>
      <c r="FIS46" s="233"/>
      <c r="FIT46" s="233"/>
      <c r="FIU46" s="233"/>
      <c r="FIV46" s="233"/>
      <c r="FIW46" s="233"/>
      <c r="FIX46" s="233"/>
      <c r="FIY46" s="233"/>
      <c r="FIZ46" s="233"/>
      <c r="FJA46" s="233"/>
      <c r="FJB46" s="233"/>
      <c r="FJC46" s="233"/>
      <c r="FJD46" s="233"/>
      <c r="FJE46" s="233"/>
      <c r="FJF46" s="233"/>
      <c r="FJG46" s="233"/>
      <c r="FJH46" s="233"/>
      <c r="FJI46" s="233"/>
      <c r="FJJ46" s="233"/>
      <c r="FJK46" s="233"/>
      <c r="FJL46" s="233"/>
      <c r="FJM46" s="233"/>
      <c r="FJN46" s="233"/>
      <c r="FJO46" s="233"/>
      <c r="FJP46" s="233"/>
      <c r="FJQ46" s="233"/>
      <c r="FJR46" s="233"/>
      <c r="FJS46" s="233"/>
      <c r="FJT46" s="233"/>
      <c r="FJU46" s="233"/>
      <c r="FJV46" s="233"/>
      <c r="FJW46" s="233"/>
      <c r="FJX46" s="233"/>
      <c r="FJY46" s="233"/>
      <c r="FJZ46" s="233"/>
      <c r="FKA46" s="233"/>
      <c r="FKB46" s="233"/>
      <c r="FKC46" s="233"/>
      <c r="FKD46" s="233"/>
      <c r="FKE46" s="233"/>
      <c r="FKF46" s="233"/>
      <c r="FKG46" s="233"/>
      <c r="FKH46" s="233"/>
      <c r="FKI46" s="233"/>
      <c r="FKJ46" s="233"/>
      <c r="FKK46" s="233"/>
      <c r="FKL46" s="233"/>
      <c r="FKM46" s="233"/>
      <c r="FKN46" s="233"/>
      <c r="FKO46" s="233"/>
      <c r="FKP46" s="233"/>
      <c r="FKQ46" s="233"/>
      <c r="FKR46" s="233"/>
      <c r="FKS46" s="233"/>
      <c r="FKT46" s="233"/>
      <c r="FKU46" s="233"/>
      <c r="FKV46" s="233"/>
      <c r="FKW46" s="233"/>
      <c r="FKX46" s="233"/>
      <c r="FKY46" s="233"/>
      <c r="FKZ46" s="233"/>
      <c r="FLA46" s="233"/>
      <c r="FLB46" s="233"/>
      <c r="FLC46" s="233"/>
      <c r="FLD46" s="233"/>
      <c r="FLE46" s="233"/>
      <c r="FLF46" s="233"/>
      <c r="FLG46" s="233"/>
      <c r="FLH46" s="233"/>
      <c r="FLI46" s="233"/>
      <c r="FLJ46" s="233"/>
      <c r="FLK46" s="233"/>
      <c r="FLL46" s="233"/>
      <c r="FLM46" s="233"/>
      <c r="FLN46" s="233"/>
      <c r="FLO46" s="233"/>
      <c r="FLP46" s="233"/>
      <c r="FLQ46" s="233"/>
      <c r="FLR46" s="233"/>
      <c r="FLS46" s="233"/>
      <c r="FLT46" s="233"/>
      <c r="FLU46" s="233"/>
      <c r="FLV46" s="233"/>
      <c r="FLW46" s="233"/>
      <c r="FLX46" s="233"/>
      <c r="FLY46" s="233"/>
      <c r="FLZ46" s="233"/>
      <c r="FMA46" s="233"/>
      <c r="FMB46" s="233"/>
      <c r="FMC46" s="233"/>
      <c r="FMD46" s="233"/>
      <c r="FME46" s="233"/>
      <c r="FMF46" s="233"/>
      <c r="FMG46" s="233"/>
      <c r="FMH46" s="233"/>
      <c r="FMI46" s="233"/>
      <c r="FMJ46" s="233"/>
      <c r="FMK46" s="233"/>
      <c r="FML46" s="233"/>
      <c r="FMM46" s="233"/>
      <c r="FMN46" s="233"/>
      <c r="FMO46" s="233"/>
      <c r="FMP46" s="233"/>
      <c r="FMQ46" s="233"/>
      <c r="FMR46" s="233"/>
      <c r="FMS46" s="233"/>
      <c r="FMT46" s="233"/>
      <c r="FMU46" s="233"/>
      <c r="FMV46" s="233"/>
      <c r="FMW46" s="233"/>
      <c r="FMX46" s="233"/>
      <c r="FMY46" s="233"/>
      <c r="FMZ46" s="233"/>
      <c r="FNA46" s="233"/>
      <c r="FNB46" s="233"/>
      <c r="FNC46" s="233"/>
      <c r="FND46" s="233"/>
      <c r="FNE46" s="233"/>
      <c r="FNF46" s="233"/>
      <c r="FNG46" s="233"/>
      <c r="FNH46" s="233"/>
      <c r="FNI46" s="233"/>
      <c r="FNJ46" s="233"/>
      <c r="FNK46" s="233"/>
      <c r="FNL46" s="233"/>
      <c r="FNM46" s="233"/>
      <c r="FNN46" s="233"/>
      <c r="FNO46" s="233"/>
      <c r="FNP46" s="233"/>
      <c r="FNQ46" s="233"/>
      <c r="FNR46" s="233"/>
      <c r="FNS46" s="233"/>
      <c r="FNT46" s="233"/>
      <c r="FNU46" s="233"/>
      <c r="FNV46" s="233"/>
      <c r="FNW46" s="233"/>
      <c r="FNX46" s="233"/>
      <c r="FNY46" s="233"/>
      <c r="FNZ46" s="233"/>
      <c r="FOA46" s="233"/>
      <c r="FOB46" s="233"/>
      <c r="FOC46" s="233"/>
      <c r="FOD46" s="233"/>
      <c r="FOE46" s="233"/>
      <c r="FOF46" s="233"/>
      <c r="FOG46" s="233"/>
      <c r="FOH46" s="233"/>
      <c r="FOI46" s="233"/>
      <c r="FOJ46" s="233"/>
      <c r="FOK46" s="233"/>
      <c r="FOL46" s="233"/>
      <c r="FOM46" s="233"/>
      <c r="FON46" s="233"/>
      <c r="FOO46" s="233"/>
      <c r="FOP46" s="233"/>
      <c r="FOQ46" s="233"/>
      <c r="FOR46" s="233"/>
      <c r="FOS46" s="233"/>
      <c r="FOT46" s="233"/>
      <c r="FOU46" s="233"/>
      <c r="FOV46" s="233"/>
      <c r="FOW46" s="233"/>
      <c r="FOX46" s="233"/>
      <c r="FOY46" s="233"/>
      <c r="FOZ46" s="233"/>
      <c r="FPA46" s="233"/>
      <c r="FPB46" s="233"/>
      <c r="FPC46" s="233"/>
      <c r="FPD46" s="233"/>
      <c r="FPE46" s="233"/>
      <c r="FPF46" s="233"/>
      <c r="FPG46" s="233"/>
      <c r="FPH46" s="233"/>
      <c r="FPI46" s="233"/>
      <c r="FPJ46" s="233"/>
      <c r="FPK46" s="233"/>
      <c r="FPL46" s="233"/>
      <c r="FPM46" s="233"/>
      <c r="FPN46" s="233"/>
      <c r="FPO46" s="233"/>
      <c r="FPP46" s="233"/>
      <c r="FPQ46" s="233"/>
      <c r="FPR46" s="233"/>
      <c r="FPS46" s="233"/>
      <c r="FPT46" s="233"/>
      <c r="FPU46" s="233"/>
      <c r="FPV46" s="233"/>
      <c r="FPW46" s="233"/>
      <c r="FPX46" s="233"/>
      <c r="FPY46" s="233"/>
      <c r="FPZ46" s="233"/>
      <c r="FQA46" s="233"/>
      <c r="FQB46" s="233"/>
      <c r="FQC46" s="233"/>
      <c r="FQD46" s="233"/>
      <c r="FQE46" s="233"/>
      <c r="FQF46" s="233"/>
      <c r="FQG46" s="233"/>
      <c r="FQH46" s="233"/>
      <c r="FQI46" s="233"/>
      <c r="FQJ46" s="233"/>
      <c r="FQK46" s="233"/>
      <c r="FQL46" s="233"/>
      <c r="FQM46" s="233"/>
      <c r="FQN46" s="233"/>
      <c r="FQO46" s="233"/>
      <c r="FQP46" s="233"/>
      <c r="FQQ46" s="233"/>
      <c r="FQR46" s="233"/>
      <c r="FQS46" s="233"/>
      <c r="FQT46" s="233"/>
      <c r="FQU46" s="233"/>
      <c r="FQV46" s="233"/>
      <c r="FQW46" s="233"/>
      <c r="FQX46" s="233"/>
      <c r="FQY46" s="233"/>
      <c r="FQZ46" s="233"/>
      <c r="FRA46" s="233"/>
      <c r="FRB46" s="233"/>
      <c r="FRC46" s="233"/>
      <c r="FRD46" s="233"/>
      <c r="FRE46" s="233"/>
      <c r="FRF46" s="233"/>
      <c r="FRG46" s="233"/>
      <c r="FRH46" s="233"/>
      <c r="FRI46" s="233"/>
      <c r="FRJ46" s="233"/>
      <c r="FRK46" s="233"/>
      <c r="FRL46" s="233"/>
      <c r="FRM46" s="233"/>
      <c r="FRN46" s="233"/>
      <c r="FRO46" s="233"/>
      <c r="FRP46" s="233"/>
      <c r="FRQ46" s="233"/>
      <c r="FRR46" s="233"/>
      <c r="FRS46" s="233"/>
      <c r="FRT46" s="233"/>
      <c r="FRU46" s="233"/>
      <c r="FRV46" s="233"/>
      <c r="FRW46" s="233"/>
      <c r="FRX46" s="233"/>
      <c r="FRY46" s="233"/>
      <c r="FRZ46" s="233"/>
      <c r="FSA46" s="233"/>
      <c r="FSB46" s="233"/>
      <c r="FSC46" s="233"/>
      <c r="FSD46" s="233"/>
      <c r="FSE46" s="233"/>
      <c r="FSF46" s="233"/>
      <c r="FSG46" s="233"/>
      <c r="FSH46" s="233"/>
      <c r="FSI46" s="233"/>
      <c r="FSJ46" s="233"/>
      <c r="FSK46" s="233"/>
      <c r="FSL46" s="233"/>
      <c r="FSM46" s="233"/>
      <c r="FSN46" s="233"/>
      <c r="FSO46" s="233"/>
      <c r="FSP46" s="233"/>
      <c r="FSQ46" s="233"/>
      <c r="FSR46" s="233"/>
      <c r="FSS46" s="233"/>
      <c r="FST46" s="233"/>
      <c r="FSU46" s="233"/>
      <c r="FSV46" s="233"/>
      <c r="FSW46" s="233"/>
      <c r="FSX46" s="233"/>
      <c r="FSY46" s="233"/>
      <c r="FSZ46" s="233"/>
      <c r="FTA46" s="233"/>
      <c r="FTB46" s="233"/>
      <c r="FTC46" s="233"/>
      <c r="FTD46" s="233"/>
      <c r="FTE46" s="233"/>
      <c r="FTF46" s="233"/>
      <c r="FTG46" s="233"/>
      <c r="FTH46" s="233"/>
      <c r="FTI46" s="233"/>
      <c r="FTJ46" s="233"/>
      <c r="FTK46" s="233"/>
      <c r="FTL46" s="233"/>
      <c r="FTM46" s="233"/>
      <c r="FTN46" s="233"/>
      <c r="FTO46" s="233"/>
      <c r="FTP46" s="233"/>
      <c r="FTQ46" s="233"/>
      <c r="FTR46" s="233"/>
      <c r="FTS46" s="233"/>
      <c r="FTT46" s="233"/>
      <c r="FTU46" s="233"/>
      <c r="FTV46" s="233"/>
      <c r="FTW46" s="233"/>
      <c r="FTX46" s="233"/>
      <c r="FTY46" s="233"/>
      <c r="FTZ46" s="233"/>
      <c r="FUA46" s="233"/>
      <c r="FUB46" s="233"/>
      <c r="FUC46" s="233"/>
      <c r="FUD46" s="233"/>
      <c r="FUE46" s="233"/>
      <c r="FUF46" s="233"/>
      <c r="FUG46" s="233"/>
      <c r="FUH46" s="233"/>
      <c r="FUI46" s="233"/>
      <c r="FUJ46" s="233"/>
      <c r="FUK46" s="233"/>
      <c r="FUL46" s="233"/>
      <c r="FUM46" s="233"/>
      <c r="FUN46" s="233"/>
      <c r="FUO46" s="233"/>
      <c r="FUP46" s="233"/>
      <c r="FUQ46" s="233"/>
      <c r="FUR46" s="233"/>
      <c r="FUS46" s="233"/>
      <c r="FUT46" s="233"/>
      <c r="FUU46" s="233"/>
      <c r="FUV46" s="233"/>
      <c r="FUW46" s="233"/>
      <c r="FUX46" s="233"/>
      <c r="FUY46" s="233"/>
      <c r="FUZ46" s="233"/>
      <c r="FVA46" s="233"/>
      <c r="FVB46" s="233"/>
      <c r="FVC46" s="233"/>
      <c r="FVD46" s="233"/>
      <c r="FVE46" s="233"/>
      <c r="FVF46" s="233"/>
      <c r="FVG46" s="233"/>
      <c r="FVH46" s="233"/>
      <c r="FVI46" s="233"/>
      <c r="FVJ46" s="233"/>
      <c r="FVK46" s="233"/>
      <c r="FVL46" s="233"/>
      <c r="FVM46" s="233"/>
      <c r="FVN46" s="233"/>
      <c r="FVO46" s="233"/>
      <c r="FVP46" s="233"/>
      <c r="FVQ46" s="233"/>
      <c r="FVR46" s="233"/>
      <c r="FVS46" s="233"/>
      <c r="FVT46" s="233"/>
      <c r="FVU46" s="233"/>
      <c r="FVV46" s="233"/>
      <c r="FVW46" s="233"/>
      <c r="FVX46" s="233"/>
      <c r="FVY46" s="233"/>
      <c r="FVZ46" s="233"/>
      <c r="FWA46" s="233"/>
      <c r="FWB46" s="233"/>
      <c r="FWC46" s="233"/>
      <c r="FWD46" s="233"/>
      <c r="FWE46" s="233"/>
      <c r="FWF46" s="233"/>
      <c r="FWG46" s="233"/>
      <c r="FWH46" s="233"/>
      <c r="FWI46" s="233"/>
      <c r="FWJ46" s="233"/>
      <c r="FWK46" s="233"/>
      <c r="FWL46" s="233"/>
      <c r="FWM46" s="233"/>
      <c r="FWN46" s="233"/>
      <c r="FWO46" s="233"/>
      <c r="FWP46" s="233"/>
      <c r="FWQ46" s="233"/>
      <c r="FWR46" s="233"/>
      <c r="FWS46" s="233"/>
      <c r="FWT46" s="233"/>
      <c r="FWU46" s="233"/>
      <c r="FWV46" s="233"/>
      <c r="FWW46" s="233"/>
      <c r="FWX46" s="233"/>
      <c r="FWY46" s="233"/>
      <c r="FWZ46" s="233"/>
      <c r="FXA46" s="233"/>
      <c r="FXB46" s="233"/>
      <c r="FXC46" s="233"/>
      <c r="FXD46" s="233"/>
      <c r="FXE46" s="233"/>
      <c r="FXF46" s="233"/>
      <c r="FXG46" s="233"/>
      <c r="FXH46" s="233"/>
      <c r="FXI46" s="233"/>
      <c r="FXJ46" s="233"/>
      <c r="FXK46" s="233"/>
      <c r="FXL46" s="233"/>
      <c r="FXM46" s="233"/>
      <c r="FXN46" s="233"/>
      <c r="FXO46" s="233"/>
      <c r="FXP46" s="233"/>
      <c r="FXQ46" s="233"/>
      <c r="FXR46" s="233"/>
      <c r="FXS46" s="233"/>
      <c r="FXT46" s="233"/>
      <c r="FXU46" s="233"/>
      <c r="FXV46" s="233"/>
      <c r="FXW46" s="233"/>
      <c r="FXX46" s="233"/>
      <c r="FXY46" s="233"/>
      <c r="FXZ46" s="233"/>
      <c r="FYA46" s="233"/>
      <c r="FYB46" s="233"/>
      <c r="FYC46" s="233"/>
      <c r="FYD46" s="233"/>
      <c r="FYE46" s="233"/>
      <c r="FYF46" s="233"/>
      <c r="FYG46" s="233"/>
      <c r="FYH46" s="233"/>
      <c r="FYI46" s="233"/>
      <c r="FYJ46" s="233"/>
      <c r="FYK46" s="233"/>
      <c r="FYL46" s="233"/>
      <c r="FYM46" s="233"/>
      <c r="FYN46" s="233"/>
      <c r="FYO46" s="233"/>
      <c r="FYP46" s="233"/>
      <c r="FYQ46" s="233"/>
      <c r="FYR46" s="233"/>
      <c r="FYS46" s="233"/>
      <c r="FYT46" s="233"/>
      <c r="FYU46" s="233"/>
      <c r="FYV46" s="233"/>
      <c r="FYW46" s="233"/>
      <c r="FYX46" s="233"/>
      <c r="FYY46" s="233"/>
      <c r="FYZ46" s="233"/>
      <c r="FZA46" s="233"/>
      <c r="FZB46" s="233"/>
      <c r="FZC46" s="233"/>
      <c r="FZD46" s="233"/>
      <c r="FZE46" s="233"/>
      <c r="FZF46" s="233"/>
      <c r="FZG46" s="233"/>
      <c r="FZH46" s="233"/>
      <c r="FZI46" s="233"/>
      <c r="FZJ46" s="233"/>
      <c r="FZK46" s="233"/>
      <c r="FZL46" s="233"/>
      <c r="FZM46" s="233"/>
      <c r="FZN46" s="233"/>
      <c r="FZO46" s="233"/>
      <c r="FZP46" s="233"/>
      <c r="FZQ46" s="233"/>
      <c r="FZR46" s="233"/>
      <c r="FZS46" s="233"/>
      <c r="FZT46" s="233"/>
      <c r="FZU46" s="233"/>
      <c r="FZV46" s="233"/>
      <c r="FZW46" s="233"/>
      <c r="FZX46" s="233"/>
      <c r="FZY46" s="233"/>
      <c r="FZZ46" s="233"/>
      <c r="GAA46" s="233"/>
      <c r="GAB46" s="233"/>
      <c r="GAC46" s="233"/>
      <c r="GAD46" s="233"/>
      <c r="GAE46" s="233"/>
      <c r="GAF46" s="233"/>
      <c r="GAG46" s="233"/>
      <c r="GAH46" s="233"/>
      <c r="GAI46" s="233"/>
      <c r="GAJ46" s="233"/>
      <c r="GAK46" s="233"/>
      <c r="GAL46" s="233"/>
      <c r="GAM46" s="233"/>
      <c r="GAN46" s="233"/>
      <c r="GAO46" s="233"/>
      <c r="GAP46" s="233"/>
      <c r="GAQ46" s="233"/>
      <c r="GAR46" s="233"/>
      <c r="GAS46" s="233"/>
      <c r="GAT46" s="233"/>
      <c r="GAU46" s="233"/>
      <c r="GAV46" s="233"/>
      <c r="GAW46" s="233"/>
      <c r="GAX46" s="233"/>
      <c r="GAY46" s="233"/>
      <c r="GAZ46" s="233"/>
      <c r="GBA46" s="233"/>
      <c r="GBB46" s="233"/>
      <c r="GBC46" s="233"/>
      <c r="GBD46" s="233"/>
      <c r="GBE46" s="233"/>
      <c r="GBF46" s="233"/>
      <c r="GBG46" s="233"/>
      <c r="GBH46" s="233"/>
      <c r="GBI46" s="233"/>
      <c r="GBJ46" s="233"/>
      <c r="GBK46" s="233"/>
      <c r="GBL46" s="233"/>
      <c r="GBM46" s="233"/>
      <c r="GBN46" s="233"/>
      <c r="GBO46" s="233"/>
      <c r="GBP46" s="233"/>
      <c r="GBQ46" s="233"/>
      <c r="GBR46" s="233"/>
      <c r="GBS46" s="233"/>
      <c r="GBT46" s="233"/>
      <c r="GBU46" s="233"/>
      <c r="GBV46" s="233"/>
      <c r="GBW46" s="233"/>
      <c r="GBX46" s="233"/>
      <c r="GBY46" s="233"/>
      <c r="GBZ46" s="233"/>
      <c r="GCA46" s="233"/>
      <c r="GCB46" s="233"/>
      <c r="GCC46" s="233"/>
      <c r="GCD46" s="233"/>
      <c r="GCE46" s="233"/>
      <c r="GCF46" s="233"/>
      <c r="GCG46" s="233"/>
      <c r="GCH46" s="233"/>
      <c r="GCI46" s="233"/>
      <c r="GCJ46" s="233"/>
      <c r="GCK46" s="233"/>
      <c r="GCL46" s="233"/>
      <c r="GCM46" s="233"/>
      <c r="GCN46" s="233"/>
      <c r="GCO46" s="233"/>
      <c r="GCP46" s="233"/>
      <c r="GCQ46" s="233"/>
      <c r="GCR46" s="233"/>
      <c r="GCS46" s="233"/>
      <c r="GCT46" s="233"/>
      <c r="GCU46" s="233"/>
      <c r="GCV46" s="233"/>
      <c r="GCW46" s="233"/>
      <c r="GCX46" s="233"/>
      <c r="GCY46" s="233"/>
      <c r="GCZ46" s="233"/>
      <c r="GDA46" s="233"/>
      <c r="GDB46" s="233"/>
      <c r="GDC46" s="233"/>
      <c r="GDD46" s="233"/>
      <c r="GDE46" s="233"/>
      <c r="GDF46" s="233"/>
      <c r="GDG46" s="233"/>
      <c r="GDH46" s="233"/>
      <c r="GDI46" s="233"/>
      <c r="GDJ46" s="233"/>
      <c r="GDK46" s="233"/>
      <c r="GDL46" s="233"/>
      <c r="GDM46" s="233"/>
      <c r="GDN46" s="233"/>
      <c r="GDO46" s="233"/>
      <c r="GDP46" s="233"/>
      <c r="GDQ46" s="233"/>
      <c r="GDR46" s="233"/>
      <c r="GDS46" s="233"/>
      <c r="GDT46" s="233"/>
      <c r="GDU46" s="233"/>
      <c r="GDV46" s="233"/>
      <c r="GDW46" s="233"/>
      <c r="GDX46" s="233"/>
      <c r="GDY46" s="233"/>
      <c r="GDZ46" s="233"/>
      <c r="GEA46" s="233"/>
      <c r="GEB46" s="233"/>
      <c r="GEC46" s="233"/>
      <c r="GED46" s="233"/>
      <c r="GEE46" s="233"/>
      <c r="GEF46" s="233"/>
      <c r="GEG46" s="233"/>
      <c r="GEH46" s="233"/>
      <c r="GEI46" s="233"/>
      <c r="GEJ46" s="233"/>
      <c r="GEK46" s="233"/>
      <c r="GEL46" s="233"/>
      <c r="GEM46" s="233"/>
      <c r="GEN46" s="233"/>
      <c r="GEO46" s="233"/>
      <c r="GEP46" s="233"/>
      <c r="GEQ46" s="233"/>
      <c r="GER46" s="233"/>
      <c r="GES46" s="233"/>
      <c r="GET46" s="233"/>
      <c r="GEU46" s="233"/>
      <c r="GEV46" s="233"/>
      <c r="GEW46" s="233"/>
      <c r="GEX46" s="233"/>
      <c r="GEY46" s="233"/>
      <c r="GEZ46" s="233"/>
      <c r="GFA46" s="233"/>
      <c r="GFB46" s="233"/>
      <c r="GFC46" s="233"/>
      <c r="GFD46" s="233"/>
      <c r="GFE46" s="233"/>
      <c r="GFF46" s="233"/>
      <c r="GFG46" s="233"/>
      <c r="GFH46" s="233"/>
      <c r="GFI46" s="233"/>
      <c r="GFJ46" s="233"/>
      <c r="GFK46" s="233"/>
      <c r="GFL46" s="233"/>
      <c r="GFM46" s="233"/>
      <c r="GFN46" s="233"/>
      <c r="GFO46" s="233"/>
      <c r="GFP46" s="233"/>
      <c r="GFQ46" s="233"/>
      <c r="GFR46" s="233"/>
      <c r="GFS46" s="233"/>
      <c r="GFT46" s="233"/>
      <c r="GFU46" s="233"/>
      <c r="GFV46" s="233"/>
      <c r="GFW46" s="233"/>
      <c r="GFX46" s="233"/>
      <c r="GFY46" s="233"/>
      <c r="GFZ46" s="233"/>
      <c r="GGA46" s="233"/>
      <c r="GGB46" s="233"/>
      <c r="GGC46" s="233"/>
      <c r="GGD46" s="233"/>
      <c r="GGE46" s="233"/>
      <c r="GGF46" s="233"/>
      <c r="GGG46" s="233"/>
      <c r="GGH46" s="233"/>
      <c r="GGI46" s="233"/>
      <c r="GGJ46" s="233"/>
      <c r="GGK46" s="233"/>
      <c r="GGL46" s="233"/>
      <c r="GGM46" s="233"/>
      <c r="GGN46" s="233"/>
      <c r="GGO46" s="233"/>
      <c r="GGP46" s="233"/>
      <c r="GGQ46" s="233"/>
      <c r="GGR46" s="233"/>
      <c r="GGS46" s="233"/>
      <c r="GGT46" s="233"/>
      <c r="GGU46" s="233"/>
      <c r="GGV46" s="233"/>
      <c r="GGW46" s="233"/>
      <c r="GGX46" s="233"/>
      <c r="GGY46" s="233"/>
      <c r="GGZ46" s="233"/>
      <c r="GHA46" s="233"/>
      <c r="GHB46" s="233"/>
      <c r="GHC46" s="233"/>
      <c r="GHD46" s="233"/>
      <c r="GHE46" s="233"/>
      <c r="GHF46" s="233"/>
      <c r="GHG46" s="233"/>
      <c r="GHH46" s="233"/>
      <c r="GHI46" s="233"/>
      <c r="GHJ46" s="233"/>
      <c r="GHK46" s="233"/>
      <c r="GHL46" s="233"/>
      <c r="GHM46" s="233"/>
      <c r="GHN46" s="233"/>
      <c r="GHO46" s="233"/>
      <c r="GHP46" s="233"/>
      <c r="GHQ46" s="233"/>
      <c r="GHR46" s="233"/>
      <c r="GHS46" s="233"/>
      <c r="GHT46" s="233"/>
      <c r="GHU46" s="233"/>
      <c r="GHV46" s="233"/>
      <c r="GHW46" s="233"/>
      <c r="GHX46" s="233"/>
      <c r="GHY46" s="233"/>
      <c r="GHZ46" s="233"/>
      <c r="GIA46" s="233"/>
      <c r="GIB46" s="233"/>
      <c r="GIC46" s="233"/>
      <c r="GID46" s="233"/>
      <c r="GIE46" s="233"/>
      <c r="GIF46" s="233"/>
      <c r="GIG46" s="233"/>
      <c r="GIH46" s="233"/>
      <c r="GII46" s="233"/>
      <c r="GIJ46" s="233"/>
      <c r="GIK46" s="233"/>
      <c r="GIL46" s="233"/>
      <c r="GIM46" s="233"/>
      <c r="GIN46" s="233"/>
      <c r="GIO46" s="233"/>
      <c r="GIP46" s="233"/>
      <c r="GIQ46" s="233"/>
      <c r="GIR46" s="233"/>
      <c r="GIS46" s="233"/>
      <c r="GIT46" s="233"/>
      <c r="GIU46" s="233"/>
      <c r="GIV46" s="233"/>
      <c r="GIW46" s="233"/>
      <c r="GIX46" s="233"/>
      <c r="GIY46" s="233"/>
      <c r="GIZ46" s="233"/>
      <c r="GJA46" s="233"/>
      <c r="GJB46" s="233"/>
      <c r="GJC46" s="233"/>
      <c r="GJD46" s="233"/>
      <c r="GJE46" s="233"/>
      <c r="GJF46" s="233"/>
      <c r="GJG46" s="233"/>
      <c r="GJH46" s="233"/>
      <c r="GJI46" s="233"/>
      <c r="GJJ46" s="233"/>
      <c r="GJK46" s="233"/>
      <c r="GJL46" s="233"/>
      <c r="GJM46" s="233"/>
      <c r="GJN46" s="233"/>
      <c r="GJO46" s="233"/>
      <c r="GJP46" s="233"/>
      <c r="GJQ46" s="233"/>
      <c r="GJR46" s="233"/>
      <c r="GJS46" s="233"/>
      <c r="GJT46" s="233"/>
      <c r="GJU46" s="233"/>
      <c r="GJV46" s="233"/>
      <c r="GJW46" s="233"/>
      <c r="GJX46" s="233"/>
      <c r="GJY46" s="233"/>
      <c r="GJZ46" s="233"/>
      <c r="GKA46" s="233"/>
      <c r="GKB46" s="233"/>
      <c r="GKC46" s="233"/>
      <c r="GKD46" s="233"/>
      <c r="GKE46" s="233"/>
      <c r="GKF46" s="233"/>
      <c r="GKG46" s="233"/>
      <c r="GKH46" s="233"/>
      <c r="GKI46" s="233"/>
      <c r="GKJ46" s="233"/>
      <c r="GKK46" s="233"/>
      <c r="GKL46" s="233"/>
      <c r="GKM46" s="233"/>
      <c r="GKN46" s="233"/>
      <c r="GKO46" s="233"/>
      <c r="GKP46" s="233"/>
      <c r="GKQ46" s="233"/>
      <c r="GKR46" s="233"/>
      <c r="GKS46" s="233"/>
      <c r="GKT46" s="233"/>
      <c r="GKU46" s="233"/>
      <c r="GKV46" s="233"/>
      <c r="GKW46" s="233"/>
      <c r="GKX46" s="233"/>
      <c r="GKY46" s="233"/>
      <c r="GKZ46" s="233"/>
      <c r="GLA46" s="233"/>
      <c r="GLB46" s="233"/>
      <c r="GLC46" s="233"/>
      <c r="GLD46" s="233"/>
      <c r="GLE46" s="233"/>
      <c r="GLF46" s="233"/>
      <c r="GLG46" s="233"/>
      <c r="GLH46" s="233"/>
      <c r="GLI46" s="233"/>
      <c r="GLJ46" s="233"/>
      <c r="GLK46" s="233"/>
      <c r="GLL46" s="233"/>
      <c r="GLM46" s="233"/>
      <c r="GLN46" s="233"/>
      <c r="GLO46" s="233"/>
      <c r="GLP46" s="233"/>
      <c r="GLQ46" s="233"/>
      <c r="GLR46" s="233"/>
      <c r="GLS46" s="233"/>
      <c r="GLT46" s="233"/>
      <c r="GLU46" s="233"/>
      <c r="GLV46" s="233"/>
      <c r="GLW46" s="233"/>
      <c r="GLX46" s="233"/>
      <c r="GLY46" s="233"/>
      <c r="GLZ46" s="233"/>
      <c r="GMA46" s="233"/>
      <c r="GMB46" s="233"/>
      <c r="GMC46" s="233"/>
      <c r="GMD46" s="233"/>
      <c r="GME46" s="233"/>
      <c r="GMF46" s="233"/>
      <c r="GMG46" s="233"/>
      <c r="GMH46" s="233"/>
      <c r="GMI46" s="233"/>
      <c r="GMJ46" s="233"/>
      <c r="GMK46" s="233"/>
      <c r="GML46" s="233"/>
      <c r="GMM46" s="233"/>
      <c r="GMN46" s="233"/>
      <c r="GMO46" s="233"/>
      <c r="GMP46" s="233"/>
      <c r="GMQ46" s="233"/>
      <c r="GMR46" s="233"/>
      <c r="GMS46" s="233"/>
      <c r="GMT46" s="233"/>
      <c r="GMU46" s="233"/>
      <c r="GMV46" s="233"/>
      <c r="GMW46" s="233"/>
      <c r="GMX46" s="233"/>
      <c r="GMY46" s="233"/>
      <c r="GMZ46" s="233"/>
      <c r="GNA46" s="233"/>
      <c r="GNB46" s="233"/>
      <c r="GNC46" s="233"/>
      <c r="GND46" s="233"/>
      <c r="GNE46" s="233"/>
      <c r="GNF46" s="233"/>
      <c r="GNG46" s="233"/>
      <c r="GNH46" s="233"/>
      <c r="GNI46" s="233"/>
      <c r="GNJ46" s="233"/>
      <c r="GNK46" s="233"/>
      <c r="GNL46" s="233"/>
      <c r="GNM46" s="233"/>
      <c r="GNN46" s="233"/>
      <c r="GNO46" s="233"/>
      <c r="GNP46" s="233"/>
      <c r="GNQ46" s="233"/>
      <c r="GNR46" s="233"/>
      <c r="GNS46" s="233"/>
      <c r="GNT46" s="233"/>
      <c r="GNU46" s="233"/>
      <c r="GNV46" s="233"/>
      <c r="GNW46" s="233"/>
      <c r="GNX46" s="233"/>
      <c r="GNY46" s="233"/>
      <c r="GNZ46" s="233"/>
      <c r="GOA46" s="233"/>
      <c r="GOB46" s="233"/>
      <c r="GOC46" s="233"/>
      <c r="GOD46" s="233"/>
      <c r="GOE46" s="233"/>
      <c r="GOF46" s="233"/>
      <c r="GOG46" s="233"/>
      <c r="GOH46" s="233"/>
      <c r="GOI46" s="233"/>
      <c r="GOJ46" s="233"/>
      <c r="GOK46" s="233"/>
      <c r="GOL46" s="233"/>
      <c r="GOM46" s="233"/>
      <c r="GON46" s="233"/>
      <c r="GOO46" s="233"/>
      <c r="GOP46" s="233"/>
      <c r="GOQ46" s="233"/>
      <c r="GOR46" s="233"/>
      <c r="GOS46" s="233"/>
      <c r="GOT46" s="233"/>
      <c r="GOU46" s="233"/>
      <c r="GOV46" s="233"/>
      <c r="GOW46" s="233"/>
      <c r="GOX46" s="233"/>
      <c r="GOY46" s="233"/>
      <c r="GOZ46" s="233"/>
      <c r="GPA46" s="233"/>
      <c r="GPB46" s="233"/>
      <c r="GPC46" s="233"/>
      <c r="GPD46" s="233"/>
      <c r="GPE46" s="233"/>
      <c r="GPF46" s="233"/>
      <c r="GPG46" s="233"/>
      <c r="GPH46" s="233"/>
      <c r="GPI46" s="233"/>
      <c r="GPJ46" s="233"/>
      <c r="GPK46" s="233"/>
      <c r="GPL46" s="233"/>
      <c r="GPM46" s="233"/>
      <c r="GPN46" s="233"/>
      <c r="GPO46" s="233"/>
      <c r="GPP46" s="233"/>
      <c r="GPQ46" s="233"/>
      <c r="GPR46" s="233"/>
      <c r="GPS46" s="233"/>
      <c r="GPT46" s="233"/>
      <c r="GPU46" s="233"/>
      <c r="GPV46" s="233"/>
      <c r="GPW46" s="233"/>
      <c r="GPX46" s="233"/>
      <c r="GPY46" s="233"/>
      <c r="GPZ46" s="233"/>
      <c r="GQA46" s="233"/>
      <c r="GQB46" s="233"/>
      <c r="GQC46" s="233"/>
      <c r="GQD46" s="233"/>
      <c r="GQE46" s="233"/>
      <c r="GQF46" s="233"/>
      <c r="GQG46" s="233"/>
      <c r="GQH46" s="233"/>
      <c r="GQI46" s="233"/>
      <c r="GQJ46" s="233"/>
      <c r="GQK46" s="233"/>
      <c r="GQL46" s="233"/>
      <c r="GQM46" s="233"/>
      <c r="GQN46" s="233"/>
      <c r="GQO46" s="233"/>
      <c r="GQP46" s="233"/>
      <c r="GQQ46" s="233"/>
      <c r="GQR46" s="233"/>
      <c r="GQS46" s="233"/>
      <c r="GQT46" s="233"/>
      <c r="GQU46" s="233"/>
      <c r="GQV46" s="233"/>
      <c r="GQW46" s="233"/>
      <c r="GQX46" s="233"/>
      <c r="GQY46" s="233"/>
      <c r="GQZ46" s="233"/>
      <c r="GRA46" s="233"/>
      <c r="GRB46" s="233"/>
      <c r="GRC46" s="233"/>
      <c r="GRD46" s="233"/>
      <c r="GRE46" s="233"/>
      <c r="GRF46" s="233"/>
      <c r="GRG46" s="233"/>
      <c r="GRH46" s="233"/>
      <c r="GRI46" s="233"/>
      <c r="GRJ46" s="233"/>
      <c r="GRK46" s="233"/>
      <c r="GRL46" s="233"/>
      <c r="GRM46" s="233"/>
      <c r="GRN46" s="233"/>
      <c r="GRO46" s="233"/>
      <c r="GRP46" s="233"/>
      <c r="GRQ46" s="233"/>
      <c r="GRR46" s="233"/>
      <c r="GRS46" s="233"/>
      <c r="GRT46" s="233"/>
      <c r="GRU46" s="233"/>
      <c r="GRV46" s="233"/>
      <c r="GRW46" s="233"/>
      <c r="GRX46" s="233"/>
      <c r="GRY46" s="233"/>
      <c r="GRZ46" s="233"/>
      <c r="GSA46" s="233"/>
      <c r="GSB46" s="233"/>
      <c r="GSC46" s="233"/>
      <c r="GSD46" s="233"/>
      <c r="GSE46" s="233"/>
      <c r="GSF46" s="233"/>
      <c r="GSG46" s="233"/>
      <c r="GSH46" s="233"/>
      <c r="GSI46" s="233"/>
      <c r="GSJ46" s="233"/>
      <c r="GSK46" s="233"/>
      <c r="GSL46" s="233"/>
      <c r="GSM46" s="233"/>
      <c r="GSN46" s="233"/>
      <c r="GSO46" s="233"/>
      <c r="GSP46" s="233"/>
      <c r="GSQ46" s="233"/>
      <c r="GSR46" s="233"/>
      <c r="GSS46" s="233"/>
      <c r="GST46" s="233"/>
      <c r="GSU46" s="233"/>
      <c r="GSV46" s="233"/>
      <c r="GSW46" s="233"/>
      <c r="GSX46" s="233"/>
      <c r="GSY46" s="233"/>
      <c r="GSZ46" s="233"/>
      <c r="GTA46" s="233"/>
      <c r="GTB46" s="233"/>
      <c r="GTC46" s="233"/>
      <c r="GTD46" s="233"/>
      <c r="GTE46" s="233"/>
      <c r="GTF46" s="233"/>
      <c r="GTG46" s="233"/>
      <c r="GTH46" s="233"/>
      <c r="GTI46" s="233"/>
      <c r="GTJ46" s="233"/>
      <c r="GTK46" s="233"/>
      <c r="GTL46" s="233"/>
      <c r="GTM46" s="233"/>
      <c r="GTN46" s="233"/>
      <c r="GTO46" s="233"/>
      <c r="GTP46" s="233"/>
      <c r="GTQ46" s="233"/>
      <c r="GTR46" s="233"/>
      <c r="GTS46" s="233"/>
      <c r="GTT46" s="233"/>
      <c r="GTU46" s="233"/>
      <c r="GTV46" s="233"/>
      <c r="GTW46" s="233"/>
      <c r="GTX46" s="233"/>
      <c r="GTY46" s="233"/>
      <c r="GTZ46" s="233"/>
      <c r="GUA46" s="233"/>
      <c r="GUB46" s="233"/>
      <c r="GUC46" s="233"/>
      <c r="GUD46" s="233"/>
      <c r="GUE46" s="233"/>
      <c r="GUF46" s="233"/>
      <c r="GUG46" s="233"/>
      <c r="GUH46" s="233"/>
      <c r="GUI46" s="233"/>
      <c r="GUJ46" s="233"/>
      <c r="GUK46" s="233"/>
      <c r="GUL46" s="233"/>
      <c r="GUM46" s="233"/>
      <c r="GUN46" s="233"/>
      <c r="GUO46" s="233"/>
      <c r="GUP46" s="233"/>
      <c r="GUQ46" s="233"/>
      <c r="GUR46" s="233"/>
      <c r="GUS46" s="233"/>
      <c r="GUT46" s="233"/>
      <c r="GUU46" s="233"/>
      <c r="GUV46" s="233"/>
      <c r="GUW46" s="233"/>
      <c r="GUX46" s="233"/>
      <c r="GUY46" s="233"/>
      <c r="GUZ46" s="233"/>
      <c r="GVA46" s="233"/>
      <c r="GVB46" s="233"/>
      <c r="GVC46" s="233"/>
      <c r="GVD46" s="233"/>
      <c r="GVE46" s="233"/>
      <c r="GVF46" s="233"/>
      <c r="GVG46" s="233"/>
      <c r="GVH46" s="233"/>
      <c r="GVI46" s="233"/>
      <c r="GVJ46" s="233"/>
      <c r="GVK46" s="233"/>
      <c r="GVL46" s="233"/>
      <c r="GVM46" s="233"/>
      <c r="GVN46" s="233"/>
      <c r="GVO46" s="233"/>
      <c r="GVP46" s="233"/>
      <c r="GVQ46" s="233"/>
      <c r="GVR46" s="233"/>
      <c r="GVS46" s="233"/>
      <c r="GVT46" s="233"/>
      <c r="GVU46" s="233"/>
      <c r="GVV46" s="233"/>
      <c r="GVW46" s="233"/>
      <c r="GVX46" s="233"/>
      <c r="GVY46" s="233"/>
      <c r="GVZ46" s="233"/>
      <c r="GWA46" s="233"/>
      <c r="GWB46" s="233"/>
      <c r="GWC46" s="233"/>
      <c r="GWD46" s="233"/>
      <c r="GWE46" s="233"/>
      <c r="GWF46" s="233"/>
      <c r="GWG46" s="233"/>
      <c r="GWH46" s="233"/>
      <c r="GWI46" s="233"/>
      <c r="GWJ46" s="233"/>
      <c r="GWK46" s="233"/>
      <c r="GWL46" s="233"/>
      <c r="GWM46" s="233"/>
      <c r="GWN46" s="233"/>
      <c r="GWO46" s="233"/>
      <c r="GWP46" s="233"/>
      <c r="GWQ46" s="233"/>
      <c r="GWR46" s="233"/>
      <c r="GWS46" s="233"/>
      <c r="GWT46" s="233"/>
      <c r="GWU46" s="233"/>
      <c r="GWV46" s="233"/>
      <c r="GWW46" s="233"/>
      <c r="GWX46" s="233"/>
      <c r="GWY46" s="233"/>
      <c r="GWZ46" s="233"/>
      <c r="GXA46" s="233"/>
      <c r="GXB46" s="233"/>
      <c r="GXC46" s="233"/>
      <c r="GXD46" s="233"/>
      <c r="GXE46" s="233"/>
      <c r="GXF46" s="233"/>
      <c r="GXG46" s="233"/>
      <c r="GXH46" s="233"/>
      <c r="GXI46" s="233"/>
      <c r="GXJ46" s="233"/>
      <c r="GXK46" s="233"/>
      <c r="GXL46" s="233"/>
      <c r="GXM46" s="233"/>
      <c r="GXN46" s="233"/>
      <c r="GXO46" s="233"/>
      <c r="GXP46" s="233"/>
      <c r="GXQ46" s="233"/>
      <c r="GXR46" s="233"/>
      <c r="GXS46" s="233"/>
      <c r="GXT46" s="233"/>
      <c r="GXU46" s="233"/>
      <c r="GXV46" s="233"/>
      <c r="GXW46" s="233"/>
      <c r="GXX46" s="233"/>
      <c r="GXY46" s="233"/>
      <c r="GXZ46" s="233"/>
      <c r="GYA46" s="233"/>
      <c r="GYB46" s="233"/>
      <c r="GYC46" s="233"/>
      <c r="GYD46" s="233"/>
      <c r="GYE46" s="233"/>
      <c r="GYF46" s="233"/>
      <c r="GYG46" s="233"/>
      <c r="GYH46" s="233"/>
      <c r="GYI46" s="233"/>
      <c r="GYJ46" s="233"/>
      <c r="GYK46" s="233"/>
      <c r="GYL46" s="233"/>
      <c r="GYM46" s="233"/>
      <c r="GYN46" s="233"/>
      <c r="GYO46" s="233"/>
      <c r="GYP46" s="233"/>
      <c r="GYQ46" s="233"/>
      <c r="GYR46" s="233"/>
      <c r="GYS46" s="233"/>
      <c r="GYT46" s="233"/>
      <c r="GYU46" s="233"/>
      <c r="GYV46" s="233"/>
      <c r="GYW46" s="233"/>
      <c r="GYX46" s="233"/>
      <c r="GYY46" s="233"/>
      <c r="GYZ46" s="233"/>
      <c r="GZA46" s="233"/>
      <c r="GZB46" s="233"/>
      <c r="GZC46" s="233"/>
      <c r="GZD46" s="233"/>
      <c r="GZE46" s="233"/>
      <c r="GZF46" s="233"/>
      <c r="GZG46" s="233"/>
      <c r="GZH46" s="233"/>
      <c r="GZI46" s="233"/>
      <c r="GZJ46" s="233"/>
      <c r="GZK46" s="233"/>
      <c r="GZL46" s="233"/>
      <c r="GZM46" s="233"/>
      <c r="GZN46" s="233"/>
      <c r="GZO46" s="233"/>
      <c r="GZP46" s="233"/>
      <c r="GZQ46" s="233"/>
      <c r="GZR46" s="233"/>
      <c r="GZS46" s="233"/>
      <c r="GZT46" s="233"/>
      <c r="GZU46" s="233"/>
      <c r="GZV46" s="233"/>
      <c r="GZW46" s="233"/>
      <c r="GZX46" s="233"/>
      <c r="GZY46" s="233"/>
      <c r="GZZ46" s="233"/>
      <c r="HAA46" s="233"/>
      <c r="HAB46" s="233"/>
      <c r="HAC46" s="233"/>
      <c r="HAD46" s="233"/>
      <c r="HAE46" s="233"/>
      <c r="HAF46" s="233"/>
      <c r="HAG46" s="233"/>
      <c r="HAH46" s="233"/>
      <c r="HAI46" s="233"/>
      <c r="HAJ46" s="233"/>
      <c r="HAK46" s="233"/>
      <c r="HAL46" s="233"/>
      <c r="HAM46" s="233"/>
      <c r="HAN46" s="233"/>
      <c r="HAO46" s="233"/>
      <c r="HAP46" s="233"/>
      <c r="HAQ46" s="233"/>
      <c r="HAR46" s="233"/>
      <c r="HAS46" s="233"/>
      <c r="HAT46" s="233"/>
      <c r="HAU46" s="233"/>
      <c r="HAV46" s="233"/>
      <c r="HAW46" s="233"/>
      <c r="HAX46" s="233"/>
      <c r="HAY46" s="233"/>
      <c r="HAZ46" s="233"/>
      <c r="HBA46" s="233"/>
      <c r="HBB46" s="233"/>
      <c r="HBC46" s="233"/>
      <c r="HBD46" s="233"/>
      <c r="HBE46" s="233"/>
      <c r="HBF46" s="233"/>
      <c r="HBG46" s="233"/>
      <c r="HBH46" s="233"/>
      <c r="HBI46" s="233"/>
      <c r="HBJ46" s="233"/>
      <c r="HBK46" s="233"/>
      <c r="HBL46" s="233"/>
      <c r="HBM46" s="233"/>
      <c r="HBN46" s="233"/>
      <c r="HBO46" s="233"/>
      <c r="HBP46" s="233"/>
      <c r="HBQ46" s="233"/>
      <c r="HBR46" s="233"/>
      <c r="HBS46" s="233"/>
      <c r="HBT46" s="233"/>
      <c r="HBU46" s="233"/>
      <c r="HBV46" s="233"/>
      <c r="HBW46" s="233"/>
      <c r="HBX46" s="233"/>
      <c r="HBY46" s="233"/>
      <c r="HBZ46" s="233"/>
      <c r="HCA46" s="233"/>
      <c r="HCB46" s="233"/>
      <c r="HCC46" s="233"/>
      <c r="HCD46" s="233"/>
      <c r="HCE46" s="233"/>
      <c r="HCF46" s="233"/>
      <c r="HCG46" s="233"/>
      <c r="HCH46" s="233"/>
      <c r="HCI46" s="233"/>
      <c r="HCJ46" s="233"/>
      <c r="HCK46" s="233"/>
      <c r="HCL46" s="233"/>
      <c r="HCM46" s="233"/>
      <c r="HCN46" s="233"/>
      <c r="HCO46" s="233"/>
      <c r="HCP46" s="233"/>
      <c r="HCQ46" s="233"/>
      <c r="HCR46" s="233"/>
      <c r="HCS46" s="233"/>
      <c r="HCT46" s="233"/>
      <c r="HCU46" s="233"/>
      <c r="HCV46" s="233"/>
      <c r="HCW46" s="233"/>
      <c r="HCX46" s="233"/>
      <c r="HCY46" s="233"/>
      <c r="HCZ46" s="233"/>
      <c r="HDA46" s="233"/>
      <c r="HDB46" s="233"/>
      <c r="HDC46" s="233"/>
      <c r="HDD46" s="233"/>
      <c r="HDE46" s="233"/>
      <c r="HDF46" s="233"/>
      <c r="HDG46" s="233"/>
      <c r="HDH46" s="233"/>
      <c r="HDI46" s="233"/>
      <c r="HDJ46" s="233"/>
      <c r="HDK46" s="233"/>
      <c r="HDL46" s="233"/>
      <c r="HDM46" s="233"/>
      <c r="HDN46" s="233"/>
      <c r="HDO46" s="233"/>
      <c r="HDP46" s="233"/>
      <c r="HDQ46" s="233"/>
      <c r="HDR46" s="233"/>
      <c r="HDS46" s="233"/>
      <c r="HDT46" s="233"/>
      <c r="HDU46" s="233"/>
      <c r="HDV46" s="233"/>
      <c r="HDW46" s="233"/>
      <c r="HDX46" s="233"/>
      <c r="HDY46" s="233"/>
      <c r="HDZ46" s="233"/>
      <c r="HEA46" s="233"/>
      <c r="HEB46" s="233"/>
      <c r="HEC46" s="233"/>
      <c r="HED46" s="233"/>
      <c r="HEE46" s="233"/>
      <c r="HEF46" s="233"/>
      <c r="HEG46" s="233"/>
      <c r="HEH46" s="233"/>
      <c r="HEI46" s="233"/>
      <c r="HEJ46" s="233"/>
      <c r="HEK46" s="233"/>
      <c r="HEL46" s="233"/>
      <c r="HEM46" s="233"/>
      <c r="HEN46" s="233"/>
      <c r="HEO46" s="233"/>
      <c r="HEP46" s="233"/>
      <c r="HEQ46" s="233"/>
      <c r="HER46" s="233"/>
      <c r="HES46" s="233"/>
      <c r="HET46" s="233"/>
      <c r="HEU46" s="233"/>
      <c r="HEV46" s="233"/>
      <c r="HEW46" s="233"/>
      <c r="HEX46" s="233"/>
      <c r="HEY46" s="233"/>
      <c r="HEZ46" s="233"/>
      <c r="HFA46" s="233"/>
      <c r="HFB46" s="233"/>
      <c r="HFC46" s="233"/>
      <c r="HFD46" s="233"/>
      <c r="HFE46" s="233"/>
      <c r="HFF46" s="233"/>
      <c r="HFG46" s="233"/>
      <c r="HFH46" s="233"/>
      <c r="HFI46" s="233"/>
      <c r="HFJ46" s="233"/>
      <c r="HFK46" s="233"/>
      <c r="HFL46" s="233"/>
      <c r="HFM46" s="233"/>
      <c r="HFN46" s="233"/>
      <c r="HFO46" s="233"/>
      <c r="HFP46" s="233"/>
      <c r="HFQ46" s="233"/>
      <c r="HFR46" s="233"/>
      <c r="HFS46" s="233"/>
      <c r="HFT46" s="233"/>
      <c r="HFU46" s="233"/>
      <c r="HFV46" s="233"/>
      <c r="HFW46" s="233"/>
      <c r="HFX46" s="233"/>
      <c r="HFY46" s="233"/>
      <c r="HFZ46" s="233"/>
      <c r="HGA46" s="233"/>
      <c r="HGB46" s="233"/>
      <c r="HGC46" s="233"/>
      <c r="HGD46" s="233"/>
      <c r="HGE46" s="233"/>
      <c r="HGF46" s="233"/>
      <c r="HGG46" s="233"/>
      <c r="HGH46" s="233"/>
      <c r="HGI46" s="233"/>
      <c r="HGJ46" s="233"/>
      <c r="HGK46" s="233"/>
      <c r="HGL46" s="233"/>
      <c r="HGM46" s="233"/>
      <c r="HGN46" s="233"/>
      <c r="HGO46" s="233"/>
      <c r="HGP46" s="233"/>
      <c r="HGQ46" s="233"/>
      <c r="HGR46" s="233"/>
      <c r="HGS46" s="233"/>
      <c r="HGT46" s="233"/>
      <c r="HGU46" s="233"/>
      <c r="HGV46" s="233"/>
      <c r="HGW46" s="233"/>
      <c r="HGX46" s="233"/>
      <c r="HGY46" s="233"/>
      <c r="HGZ46" s="233"/>
      <c r="HHA46" s="233"/>
      <c r="HHB46" s="233"/>
      <c r="HHC46" s="233"/>
      <c r="HHD46" s="233"/>
      <c r="HHE46" s="233"/>
      <c r="HHF46" s="233"/>
      <c r="HHG46" s="233"/>
      <c r="HHH46" s="233"/>
      <c r="HHI46" s="233"/>
      <c r="HHJ46" s="233"/>
      <c r="HHK46" s="233"/>
      <c r="HHL46" s="233"/>
      <c r="HHM46" s="233"/>
      <c r="HHN46" s="233"/>
      <c r="HHO46" s="233"/>
      <c r="HHP46" s="233"/>
      <c r="HHQ46" s="233"/>
      <c r="HHR46" s="233"/>
      <c r="HHS46" s="233"/>
      <c r="HHT46" s="233"/>
      <c r="HHU46" s="233"/>
      <c r="HHV46" s="233"/>
      <c r="HHW46" s="233"/>
      <c r="HHX46" s="233"/>
      <c r="HHY46" s="233"/>
      <c r="HHZ46" s="233"/>
      <c r="HIA46" s="233"/>
      <c r="HIB46" s="233"/>
      <c r="HIC46" s="233"/>
      <c r="HID46" s="233"/>
      <c r="HIE46" s="233"/>
      <c r="HIF46" s="233"/>
      <c r="HIG46" s="233"/>
      <c r="HIH46" s="233"/>
      <c r="HII46" s="233"/>
      <c r="HIJ46" s="233"/>
      <c r="HIK46" s="233"/>
      <c r="HIL46" s="233"/>
      <c r="HIM46" s="233"/>
      <c r="HIN46" s="233"/>
      <c r="HIO46" s="233"/>
      <c r="HIP46" s="233"/>
      <c r="HIQ46" s="233"/>
      <c r="HIR46" s="233"/>
      <c r="HIS46" s="233"/>
      <c r="HIT46" s="233"/>
      <c r="HIU46" s="233"/>
      <c r="HIV46" s="233"/>
      <c r="HIW46" s="233"/>
      <c r="HIX46" s="233"/>
      <c r="HIY46" s="233"/>
      <c r="HIZ46" s="233"/>
      <c r="HJA46" s="233"/>
      <c r="HJB46" s="233"/>
      <c r="HJC46" s="233"/>
      <c r="HJD46" s="233"/>
      <c r="HJE46" s="233"/>
      <c r="HJF46" s="233"/>
      <c r="HJG46" s="233"/>
      <c r="HJH46" s="233"/>
      <c r="HJI46" s="233"/>
      <c r="HJJ46" s="233"/>
      <c r="HJK46" s="233"/>
      <c r="HJL46" s="233"/>
      <c r="HJM46" s="233"/>
      <c r="HJN46" s="233"/>
      <c r="HJO46" s="233"/>
      <c r="HJP46" s="233"/>
      <c r="HJQ46" s="233"/>
      <c r="HJR46" s="233"/>
      <c r="HJS46" s="233"/>
      <c r="HJT46" s="233"/>
      <c r="HJU46" s="233"/>
      <c r="HJV46" s="233"/>
      <c r="HJW46" s="233"/>
      <c r="HJX46" s="233"/>
      <c r="HJY46" s="233"/>
      <c r="HJZ46" s="233"/>
      <c r="HKA46" s="233"/>
      <c r="HKB46" s="233"/>
      <c r="HKC46" s="233"/>
      <c r="HKD46" s="233"/>
      <c r="HKE46" s="233"/>
      <c r="HKF46" s="233"/>
      <c r="HKG46" s="233"/>
      <c r="HKH46" s="233"/>
      <c r="HKI46" s="233"/>
      <c r="HKJ46" s="233"/>
      <c r="HKK46" s="233"/>
      <c r="HKL46" s="233"/>
      <c r="HKM46" s="233"/>
      <c r="HKN46" s="233"/>
      <c r="HKO46" s="233"/>
      <c r="HKP46" s="233"/>
      <c r="HKQ46" s="233"/>
      <c r="HKR46" s="233"/>
      <c r="HKS46" s="233"/>
      <c r="HKT46" s="233"/>
      <c r="HKU46" s="233"/>
      <c r="HKV46" s="233"/>
      <c r="HKW46" s="233"/>
      <c r="HKX46" s="233"/>
      <c r="HKY46" s="233"/>
      <c r="HKZ46" s="233"/>
      <c r="HLA46" s="233"/>
      <c r="HLB46" s="233"/>
      <c r="HLC46" s="233"/>
      <c r="HLD46" s="233"/>
      <c r="HLE46" s="233"/>
      <c r="HLF46" s="233"/>
      <c r="HLG46" s="233"/>
      <c r="HLH46" s="233"/>
      <c r="HLI46" s="233"/>
      <c r="HLJ46" s="233"/>
      <c r="HLK46" s="233"/>
      <c r="HLL46" s="233"/>
      <c r="HLM46" s="233"/>
      <c r="HLN46" s="233"/>
      <c r="HLO46" s="233"/>
      <c r="HLP46" s="233"/>
      <c r="HLQ46" s="233"/>
      <c r="HLR46" s="233"/>
      <c r="HLS46" s="233"/>
      <c r="HLT46" s="233"/>
      <c r="HLU46" s="233"/>
      <c r="HLV46" s="233"/>
      <c r="HLW46" s="233"/>
      <c r="HLX46" s="233"/>
      <c r="HLY46" s="233"/>
      <c r="HLZ46" s="233"/>
      <c r="HMA46" s="233"/>
      <c r="HMB46" s="233"/>
      <c r="HMC46" s="233"/>
      <c r="HMD46" s="233"/>
      <c r="HME46" s="233"/>
      <c r="HMF46" s="233"/>
      <c r="HMG46" s="233"/>
      <c r="HMH46" s="233"/>
      <c r="HMI46" s="233"/>
      <c r="HMJ46" s="233"/>
      <c r="HMK46" s="233"/>
      <c r="HML46" s="233"/>
      <c r="HMM46" s="233"/>
      <c r="HMN46" s="233"/>
      <c r="HMO46" s="233"/>
      <c r="HMP46" s="233"/>
      <c r="HMQ46" s="233"/>
      <c r="HMR46" s="233"/>
      <c r="HMS46" s="233"/>
      <c r="HMT46" s="233"/>
      <c r="HMU46" s="233"/>
      <c r="HMV46" s="233"/>
      <c r="HMW46" s="233"/>
      <c r="HMX46" s="233"/>
      <c r="HMY46" s="233"/>
      <c r="HMZ46" s="233"/>
      <c r="HNA46" s="233"/>
      <c r="HNB46" s="233"/>
      <c r="HNC46" s="233"/>
      <c r="HND46" s="233"/>
      <c r="HNE46" s="233"/>
      <c r="HNF46" s="233"/>
      <c r="HNG46" s="233"/>
      <c r="HNH46" s="233"/>
      <c r="HNI46" s="233"/>
      <c r="HNJ46" s="233"/>
      <c r="HNK46" s="233"/>
      <c r="HNL46" s="233"/>
      <c r="HNM46" s="233"/>
      <c r="HNN46" s="233"/>
      <c r="HNO46" s="233"/>
      <c r="HNP46" s="233"/>
      <c r="HNQ46" s="233"/>
      <c r="HNR46" s="233"/>
      <c r="HNS46" s="233"/>
      <c r="HNT46" s="233"/>
      <c r="HNU46" s="233"/>
      <c r="HNV46" s="233"/>
      <c r="HNW46" s="233"/>
      <c r="HNX46" s="233"/>
      <c r="HNY46" s="233"/>
      <c r="HNZ46" s="233"/>
      <c r="HOA46" s="233"/>
      <c r="HOB46" s="233"/>
      <c r="HOC46" s="233"/>
      <c r="HOD46" s="233"/>
      <c r="HOE46" s="233"/>
      <c r="HOF46" s="233"/>
      <c r="HOG46" s="233"/>
      <c r="HOH46" s="233"/>
      <c r="HOI46" s="233"/>
      <c r="HOJ46" s="233"/>
      <c r="HOK46" s="233"/>
      <c r="HOL46" s="233"/>
      <c r="HOM46" s="233"/>
      <c r="HON46" s="233"/>
      <c r="HOO46" s="233"/>
      <c r="HOP46" s="233"/>
      <c r="HOQ46" s="233"/>
      <c r="HOR46" s="233"/>
      <c r="HOS46" s="233"/>
      <c r="HOT46" s="233"/>
      <c r="HOU46" s="233"/>
      <c r="HOV46" s="233"/>
      <c r="HOW46" s="233"/>
      <c r="HOX46" s="233"/>
      <c r="HOY46" s="233"/>
      <c r="HOZ46" s="233"/>
      <c r="HPA46" s="233"/>
      <c r="HPB46" s="233"/>
      <c r="HPC46" s="233"/>
      <c r="HPD46" s="233"/>
      <c r="HPE46" s="233"/>
      <c r="HPF46" s="233"/>
      <c r="HPG46" s="233"/>
      <c r="HPH46" s="233"/>
      <c r="HPI46" s="233"/>
      <c r="HPJ46" s="233"/>
      <c r="HPK46" s="233"/>
      <c r="HPL46" s="233"/>
      <c r="HPM46" s="233"/>
      <c r="HPN46" s="233"/>
      <c r="HPO46" s="233"/>
      <c r="HPP46" s="233"/>
      <c r="HPQ46" s="233"/>
      <c r="HPR46" s="233"/>
      <c r="HPS46" s="233"/>
      <c r="HPT46" s="233"/>
      <c r="HPU46" s="233"/>
      <c r="HPV46" s="233"/>
      <c r="HPW46" s="233"/>
      <c r="HPX46" s="233"/>
      <c r="HPY46" s="233"/>
      <c r="HPZ46" s="233"/>
      <c r="HQA46" s="233"/>
      <c r="HQB46" s="233"/>
      <c r="HQC46" s="233"/>
      <c r="HQD46" s="233"/>
      <c r="HQE46" s="233"/>
      <c r="HQF46" s="233"/>
      <c r="HQG46" s="233"/>
      <c r="HQH46" s="233"/>
      <c r="HQI46" s="233"/>
      <c r="HQJ46" s="233"/>
      <c r="HQK46" s="233"/>
      <c r="HQL46" s="233"/>
      <c r="HQM46" s="233"/>
      <c r="HQN46" s="233"/>
      <c r="HQO46" s="233"/>
      <c r="HQP46" s="233"/>
      <c r="HQQ46" s="233"/>
      <c r="HQR46" s="233"/>
      <c r="HQS46" s="233"/>
      <c r="HQT46" s="233"/>
      <c r="HQU46" s="233"/>
      <c r="HQV46" s="233"/>
      <c r="HQW46" s="233"/>
      <c r="HQX46" s="233"/>
      <c r="HQY46" s="233"/>
      <c r="HQZ46" s="233"/>
      <c r="HRA46" s="233"/>
      <c r="HRB46" s="233"/>
      <c r="HRC46" s="233"/>
      <c r="HRD46" s="233"/>
      <c r="HRE46" s="233"/>
      <c r="HRF46" s="233"/>
      <c r="HRG46" s="233"/>
      <c r="HRH46" s="233"/>
      <c r="HRI46" s="233"/>
      <c r="HRJ46" s="233"/>
      <c r="HRK46" s="233"/>
      <c r="HRL46" s="233"/>
      <c r="HRM46" s="233"/>
      <c r="HRN46" s="233"/>
      <c r="HRO46" s="233"/>
      <c r="HRP46" s="233"/>
      <c r="HRQ46" s="233"/>
      <c r="HRR46" s="233"/>
      <c r="HRS46" s="233"/>
      <c r="HRT46" s="233"/>
      <c r="HRU46" s="233"/>
      <c r="HRV46" s="233"/>
      <c r="HRW46" s="233"/>
      <c r="HRX46" s="233"/>
      <c r="HRY46" s="233"/>
      <c r="HRZ46" s="233"/>
      <c r="HSA46" s="233"/>
      <c r="HSB46" s="233"/>
      <c r="HSC46" s="233"/>
      <c r="HSD46" s="233"/>
      <c r="HSE46" s="233"/>
      <c r="HSF46" s="233"/>
      <c r="HSG46" s="233"/>
      <c r="HSH46" s="233"/>
      <c r="HSI46" s="233"/>
      <c r="HSJ46" s="233"/>
      <c r="HSK46" s="233"/>
      <c r="HSL46" s="233"/>
      <c r="HSM46" s="233"/>
      <c r="HSN46" s="233"/>
      <c r="HSO46" s="233"/>
      <c r="HSP46" s="233"/>
      <c r="HSQ46" s="233"/>
      <c r="HSR46" s="233"/>
      <c r="HSS46" s="233"/>
      <c r="HST46" s="233"/>
      <c r="HSU46" s="233"/>
      <c r="HSV46" s="233"/>
      <c r="HSW46" s="233"/>
      <c r="HSX46" s="233"/>
      <c r="HSY46" s="233"/>
      <c r="HSZ46" s="233"/>
      <c r="HTA46" s="233"/>
      <c r="HTB46" s="233"/>
      <c r="HTC46" s="233"/>
      <c r="HTD46" s="233"/>
      <c r="HTE46" s="233"/>
      <c r="HTF46" s="233"/>
      <c r="HTG46" s="233"/>
      <c r="HTH46" s="233"/>
      <c r="HTI46" s="233"/>
      <c r="HTJ46" s="233"/>
      <c r="HTK46" s="233"/>
      <c r="HTL46" s="233"/>
      <c r="HTM46" s="233"/>
      <c r="HTN46" s="233"/>
      <c r="HTO46" s="233"/>
      <c r="HTP46" s="233"/>
      <c r="HTQ46" s="233"/>
      <c r="HTR46" s="233"/>
      <c r="HTS46" s="233"/>
      <c r="HTT46" s="233"/>
      <c r="HTU46" s="233"/>
      <c r="HTV46" s="233"/>
      <c r="HTW46" s="233"/>
      <c r="HTX46" s="233"/>
      <c r="HTY46" s="233"/>
      <c r="HTZ46" s="233"/>
      <c r="HUA46" s="233"/>
      <c r="HUB46" s="233"/>
      <c r="HUC46" s="233"/>
      <c r="HUD46" s="233"/>
      <c r="HUE46" s="233"/>
      <c r="HUF46" s="233"/>
      <c r="HUG46" s="233"/>
      <c r="HUH46" s="233"/>
      <c r="HUI46" s="233"/>
      <c r="HUJ46" s="233"/>
      <c r="HUK46" s="233"/>
      <c r="HUL46" s="233"/>
      <c r="HUM46" s="233"/>
      <c r="HUN46" s="233"/>
      <c r="HUO46" s="233"/>
      <c r="HUP46" s="233"/>
      <c r="HUQ46" s="233"/>
      <c r="HUR46" s="233"/>
      <c r="HUS46" s="233"/>
      <c r="HUT46" s="233"/>
      <c r="HUU46" s="233"/>
      <c r="HUV46" s="233"/>
      <c r="HUW46" s="233"/>
      <c r="HUX46" s="233"/>
      <c r="HUY46" s="233"/>
      <c r="HUZ46" s="233"/>
      <c r="HVA46" s="233"/>
      <c r="HVB46" s="233"/>
      <c r="HVC46" s="233"/>
      <c r="HVD46" s="233"/>
      <c r="HVE46" s="233"/>
      <c r="HVF46" s="233"/>
      <c r="HVG46" s="233"/>
      <c r="HVH46" s="233"/>
      <c r="HVI46" s="233"/>
      <c r="HVJ46" s="233"/>
      <c r="HVK46" s="233"/>
      <c r="HVL46" s="233"/>
      <c r="HVM46" s="233"/>
      <c r="HVN46" s="233"/>
      <c r="HVO46" s="233"/>
      <c r="HVP46" s="233"/>
      <c r="HVQ46" s="233"/>
      <c r="HVR46" s="233"/>
      <c r="HVS46" s="233"/>
      <c r="HVT46" s="233"/>
      <c r="HVU46" s="233"/>
      <c r="HVV46" s="233"/>
      <c r="HVW46" s="233"/>
      <c r="HVX46" s="233"/>
      <c r="HVY46" s="233"/>
      <c r="HVZ46" s="233"/>
      <c r="HWA46" s="233"/>
      <c r="HWB46" s="233"/>
      <c r="HWC46" s="233"/>
      <c r="HWD46" s="233"/>
      <c r="HWE46" s="233"/>
      <c r="HWF46" s="233"/>
      <c r="HWG46" s="233"/>
      <c r="HWH46" s="233"/>
      <c r="HWI46" s="233"/>
      <c r="HWJ46" s="233"/>
      <c r="HWK46" s="233"/>
      <c r="HWL46" s="233"/>
      <c r="HWM46" s="233"/>
      <c r="HWN46" s="233"/>
      <c r="HWO46" s="233"/>
      <c r="HWP46" s="233"/>
      <c r="HWQ46" s="233"/>
      <c r="HWR46" s="233"/>
      <c r="HWS46" s="233"/>
      <c r="HWT46" s="233"/>
      <c r="HWU46" s="233"/>
      <c r="HWV46" s="233"/>
      <c r="HWW46" s="233"/>
      <c r="HWX46" s="233"/>
      <c r="HWY46" s="233"/>
      <c r="HWZ46" s="233"/>
      <c r="HXA46" s="233"/>
      <c r="HXB46" s="233"/>
      <c r="HXC46" s="233"/>
      <c r="HXD46" s="233"/>
      <c r="HXE46" s="233"/>
      <c r="HXF46" s="233"/>
      <c r="HXG46" s="233"/>
      <c r="HXH46" s="233"/>
      <c r="HXI46" s="233"/>
      <c r="HXJ46" s="233"/>
      <c r="HXK46" s="233"/>
      <c r="HXL46" s="233"/>
      <c r="HXM46" s="233"/>
      <c r="HXN46" s="233"/>
      <c r="HXO46" s="233"/>
      <c r="HXP46" s="233"/>
      <c r="HXQ46" s="233"/>
      <c r="HXR46" s="233"/>
      <c r="HXS46" s="233"/>
      <c r="HXT46" s="233"/>
      <c r="HXU46" s="233"/>
      <c r="HXV46" s="233"/>
      <c r="HXW46" s="233"/>
      <c r="HXX46" s="233"/>
      <c r="HXY46" s="233"/>
      <c r="HXZ46" s="233"/>
      <c r="HYA46" s="233"/>
      <c r="HYB46" s="233"/>
      <c r="HYC46" s="233"/>
      <c r="HYD46" s="233"/>
      <c r="HYE46" s="233"/>
      <c r="HYF46" s="233"/>
      <c r="HYG46" s="233"/>
      <c r="HYH46" s="233"/>
      <c r="HYI46" s="233"/>
      <c r="HYJ46" s="233"/>
      <c r="HYK46" s="233"/>
      <c r="HYL46" s="233"/>
      <c r="HYM46" s="233"/>
      <c r="HYN46" s="233"/>
      <c r="HYO46" s="233"/>
      <c r="HYP46" s="233"/>
      <c r="HYQ46" s="233"/>
      <c r="HYR46" s="233"/>
      <c r="HYS46" s="233"/>
      <c r="HYT46" s="233"/>
      <c r="HYU46" s="233"/>
      <c r="HYV46" s="233"/>
      <c r="HYW46" s="233"/>
      <c r="HYX46" s="233"/>
      <c r="HYY46" s="233"/>
      <c r="HYZ46" s="233"/>
      <c r="HZA46" s="233"/>
      <c r="HZB46" s="233"/>
      <c r="HZC46" s="233"/>
      <c r="HZD46" s="233"/>
      <c r="HZE46" s="233"/>
      <c r="HZF46" s="233"/>
      <c r="HZG46" s="233"/>
      <c r="HZH46" s="233"/>
      <c r="HZI46" s="233"/>
      <c r="HZJ46" s="233"/>
      <c r="HZK46" s="233"/>
      <c r="HZL46" s="233"/>
      <c r="HZM46" s="233"/>
      <c r="HZN46" s="233"/>
      <c r="HZO46" s="233"/>
      <c r="HZP46" s="233"/>
      <c r="HZQ46" s="233"/>
      <c r="HZR46" s="233"/>
      <c r="HZS46" s="233"/>
      <c r="HZT46" s="233"/>
      <c r="HZU46" s="233"/>
      <c r="HZV46" s="233"/>
      <c r="HZW46" s="233"/>
      <c r="HZX46" s="233"/>
      <c r="HZY46" s="233"/>
      <c r="HZZ46" s="233"/>
      <c r="IAA46" s="233"/>
      <c r="IAB46" s="233"/>
      <c r="IAC46" s="233"/>
      <c r="IAD46" s="233"/>
      <c r="IAE46" s="233"/>
      <c r="IAF46" s="233"/>
      <c r="IAG46" s="233"/>
      <c r="IAH46" s="233"/>
      <c r="IAI46" s="233"/>
      <c r="IAJ46" s="233"/>
      <c r="IAK46" s="233"/>
      <c r="IAL46" s="233"/>
      <c r="IAM46" s="233"/>
      <c r="IAN46" s="233"/>
      <c r="IAO46" s="233"/>
      <c r="IAP46" s="233"/>
      <c r="IAQ46" s="233"/>
      <c r="IAR46" s="233"/>
      <c r="IAS46" s="233"/>
      <c r="IAT46" s="233"/>
      <c r="IAU46" s="233"/>
      <c r="IAV46" s="233"/>
      <c r="IAW46" s="233"/>
      <c r="IAX46" s="233"/>
      <c r="IAY46" s="233"/>
      <c r="IAZ46" s="233"/>
      <c r="IBA46" s="233"/>
      <c r="IBB46" s="233"/>
      <c r="IBC46" s="233"/>
      <c r="IBD46" s="233"/>
      <c r="IBE46" s="233"/>
      <c r="IBF46" s="233"/>
      <c r="IBG46" s="233"/>
      <c r="IBH46" s="233"/>
      <c r="IBI46" s="233"/>
      <c r="IBJ46" s="233"/>
      <c r="IBK46" s="233"/>
      <c r="IBL46" s="233"/>
      <c r="IBM46" s="233"/>
      <c r="IBN46" s="233"/>
      <c r="IBO46" s="233"/>
      <c r="IBP46" s="233"/>
      <c r="IBQ46" s="233"/>
      <c r="IBR46" s="233"/>
      <c r="IBS46" s="233"/>
      <c r="IBT46" s="233"/>
      <c r="IBU46" s="233"/>
      <c r="IBV46" s="233"/>
      <c r="IBW46" s="233"/>
      <c r="IBX46" s="233"/>
      <c r="IBY46" s="233"/>
      <c r="IBZ46" s="233"/>
      <c r="ICA46" s="233"/>
      <c r="ICB46" s="233"/>
      <c r="ICC46" s="233"/>
      <c r="ICD46" s="233"/>
      <c r="ICE46" s="233"/>
      <c r="ICF46" s="233"/>
      <c r="ICG46" s="233"/>
      <c r="ICH46" s="233"/>
      <c r="ICI46" s="233"/>
      <c r="ICJ46" s="233"/>
      <c r="ICK46" s="233"/>
      <c r="ICL46" s="233"/>
      <c r="ICM46" s="233"/>
      <c r="ICN46" s="233"/>
      <c r="ICO46" s="233"/>
      <c r="ICP46" s="233"/>
      <c r="ICQ46" s="233"/>
      <c r="ICR46" s="233"/>
      <c r="ICS46" s="233"/>
      <c r="ICT46" s="233"/>
      <c r="ICU46" s="233"/>
      <c r="ICV46" s="233"/>
      <c r="ICW46" s="233"/>
      <c r="ICX46" s="233"/>
      <c r="ICY46" s="233"/>
      <c r="ICZ46" s="233"/>
      <c r="IDA46" s="233"/>
      <c r="IDB46" s="233"/>
      <c r="IDC46" s="233"/>
      <c r="IDD46" s="233"/>
      <c r="IDE46" s="233"/>
      <c r="IDF46" s="233"/>
      <c r="IDG46" s="233"/>
      <c r="IDH46" s="233"/>
      <c r="IDI46" s="233"/>
      <c r="IDJ46" s="233"/>
      <c r="IDK46" s="233"/>
      <c r="IDL46" s="233"/>
      <c r="IDM46" s="233"/>
      <c r="IDN46" s="233"/>
      <c r="IDO46" s="233"/>
      <c r="IDP46" s="233"/>
      <c r="IDQ46" s="233"/>
      <c r="IDR46" s="233"/>
      <c r="IDS46" s="233"/>
      <c r="IDT46" s="233"/>
      <c r="IDU46" s="233"/>
      <c r="IDV46" s="233"/>
      <c r="IDW46" s="233"/>
      <c r="IDX46" s="233"/>
      <c r="IDY46" s="233"/>
      <c r="IDZ46" s="233"/>
      <c r="IEA46" s="233"/>
      <c r="IEB46" s="233"/>
      <c r="IEC46" s="233"/>
      <c r="IED46" s="233"/>
      <c r="IEE46" s="233"/>
      <c r="IEF46" s="233"/>
      <c r="IEG46" s="233"/>
      <c r="IEH46" s="233"/>
      <c r="IEI46" s="233"/>
      <c r="IEJ46" s="233"/>
      <c r="IEK46" s="233"/>
      <c r="IEL46" s="233"/>
      <c r="IEM46" s="233"/>
      <c r="IEN46" s="233"/>
      <c r="IEO46" s="233"/>
      <c r="IEP46" s="233"/>
      <c r="IEQ46" s="233"/>
      <c r="IER46" s="233"/>
      <c r="IES46" s="233"/>
      <c r="IET46" s="233"/>
      <c r="IEU46" s="233"/>
      <c r="IEV46" s="233"/>
      <c r="IEW46" s="233"/>
      <c r="IEX46" s="233"/>
      <c r="IEY46" s="233"/>
      <c r="IEZ46" s="233"/>
      <c r="IFA46" s="233"/>
      <c r="IFB46" s="233"/>
      <c r="IFC46" s="233"/>
      <c r="IFD46" s="233"/>
      <c r="IFE46" s="233"/>
      <c r="IFF46" s="233"/>
      <c r="IFG46" s="233"/>
      <c r="IFH46" s="233"/>
      <c r="IFI46" s="233"/>
      <c r="IFJ46" s="233"/>
      <c r="IFK46" s="233"/>
      <c r="IFL46" s="233"/>
      <c r="IFM46" s="233"/>
      <c r="IFN46" s="233"/>
      <c r="IFO46" s="233"/>
      <c r="IFP46" s="233"/>
      <c r="IFQ46" s="233"/>
      <c r="IFR46" s="233"/>
      <c r="IFS46" s="233"/>
      <c r="IFT46" s="233"/>
      <c r="IFU46" s="233"/>
      <c r="IFV46" s="233"/>
      <c r="IFW46" s="233"/>
      <c r="IFX46" s="233"/>
      <c r="IFY46" s="233"/>
      <c r="IFZ46" s="233"/>
      <c r="IGA46" s="233"/>
      <c r="IGB46" s="233"/>
      <c r="IGC46" s="233"/>
      <c r="IGD46" s="233"/>
      <c r="IGE46" s="233"/>
      <c r="IGF46" s="233"/>
      <c r="IGG46" s="233"/>
      <c r="IGH46" s="233"/>
      <c r="IGI46" s="233"/>
      <c r="IGJ46" s="233"/>
      <c r="IGK46" s="233"/>
      <c r="IGL46" s="233"/>
      <c r="IGM46" s="233"/>
      <c r="IGN46" s="233"/>
      <c r="IGO46" s="233"/>
      <c r="IGP46" s="233"/>
      <c r="IGQ46" s="233"/>
      <c r="IGR46" s="233"/>
      <c r="IGS46" s="233"/>
      <c r="IGT46" s="233"/>
      <c r="IGU46" s="233"/>
      <c r="IGV46" s="233"/>
      <c r="IGW46" s="233"/>
      <c r="IGX46" s="233"/>
      <c r="IGY46" s="233"/>
      <c r="IGZ46" s="233"/>
      <c r="IHA46" s="233"/>
      <c r="IHB46" s="233"/>
      <c r="IHC46" s="233"/>
      <c r="IHD46" s="233"/>
      <c r="IHE46" s="233"/>
      <c r="IHF46" s="233"/>
      <c r="IHG46" s="233"/>
      <c r="IHH46" s="233"/>
      <c r="IHI46" s="233"/>
      <c r="IHJ46" s="233"/>
      <c r="IHK46" s="233"/>
      <c r="IHL46" s="233"/>
      <c r="IHM46" s="233"/>
      <c r="IHN46" s="233"/>
      <c r="IHO46" s="233"/>
      <c r="IHP46" s="233"/>
      <c r="IHQ46" s="233"/>
      <c r="IHR46" s="233"/>
      <c r="IHS46" s="233"/>
      <c r="IHT46" s="233"/>
      <c r="IHU46" s="233"/>
      <c r="IHV46" s="233"/>
      <c r="IHW46" s="233"/>
      <c r="IHX46" s="233"/>
      <c r="IHY46" s="233"/>
      <c r="IHZ46" s="233"/>
      <c r="IIA46" s="233"/>
      <c r="IIB46" s="233"/>
      <c r="IIC46" s="233"/>
      <c r="IID46" s="233"/>
      <c r="IIE46" s="233"/>
      <c r="IIF46" s="233"/>
      <c r="IIG46" s="233"/>
      <c r="IIH46" s="233"/>
      <c r="III46" s="233"/>
      <c r="IIJ46" s="233"/>
      <c r="IIK46" s="233"/>
      <c r="IIL46" s="233"/>
      <c r="IIM46" s="233"/>
      <c r="IIN46" s="233"/>
      <c r="IIO46" s="233"/>
      <c r="IIP46" s="233"/>
      <c r="IIQ46" s="233"/>
      <c r="IIR46" s="233"/>
      <c r="IIS46" s="233"/>
      <c r="IIT46" s="233"/>
      <c r="IIU46" s="233"/>
      <c r="IIV46" s="233"/>
      <c r="IIW46" s="233"/>
      <c r="IIX46" s="233"/>
      <c r="IIY46" s="233"/>
      <c r="IIZ46" s="233"/>
      <c r="IJA46" s="233"/>
      <c r="IJB46" s="233"/>
      <c r="IJC46" s="233"/>
      <c r="IJD46" s="233"/>
      <c r="IJE46" s="233"/>
      <c r="IJF46" s="233"/>
      <c r="IJG46" s="233"/>
      <c r="IJH46" s="233"/>
      <c r="IJI46" s="233"/>
      <c r="IJJ46" s="233"/>
      <c r="IJK46" s="233"/>
      <c r="IJL46" s="233"/>
      <c r="IJM46" s="233"/>
      <c r="IJN46" s="233"/>
      <c r="IJO46" s="233"/>
      <c r="IJP46" s="233"/>
      <c r="IJQ46" s="233"/>
      <c r="IJR46" s="233"/>
      <c r="IJS46" s="233"/>
      <c r="IJT46" s="233"/>
      <c r="IJU46" s="233"/>
      <c r="IJV46" s="233"/>
      <c r="IJW46" s="233"/>
      <c r="IJX46" s="233"/>
      <c r="IJY46" s="233"/>
      <c r="IJZ46" s="233"/>
      <c r="IKA46" s="233"/>
      <c r="IKB46" s="233"/>
      <c r="IKC46" s="233"/>
      <c r="IKD46" s="233"/>
      <c r="IKE46" s="233"/>
      <c r="IKF46" s="233"/>
      <c r="IKG46" s="233"/>
      <c r="IKH46" s="233"/>
      <c r="IKI46" s="233"/>
      <c r="IKJ46" s="233"/>
      <c r="IKK46" s="233"/>
      <c r="IKL46" s="233"/>
      <c r="IKM46" s="233"/>
      <c r="IKN46" s="233"/>
      <c r="IKO46" s="233"/>
      <c r="IKP46" s="233"/>
      <c r="IKQ46" s="233"/>
      <c r="IKR46" s="233"/>
      <c r="IKS46" s="233"/>
      <c r="IKT46" s="233"/>
      <c r="IKU46" s="233"/>
      <c r="IKV46" s="233"/>
      <c r="IKW46" s="233"/>
      <c r="IKX46" s="233"/>
      <c r="IKY46" s="233"/>
      <c r="IKZ46" s="233"/>
      <c r="ILA46" s="233"/>
      <c r="ILB46" s="233"/>
      <c r="ILC46" s="233"/>
      <c r="ILD46" s="233"/>
      <c r="ILE46" s="233"/>
      <c r="ILF46" s="233"/>
      <c r="ILG46" s="233"/>
      <c r="ILH46" s="233"/>
      <c r="ILI46" s="233"/>
      <c r="ILJ46" s="233"/>
      <c r="ILK46" s="233"/>
      <c r="ILL46" s="233"/>
      <c r="ILM46" s="233"/>
      <c r="ILN46" s="233"/>
      <c r="ILO46" s="233"/>
      <c r="ILP46" s="233"/>
      <c r="ILQ46" s="233"/>
      <c r="ILR46" s="233"/>
      <c r="ILS46" s="233"/>
      <c r="ILT46" s="233"/>
      <c r="ILU46" s="233"/>
      <c r="ILV46" s="233"/>
      <c r="ILW46" s="233"/>
      <c r="ILX46" s="233"/>
      <c r="ILY46" s="233"/>
      <c r="ILZ46" s="233"/>
      <c r="IMA46" s="233"/>
      <c r="IMB46" s="233"/>
      <c r="IMC46" s="233"/>
      <c r="IMD46" s="233"/>
      <c r="IME46" s="233"/>
      <c r="IMF46" s="233"/>
      <c r="IMG46" s="233"/>
      <c r="IMH46" s="233"/>
      <c r="IMI46" s="233"/>
      <c r="IMJ46" s="233"/>
      <c r="IMK46" s="233"/>
      <c r="IML46" s="233"/>
      <c r="IMM46" s="233"/>
      <c r="IMN46" s="233"/>
      <c r="IMO46" s="233"/>
      <c r="IMP46" s="233"/>
      <c r="IMQ46" s="233"/>
      <c r="IMR46" s="233"/>
      <c r="IMS46" s="233"/>
      <c r="IMT46" s="233"/>
      <c r="IMU46" s="233"/>
      <c r="IMV46" s="233"/>
      <c r="IMW46" s="233"/>
      <c r="IMX46" s="233"/>
      <c r="IMY46" s="233"/>
      <c r="IMZ46" s="233"/>
      <c r="INA46" s="233"/>
      <c r="INB46" s="233"/>
      <c r="INC46" s="233"/>
      <c r="IND46" s="233"/>
      <c r="INE46" s="233"/>
      <c r="INF46" s="233"/>
      <c r="ING46" s="233"/>
      <c r="INH46" s="233"/>
      <c r="INI46" s="233"/>
      <c r="INJ46" s="233"/>
      <c r="INK46" s="233"/>
      <c r="INL46" s="233"/>
      <c r="INM46" s="233"/>
      <c r="INN46" s="233"/>
      <c r="INO46" s="233"/>
      <c r="INP46" s="233"/>
      <c r="INQ46" s="233"/>
      <c r="INR46" s="233"/>
      <c r="INS46" s="233"/>
      <c r="INT46" s="233"/>
      <c r="INU46" s="233"/>
      <c r="INV46" s="233"/>
      <c r="INW46" s="233"/>
      <c r="INX46" s="233"/>
      <c r="INY46" s="233"/>
      <c r="INZ46" s="233"/>
      <c r="IOA46" s="233"/>
      <c r="IOB46" s="233"/>
      <c r="IOC46" s="233"/>
      <c r="IOD46" s="233"/>
      <c r="IOE46" s="233"/>
      <c r="IOF46" s="233"/>
      <c r="IOG46" s="233"/>
      <c r="IOH46" s="233"/>
      <c r="IOI46" s="233"/>
      <c r="IOJ46" s="233"/>
      <c r="IOK46" s="233"/>
      <c r="IOL46" s="233"/>
      <c r="IOM46" s="233"/>
      <c r="ION46" s="233"/>
      <c r="IOO46" s="233"/>
      <c r="IOP46" s="233"/>
      <c r="IOQ46" s="233"/>
      <c r="IOR46" s="233"/>
      <c r="IOS46" s="233"/>
      <c r="IOT46" s="233"/>
      <c r="IOU46" s="233"/>
      <c r="IOV46" s="233"/>
      <c r="IOW46" s="233"/>
      <c r="IOX46" s="233"/>
      <c r="IOY46" s="233"/>
      <c r="IOZ46" s="233"/>
      <c r="IPA46" s="233"/>
      <c r="IPB46" s="233"/>
      <c r="IPC46" s="233"/>
      <c r="IPD46" s="233"/>
      <c r="IPE46" s="233"/>
      <c r="IPF46" s="233"/>
      <c r="IPG46" s="233"/>
      <c r="IPH46" s="233"/>
      <c r="IPI46" s="233"/>
      <c r="IPJ46" s="233"/>
      <c r="IPK46" s="233"/>
      <c r="IPL46" s="233"/>
      <c r="IPM46" s="233"/>
      <c r="IPN46" s="233"/>
      <c r="IPO46" s="233"/>
      <c r="IPP46" s="233"/>
      <c r="IPQ46" s="233"/>
      <c r="IPR46" s="233"/>
      <c r="IPS46" s="233"/>
      <c r="IPT46" s="233"/>
      <c r="IPU46" s="233"/>
      <c r="IPV46" s="233"/>
      <c r="IPW46" s="233"/>
      <c r="IPX46" s="233"/>
      <c r="IPY46" s="233"/>
      <c r="IPZ46" s="233"/>
      <c r="IQA46" s="233"/>
      <c r="IQB46" s="233"/>
      <c r="IQC46" s="233"/>
      <c r="IQD46" s="233"/>
      <c r="IQE46" s="233"/>
      <c r="IQF46" s="233"/>
      <c r="IQG46" s="233"/>
      <c r="IQH46" s="233"/>
      <c r="IQI46" s="233"/>
      <c r="IQJ46" s="233"/>
      <c r="IQK46" s="233"/>
      <c r="IQL46" s="233"/>
      <c r="IQM46" s="233"/>
      <c r="IQN46" s="233"/>
      <c r="IQO46" s="233"/>
      <c r="IQP46" s="233"/>
      <c r="IQQ46" s="233"/>
      <c r="IQR46" s="233"/>
      <c r="IQS46" s="233"/>
      <c r="IQT46" s="233"/>
      <c r="IQU46" s="233"/>
      <c r="IQV46" s="233"/>
      <c r="IQW46" s="233"/>
      <c r="IQX46" s="233"/>
      <c r="IQY46" s="233"/>
      <c r="IQZ46" s="233"/>
      <c r="IRA46" s="233"/>
      <c r="IRB46" s="233"/>
      <c r="IRC46" s="233"/>
      <c r="IRD46" s="233"/>
      <c r="IRE46" s="233"/>
      <c r="IRF46" s="233"/>
      <c r="IRG46" s="233"/>
      <c r="IRH46" s="233"/>
      <c r="IRI46" s="233"/>
      <c r="IRJ46" s="233"/>
      <c r="IRK46" s="233"/>
      <c r="IRL46" s="233"/>
      <c r="IRM46" s="233"/>
      <c r="IRN46" s="233"/>
      <c r="IRO46" s="233"/>
      <c r="IRP46" s="233"/>
      <c r="IRQ46" s="233"/>
      <c r="IRR46" s="233"/>
      <c r="IRS46" s="233"/>
      <c r="IRT46" s="233"/>
      <c r="IRU46" s="233"/>
      <c r="IRV46" s="233"/>
      <c r="IRW46" s="233"/>
      <c r="IRX46" s="233"/>
      <c r="IRY46" s="233"/>
      <c r="IRZ46" s="233"/>
      <c r="ISA46" s="233"/>
      <c r="ISB46" s="233"/>
      <c r="ISC46" s="233"/>
      <c r="ISD46" s="233"/>
      <c r="ISE46" s="233"/>
      <c r="ISF46" s="233"/>
      <c r="ISG46" s="233"/>
      <c r="ISH46" s="233"/>
      <c r="ISI46" s="233"/>
      <c r="ISJ46" s="233"/>
      <c r="ISK46" s="233"/>
      <c r="ISL46" s="233"/>
      <c r="ISM46" s="233"/>
      <c r="ISN46" s="233"/>
      <c r="ISO46" s="233"/>
      <c r="ISP46" s="233"/>
      <c r="ISQ46" s="233"/>
      <c r="ISR46" s="233"/>
      <c r="ISS46" s="233"/>
      <c r="IST46" s="233"/>
      <c r="ISU46" s="233"/>
      <c r="ISV46" s="233"/>
      <c r="ISW46" s="233"/>
      <c r="ISX46" s="233"/>
      <c r="ISY46" s="233"/>
      <c r="ISZ46" s="233"/>
      <c r="ITA46" s="233"/>
      <c r="ITB46" s="233"/>
      <c r="ITC46" s="233"/>
      <c r="ITD46" s="233"/>
      <c r="ITE46" s="233"/>
      <c r="ITF46" s="233"/>
      <c r="ITG46" s="233"/>
      <c r="ITH46" s="233"/>
      <c r="ITI46" s="233"/>
      <c r="ITJ46" s="233"/>
      <c r="ITK46" s="233"/>
      <c r="ITL46" s="233"/>
      <c r="ITM46" s="233"/>
      <c r="ITN46" s="233"/>
      <c r="ITO46" s="233"/>
      <c r="ITP46" s="233"/>
      <c r="ITQ46" s="233"/>
      <c r="ITR46" s="233"/>
      <c r="ITS46" s="233"/>
      <c r="ITT46" s="233"/>
      <c r="ITU46" s="233"/>
      <c r="ITV46" s="233"/>
      <c r="ITW46" s="233"/>
      <c r="ITX46" s="233"/>
      <c r="ITY46" s="233"/>
      <c r="ITZ46" s="233"/>
      <c r="IUA46" s="233"/>
      <c r="IUB46" s="233"/>
      <c r="IUC46" s="233"/>
      <c r="IUD46" s="233"/>
      <c r="IUE46" s="233"/>
      <c r="IUF46" s="233"/>
      <c r="IUG46" s="233"/>
      <c r="IUH46" s="233"/>
      <c r="IUI46" s="233"/>
      <c r="IUJ46" s="233"/>
      <c r="IUK46" s="233"/>
      <c r="IUL46" s="233"/>
      <c r="IUM46" s="233"/>
      <c r="IUN46" s="233"/>
      <c r="IUO46" s="233"/>
      <c r="IUP46" s="233"/>
      <c r="IUQ46" s="233"/>
      <c r="IUR46" s="233"/>
      <c r="IUS46" s="233"/>
      <c r="IUT46" s="233"/>
      <c r="IUU46" s="233"/>
      <c r="IUV46" s="233"/>
      <c r="IUW46" s="233"/>
      <c r="IUX46" s="233"/>
      <c r="IUY46" s="233"/>
      <c r="IUZ46" s="233"/>
      <c r="IVA46" s="233"/>
      <c r="IVB46" s="233"/>
      <c r="IVC46" s="233"/>
      <c r="IVD46" s="233"/>
      <c r="IVE46" s="233"/>
      <c r="IVF46" s="233"/>
      <c r="IVG46" s="233"/>
      <c r="IVH46" s="233"/>
      <c r="IVI46" s="233"/>
      <c r="IVJ46" s="233"/>
      <c r="IVK46" s="233"/>
      <c r="IVL46" s="233"/>
      <c r="IVM46" s="233"/>
      <c r="IVN46" s="233"/>
      <c r="IVO46" s="233"/>
      <c r="IVP46" s="233"/>
      <c r="IVQ46" s="233"/>
      <c r="IVR46" s="233"/>
      <c r="IVS46" s="233"/>
      <c r="IVT46" s="233"/>
      <c r="IVU46" s="233"/>
      <c r="IVV46" s="233"/>
      <c r="IVW46" s="233"/>
      <c r="IVX46" s="233"/>
      <c r="IVY46" s="233"/>
      <c r="IVZ46" s="233"/>
      <c r="IWA46" s="233"/>
      <c r="IWB46" s="233"/>
      <c r="IWC46" s="233"/>
      <c r="IWD46" s="233"/>
      <c r="IWE46" s="233"/>
      <c r="IWF46" s="233"/>
      <c r="IWG46" s="233"/>
      <c r="IWH46" s="233"/>
      <c r="IWI46" s="233"/>
      <c r="IWJ46" s="233"/>
      <c r="IWK46" s="233"/>
      <c r="IWL46" s="233"/>
      <c r="IWM46" s="233"/>
      <c r="IWN46" s="233"/>
      <c r="IWO46" s="233"/>
      <c r="IWP46" s="233"/>
      <c r="IWQ46" s="233"/>
      <c r="IWR46" s="233"/>
      <c r="IWS46" s="233"/>
      <c r="IWT46" s="233"/>
      <c r="IWU46" s="233"/>
      <c r="IWV46" s="233"/>
      <c r="IWW46" s="233"/>
      <c r="IWX46" s="233"/>
      <c r="IWY46" s="233"/>
      <c r="IWZ46" s="233"/>
      <c r="IXA46" s="233"/>
      <c r="IXB46" s="233"/>
      <c r="IXC46" s="233"/>
      <c r="IXD46" s="233"/>
      <c r="IXE46" s="233"/>
      <c r="IXF46" s="233"/>
      <c r="IXG46" s="233"/>
      <c r="IXH46" s="233"/>
      <c r="IXI46" s="233"/>
      <c r="IXJ46" s="233"/>
      <c r="IXK46" s="233"/>
      <c r="IXL46" s="233"/>
      <c r="IXM46" s="233"/>
      <c r="IXN46" s="233"/>
      <c r="IXO46" s="233"/>
      <c r="IXP46" s="233"/>
      <c r="IXQ46" s="233"/>
      <c r="IXR46" s="233"/>
      <c r="IXS46" s="233"/>
      <c r="IXT46" s="233"/>
      <c r="IXU46" s="233"/>
      <c r="IXV46" s="233"/>
      <c r="IXW46" s="233"/>
      <c r="IXX46" s="233"/>
      <c r="IXY46" s="233"/>
      <c r="IXZ46" s="233"/>
      <c r="IYA46" s="233"/>
      <c r="IYB46" s="233"/>
      <c r="IYC46" s="233"/>
      <c r="IYD46" s="233"/>
      <c r="IYE46" s="233"/>
      <c r="IYF46" s="233"/>
      <c r="IYG46" s="233"/>
      <c r="IYH46" s="233"/>
      <c r="IYI46" s="233"/>
      <c r="IYJ46" s="233"/>
      <c r="IYK46" s="233"/>
      <c r="IYL46" s="233"/>
      <c r="IYM46" s="233"/>
      <c r="IYN46" s="233"/>
      <c r="IYO46" s="233"/>
      <c r="IYP46" s="233"/>
      <c r="IYQ46" s="233"/>
      <c r="IYR46" s="233"/>
      <c r="IYS46" s="233"/>
      <c r="IYT46" s="233"/>
      <c r="IYU46" s="233"/>
      <c r="IYV46" s="233"/>
      <c r="IYW46" s="233"/>
      <c r="IYX46" s="233"/>
      <c r="IYY46" s="233"/>
      <c r="IYZ46" s="233"/>
      <c r="IZA46" s="233"/>
      <c r="IZB46" s="233"/>
      <c r="IZC46" s="233"/>
      <c r="IZD46" s="233"/>
      <c r="IZE46" s="233"/>
      <c r="IZF46" s="233"/>
      <c r="IZG46" s="233"/>
      <c r="IZH46" s="233"/>
      <c r="IZI46" s="233"/>
      <c r="IZJ46" s="233"/>
      <c r="IZK46" s="233"/>
      <c r="IZL46" s="233"/>
      <c r="IZM46" s="233"/>
      <c r="IZN46" s="233"/>
      <c r="IZO46" s="233"/>
      <c r="IZP46" s="233"/>
      <c r="IZQ46" s="233"/>
      <c r="IZR46" s="233"/>
      <c r="IZS46" s="233"/>
      <c r="IZT46" s="233"/>
      <c r="IZU46" s="233"/>
      <c r="IZV46" s="233"/>
      <c r="IZW46" s="233"/>
      <c r="IZX46" s="233"/>
      <c r="IZY46" s="233"/>
      <c r="IZZ46" s="233"/>
      <c r="JAA46" s="233"/>
      <c r="JAB46" s="233"/>
      <c r="JAC46" s="233"/>
      <c r="JAD46" s="233"/>
      <c r="JAE46" s="233"/>
      <c r="JAF46" s="233"/>
      <c r="JAG46" s="233"/>
      <c r="JAH46" s="233"/>
      <c r="JAI46" s="233"/>
      <c r="JAJ46" s="233"/>
      <c r="JAK46" s="233"/>
      <c r="JAL46" s="233"/>
      <c r="JAM46" s="233"/>
      <c r="JAN46" s="233"/>
      <c r="JAO46" s="233"/>
      <c r="JAP46" s="233"/>
      <c r="JAQ46" s="233"/>
      <c r="JAR46" s="233"/>
      <c r="JAS46" s="233"/>
      <c r="JAT46" s="233"/>
      <c r="JAU46" s="233"/>
      <c r="JAV46" s="233"/>
      <c r="JAW46" s="233"/>
      <c r="JAX46" s="233"/>
      <c r="JAY46" s="233"/>
      <c r="JAZ46" s="233"/>
      <c r="JBA46" s="233"/>
      <c r="JBB46" s="233"/>
      <c r="JBC46" s="233"/>
      <c r="JBD46" s="233"/>
      <c r="JBE46" s="233"/>
      <c r="JBF46" s="233"/>
      <c r="JBG46" s="233"/>
      <c r="JBH46" s="233"/>
      <c r="JBI46" s="233"/>
      <c r="JBJ46" s="233"/>
      <c r="JBK46" s="233"/>
      <c r="JBL46" s="233"/>
      <c r="JBM46" s="233"/>
      <c r="JBN46" s="233"/>
      <c r="JBO46" s="233"/>
      <c r="JBP46" s="233"/>
      <c r="JBQ46" s="233"/>
      <c r="JBR46" s="233"/>
      <c r="JBS46" s="233"/>
      <c r="JBT46" s="233"/>
      <c r="JBU46" s="233"/>
      <c r="JBV46" s="233"/>
      <c r="JBW46" s="233"/>
      <c r="JBX46" s="233"/>
      <c r="JBY46" s="233"/>
      <c r="JBZ46" s="233"/>
      <c r="JCA46" s="233"/>
      <c r="JCB46" s="233"/>
      <c r="JCC46" s="233"/>
      <c r="JCD46" s="233"/>
      <c r="JCE46" s="233"/>
      <c r="JCF46" s="233"/>
      <c r="JCG46" s="233"/>
      <c r="JCH46" s="233"/>
      <c r="JCI46" s="233"/>
      <c r="JCJ46" s="233"/>
      <c r="JCK46" s="233"/>
      <c r="JCL46" s="233"/>
      <c r="JCM46" s="233"/>
      <c r="JCN46" s="233"/>
      <c r="JCO46" s="233"/>
      <c r="JCP46" s="233"/>
      <c r="JCQ46" s="233"/>
      <c r="JCR46" s="233"/>
      <c r="JCS46" s="233"/>
      <c r="JCT46" s="233"/>
      <c r="JCU46" s="233"/>
      <c r="JCV46" s="233"/>
      <c r="JCW46" s="233"/>
      <c r="JCX46" s="233"/>
      <c r="JCY46" s="233"/>
      <c r="JCZ46" s="233"/>
      <c r="JDA46" s="233"/>
      <c r="JDB46" s="233"/>
      <c r="JDC46" s="233"/>
      <c r="JDD46" s="233"/>
      <c r="JDE46" s="233"/>
      <c r="JDF46" s="233"/>
      <c r="JDG46" s="233"/>
      <c r="JDH46" s="233"/>
      <c r="JDI46" s="233"/>
      <c r="JDJ46" s="233"/>
      <c r="JDK46" s="233"/>
      <c r="JDL46" s="233"/>
      <c r="JDM46" s="233"/>
      <c r="JDN46" s="233"/>
      <c r="JDO46" s="233"/>
      <c r="JDP46" s="233"/>
      <c r="JDQ46" s="233"/>
      <c r="JDR46" s="233"/>
      <c r="JDS46" s="233"/>
      <c r="JDT46" s="233"/>
      <c r="JDU46" s="233"/>
      <c r="JDV46" s="233"/>
      <c r="JDW46" s="233"/>
      <c r="JDX46" s="233"/>
      <c r="JDY46" s="233"/>
      <c r="JDZ46" s="233"/>
      <c r="JEA46" s="233"/>
      <c r="JEB46" s="233"/>
      <c r="JEC46" s="233"/>
      <c r="JED46" s="233"/>
      <c r="JEE46" s="233"/>
      <c r="JEF46" s="233"/>
      <c r="JEG46" s="233"/>
      <c r="JEH46" s="233"/>
      <c r="JEI46" s="233"/>
      <c r="JEJ46" s="233"/>
      <c r="JEK46" s="233"/>
      <c r="JEL46" s="233"/>
      <c r="JEM46" s="233"/>
      <c r="JEN46" s="233"/>
      <c r="JEO46" s="233"/>
      <c r="JEP46" s="233"/>
      <c r="JEQ46" s="233"/>
      <c r="JER46" s="233"/>
      <c r="JES46" s="233"/>
      <c r="JET46" s="233"/>
      <c r="JEU46" s="233"/>
      <c r="JEV46" s="233"/>
      <c r="JEW46" s="233"/>
      <c r="JEX46" s="233"/>
      <c r="JEY46" s="233"/>
      <c r="JEZ46" s="233"/>
      <c r="JFA46" s="233"/>
      <c r="JFB46" s="233"/>
      <c r="JFC46" s="233"/>
      <c r="JFD46" s="233"/>
      <c r="JFE46" s="233"/>
      <c r="JFF46" s="233"/>
      <c r="JFG46" s="233"/>
      <c r="JFH46" s="233"/>
      <c r="JFI46" s="233"/>
      <c r="JFJ46" s="233"/>
      <c r="JFK46" s="233"/>
      <c r="JFL46" s="233"/>
      <c r="JFM46" s="233"/>
      <c r="JFN46" s="233"/>
      <c r="JFO46" s="233"/>
      <c r="JFP46" s="233"/>
      <c r="JFQ46" s="233"/>
      <c r="JFR46" s="233"/>
      <c r="JFS46" s="233"/>
      <c r="JFT46" s="233"/>
      <c r="JFU46" s="233"/>
      <c r="JFV46" s="233"/>
      <c r="JFW46" s="233"/>
      <c r="JFX46" s="233"/>
      <c r="JFY46" s="233"/>
      <c r="JFZ46" s="233"/>
      <c r="JGA46" s="233"/>
      <c r="JGB46" s="233"/>
      <c r="JGC46" s="233"/>
      <c r="JGD46" s="233"/>
      <c r="JGE46" s="233"/>
      <c r="JGF46" s="233"/>
      <c r="JGG46" s="233"/>
      <c r="JGH46" s="233"/>
      <c r="JGI46" s="233"/>
      <c r="JGJ46" s="233"/>
      <c r="JGK46" s="233"/>
      <c r="JGL46" s="233"/>
      <c r="JGM46" s="233"/>
      <c r="JGN46" s="233"/>
      <c r="JGO46" s="233"/>
      <c r="JGP46" s="233"/>
      <c r="JGQ46" s="233"/>
      <c r="JGR46" s="233"/>
      <c r="JGS46" s="233"/>
      <c r="JGT46" s="233"/>
      <c r="JGU46" s="233"/>
      <c r="JGV46" s="233"/>
      <c r="JGW46" s="233"/>
      <c r="JGX46" s="233"/>
      <c r="JGY46" s="233"/>
      <c r="JGZ46" s="233"/>
      <c r="JHA46" s="233"/>
      <c r="JHB46" s="233"/>
      <c r="JHC46" s="233"/>
      <c r="JHD46" s="233"/>
      <c r="JHE46" s="233"/>
      <c r="JHF46" s="233"/>
      <c r="JHG46" s="233"/>
      <c r="JHH46" s="233"/>
      <c r="JHI46" s="233"/>
      <c r="JHJ46" s="233"/>
      <c r="JHK46" s="233"/>
      <c r="JHL46" s="233"/>
      <c r="JHM46" s="233"/>
      <c r="JHN46" s="233"/>
      <c r="JHO46" s="233"/>
      <c r="JHP46" s="233"/>
      <c r="JHQ46" s="233"/>
      <c r="JHR46" s="233"/>
      <c r="JHS46" s="233"/>
      <c r="JHT46" s="233"/>
      <c r="JHU46" s="233"/>
      <c r="JHV46" s="233"/>
      <c r="JHW46" s="233"/>
      <c r="JHX46" s="233"/>
      <c r="JHY46" s="233"/>
      <c r="JHZ46" s="233"/>
      <c r="JIA46" s="233"/>
      <c r="JIB46" s="233"/>
      <c r="JIC46" s="233"/>
      <c r="JID46" s="233"/>
      <c r="JIE46" s="233"/>
      <c r="JIF46" s="233"/>
      <c r="JIG46" s="233"/>
      <c r="JIH46" s="233"/>
      <c r="JII46" s="233"/>
      <c r="JIJ46" s="233"/>
      <c r="JIK46" s="233"/>
      <c r="JIL46" s="233"/>
      <c r="JIM46" s="233"/>
      <c r="JIN46" s="233"/>
      <c r="JIO46" s="233"/>
      <c r="JIP46" s="233"/>
      <c r="JIQ46" s="233"/>
      <c r="JIR46" s="233"/>
      <c r="JIS46" s="233"/>
      <c r="JIT46" s="233"/>
      <c r="JIU46" s="233"/>
      <c r="JIV46" s="233"/>
      <c r="JIW46" s="233"/>
      <c r="JIX46" s="233"/>
      <c r="JIY46" s="233"/>
      <c r="JIZ46" s="233"/>
      <c r="JJA46" s="233"/>
      <c r="JJB46" s="233"/>
      <c r="JJC46" s="233"/>
      <c r="JJD46" s="233"/>
      <c r="JJE46" s="233"/>
      <c r="JJF46" s="233"/>
      <c r="JJG46" s="233"/>
      <c r="JJH46" s="233"/>
      <c r="JJI46" s="233"/>
      <c r="JJJ46" s="233"/>
      <c r="JJK46" s="233"/>
      <c r="JJL46" s="233"/>
      <c r="JJM46" s="233"/>
      <c r="JJN46" s="233"/>
      <c r="JJO46" s="233"/>
      <c r="JJP46" s="233"/>
      <c r="JJQ46" s="233"/>
      <c r="JJR46" s="233"/>
      <c r="JJS46" s="233"/>
      <c r="JJT46" s="233"/>
      <c r="JJU46" s="233"/>
      <c r="JJV46" s="233"/>
      <c r="JJW46" s="233"/>
      <c r="JJX46" s="233"/>
      <c r="JJY46" s="233"/>
      <c r="JJZ46" s="233"/>
      <c r="JKA46" s="233"/>
      <c r="JKB46" s="233"/>
      <c r="JKC46" s="233"/>
      <c r="JKD46" s="233"/>
      <c r="JKE46" s="233"/>
      <c r="JKF46" s="233"/>
      <c r="JKG46" s="233"/>
      <c r="JKH46" s="233"/>
      <c r="JKI46" s="233"/>
      <c r="JKJ46" s="233"/>
      <c r="JKK46" s="233"/>
      <c r="JKL46" s="233"/>
      <c r="JKM46" s="233"/>
      <c r="JKN46" s="233"/>
      <c r="JKO46" s="233"/>
      <c r="JKP46" s="233"/>
      <c r="JKQ46" s="233"/>
      <c r="JKR46" s="233"/>
      <c r="JKS46" s="233"/>
      <c r="JKT46" s="233"/>
      <c r="JKU46" s="233"/>
      <c r="JKV46" s="233"/>
      <c r="JKW46" s="233"/>
      <c r="JKX46" s="233"/>
      <c r="JKY46" s="233"/>
      <c r="JKZ46" s="233"/>
      <c r="JLA46" s="233"/>
      <c r="JLB46" s="233"/>
      <c r="JLC46" s="233"/>
      <c r="JLD46" s="233"/>
      <c r="JLE46" s="233"/>
      <c r="JLF46" s="233"/>
      <c r="JLG46" s="233"/>
      <c r="JLH46" s="233"/>
      <c r="JLI46" s="233"/>
      <c r="JLJ46" s="233"/>
      <c r="JLK46" s="233"/>
      <c r="JLL46" s="233"/>
      <c r="JLM46" s="233"/>
      <c r="JLN46" s="233"/>
      <c r="JLO46" s="233"/>
      <c r="JLP46" s="233"/>
      <c r="JLQ46" s="233"/>
      <c r="JLR46" s="233"/>
      <c r="JLS46" s="233"/>
      <c r="JLT46" s="233"/>
      <c r="JLU46" s="233"/>
      <c r="JLV46" s="233"/>
      <c r="JLW46" s="233"/>
      <c r="JLX46" s="233"/>
      <c r="JLY46" s="233"/>
      <c r="JLZ46" s="233"/>
      <c r="JMA46" s="233"/>
      <c r="JMB46" s="233"/>
      <c r="JMC46" s="233"/>
      <c r="JMD46" s="233"/>
      <c r="JME46" s="233"/>
      <c r="JMF46" s="233"/>
      <c r="JMG46" s="233"/>
      <c r="JMH46" s="233"/>
      <c r="JMI46" s="233"/>
      <c r="JMJ46" s="233"/>
      <c r="JMK46" s="233"/>
      <c r="JML46" s="233"/>
      <c r="JMM46" s="233"/>
      <c r="JMN46" s="233"/>
      <c r="JMO46" s="233"/>
      <c r="JMP46" s="233"/>
      <c r="JMQ46" s="233"/>
      <c r="JMR46" s="233"/>
      <c r="JMS46" s="233"/>
      <c r="JMT46" s="233"/>
      <c r="JMU46" s="233"/>
      <c r="JMV46" s="233"/>
      <c r="JMW46" s="233"/>
      <c r="JMX46" s="233"/>
      <c r="JMY46" s="233"/>
      <c r="JMZ46" s="233"/>
      <c r="JNA46" s="233"/>
      <c r="JNB46" s="233"/>
      <c r="JNC46" s="233"/>
      <c r="JND46" s="233"/>
      <c r="JNE46" s="233"/>
      <c r="JNF46" s="233"/>
      <c r="JNG46" s="233"/>
      <c r="JNH46" s="233"/>
      <c r="JNI46" s="233"/>
      <c r="JNJ46" s="233"/>
      <c r="JNK46" s="233"/>
      <c r="JNL46" s="233"/>
      <c r="JNM46" s="233"/>
      <c r="JNN46" s="233"/>
      <c r="JNO46" s="233"/>
      <c r="JNP46" s="233"/>
      <c r="JNQ46" s="233"/>
      <c r="JNR46" s="233"/>
      <c r="JNS46" s="233"/>
      <c r="JNT46" s="233"/>
      <c r="JNU46" s="233"/>
      <c r="JNV46" s="233"/>
      <c r="JNW46" s="233"/>
      <c r="JNX46" s="233"/>
      <c r="JNY46" s="233"/>
      <c r="JNZ46" s="233"/>
      <c r="JOA46" s="233"/>
      <c r="JOB46" s="233"/>
      <c r="JOC46" s="233"/>
      <c r="JOD46" s="233"/>
      <c r="JOE46" s="233"/>
      <c r="JOF46" s="233"/>
      <c r="JOG46" s="233"/>
      <c r="JOH46" s="233"/>
      <c r="JOI46" s="233"/>
      <c r="JOJ46" s="233"/>
      <c r="JOK46" s="233"/>
      <c r="JOL46" s="233"/>
      <c r="JOM46" s="233"/>
      <c r="JON46" s="233"/>
      <c r="JOO46" s="233"/>
      <c r="JOP46" s="233"/>
      <c r="JOQ46" s="233"/>
      <c r="JOR46" s="233"/>
      <c r="JOS46" s="233"/>
      <c r="JOT46" s="233"/>
      <c r="JOU46" s="233"/>
      <c r="JOV46" s="233"/>
      <c r="JOW46" s="233"/>
      <c r="JOX46" s="233"/>
      <c r="JOY46" s="233"/>
      <c r="JOZ46" s="233"/>
      <c r="JPA46" s="233"/>
      <c r="JPB46" s="233"/>
      <c r="JPC46" s="233"/>
      <c r="JPD46" s="233"/>
      <c r="JPE46" s="233"/>
      <c r="JPF46" s="233"/>
      <c r="JPG46" s="233"/>
      <c r="JPH46" s="233"/>
      <c r="JPI46" s="233"/>
      <c r="JPJ46" s="233"/>
      <c r="JPK46" s="233"/>
      <c r="JPL46" s="233"/>
      <c r="JPM46" s="233"/>
      <c r="JPN46" s="233"/>
      <c r="JPO46" s="233"/>
      <c r="JPP46" s="233"/>
      <c r="JPQ46" s="233"/>
      <c r="JPR46" s="233"/>
      <c r="JPS46" s="233"/>
      <c r="JPT46" s="233"/>
      <c r="JPU46" s="233"/>
      <c r="JPV46" s="233"/>
      <c r="JPW46" s="233"/>
      <c r="JPX46" s="233"/>
      <c r="JPY46" s="233"/>
      <c r="JPZ46" s="233"/>
      <c r="JQA46" s="233"/>
      <c r="JQB46" s="233"/>
      <c r="JQC46" s="233"/>
      <c r="JQD46" s="233"/>
      <c r="JQE46" s="233"/>
      <c r="JQF46" s="233"/>
      <c r="JQG46" s="233"/>
      <c r="JQH46" s="233"/>
      <c r="JQI46" s="233"/>
      <c r="JQJ46" s="233"/>
      <c r="JQK46" s="233"/>
      <c r="JQL46" s="233"/>
      <c r="JQM46" s="233"/>
      <c r="JQN46" s="233"/>
      <c r="JQO46" s="233"/>
      <c r="JQP46" s="233"/>
      <c r="JQQ46" s="233"/>
      <c r="JQR46" s="233"/>
      <c r="JQS46" s="233"/>
      <c r="JQT46" s="233"/>
      <c r="JQU46" s="233"/>
      <c r="JQV46" s="233"/>
      <c r="JQW46" s="233"/>
      <c r="JQX46" s="233"/>
      <c r="JQY46" s="233"/>
      <c r="JQZ46" s="233"/>
      <c r="JRA46" s="233"/>
      <c r="JRB46" s="233"/>
      <c r="JRC46" s="233"/>
      <c r="JRD46" s="233"/>
      <c r="JRE46" s="233"/>
      <c r="JRF46" s="233"/>
      <c r="JRG46" s="233"/>
      <c r="JRH46" s="233"/>
      <c r="JRI46" s="233"/>
      <c r="JRJ46" s="233"/>
      <c r="JRK46" s="233"/>
      <c r="JRL46" s="233"/>
      <c r="JRM46" s="233"/>
      <c r="JRN46" s="233"/>
      <c r="JRO46" s="233"/>
      <c r="JRP46" s="233"/>
      <c r="JRQ46" s="233"/>
      <c r="JRR46" s="233"/>
      <c r="JRS46" s="233"/>
      <c r="JRT46" s="233"/>
      <c r="JRU46" s="233"/>
      <c r="JRV46" s="233"/>
      <c r="JRW46" s="233"/>
      <c r="JRX46" s="233"/>
      <c r="JRY46" s="233"/>
      <c r="JRZ46" s="233"/>
      <c r="JSA46" s="233"/>
      <c r="JSB46" s="233"/>
      <c r="JSC46" s="233"/>
      <c r="JSD46" s="233"/>
      <c r="JSE46" s="233"/>
      <c r="JSF46" s="233"/>
      <c r="JSG46" s="233"/>
      <c r="JSH46" s="233"/>
      <c r="JSI46" s="233"/>
      <c r="JSJ46" s="233"/>
      <c r="JSK46" s="233"/>
      <c r="JSL46" s="233"/>
      <c r="JSM46" s="233"/>
      <c r="JSN46" s="233"/>
      <c r="JSO46" s="233"/>
      <c r="JSP46" s="233"/>
      <c r="JSQ46" s="233"/>
      <c r="JSR46" s="233"/>
      <c r="JSS46" s="233"/>
      <c r="JST46" s="233"/>
      <c r="JSU46" s="233"/>
      <c r="JSV46" s="233"/>
      <c r="JSW46" s="233"/>
      <c r="JSX46" s="233"/>
      <c r="JSY46" s="233"/>
      <c r="JSZ46" s="233"/>
      <c r="JTA46" s="233"/>
      <c r="JTB46" s="233"/>
      <c r="JTC46" s="233"/>
      <c r="JTD46" s="233"/>
      <c r="JTE46" s="233"/>
      <c r="JTF46" s="233"/>
      <c r="JTG46" s="233"/>
      <c r="JTH46" s="233"/>
      <c r="JTI46" s="233"/>
      <c r="JTJ46" s="233"/>
      <c r="JTK46" s="233"/>
      <c r="JTL46" s="233"/>
      <c r="JTM46" s="233"/>
      <c r="JTN46" s="233"/>
      <c r="JTO46" s="233"/>
      <c r="JTP46" s="233"/>
      <c r="JTQ46" s="233"/>
      <c r="JTR46" s="233"/>
      <c r="JTS46" s="233"/>
      <c r="JTT46" s="233"/>
      <c r="JTU46" s="233"/>
      <c r="JTV46" s="233"/>
      <c r="JTW46" s="233"/>
      <c r="JTX46" s="233"/>
      <c r="JTY46" s="233"/>
      <c r="JTZ46" s="233"/>
      <c r="JUA46" s="233"/>
      <c r="JUB46" s="233"/>
      <c r="JUC46" s="233"/>
      <c r="JUD46" s="233"/>
      <c r="JUE46" s="233"/>
      <c r="JUF46" s="233"/>
      <c r="JUG46" s="233"/>
      <c r="JUH46" s="233"/>
      <c r="JUI46" s="233"/>
      <c r="JUJ46" s="233"/>
      <c r="JUK46" s="233"/>
      <c r="JUL46" s="233"/>
      <c r="JUM46" s="233"/>
      <c r="JUN46" s="233"/>
      <c r="JUO46" s="233"/>
      <c r="JUP46" s="233"/>
      <c r="JUQ46" s="233"/>
      <c r="JUR46" s="233"/>
      <c r="JUS46" s="233"/>
      <c r="JUT46" s="233"/>
      <c r="JUU46" s="233"/>
      <c r="JUV46" s="233"/>
      <c r="JUW46" s="233"/>
      <c r="JUX46" s="233"/>
      <c r="JUY46" s="233"/>
      <c r="JUZ46" s="233"/>
      <c r="JVA46" s="233"/>
      <c r="JVB46" s="233"/>
      <c r="JVC46" s="233"/>
      <c r="JVD46" s="233"/>
      <c r="JVE46" s="233"/>
      <c r="JVF46" s="233"/>
      <c r="JVG46" s="233"/>
      <c r="JVH46" s="233"/>
      <c r="JVI46" s="233"/>
      <c r="JVJ46" s="233"/>
      <c r="JVK46" s="233"/>
      <c r="JVL46" s="233"/>
      <c r="JVM46" s="233"/>
      <c r="JVN46" s="233"/>
      <c r="JVO46" s="233"/>
      <c r="JVP46" s="233"/>
      <c r="JVQ46" s="233"/>
      <c r="JVR46" s="233"/>
      <c r="JVS46" s="233"/>
      <c r="JVT46" s="233"/>
      <c r="JVU46" s="233"/>
      <c r="JVV46" s="233"/>
      <c r="JVW46" s="233"/>
      <c r="JVX46" s="233"/>
      <c r="JVY46" s="233"/>
      <c r="JVZ46" s="233"/>
      <c r="JWA46" s="233"/>
      <c r="JWB46" s="233"/>
      <c r="JWC46" s="233"/>
      <c r="JWD46" s="233"/>
      <c r="JWE46" s="233"/>
      <c r="JWF46" s="233"/>
      <c r="JWG46" s="233"/>
      <c r="JWH46" s="233"/>
      <c r="JWI46" s="233"/>
      <c r="JWJ46" s="233"/>
      <c r="JWK46" s="233"/>
      <c r="JWL46" s="233"/>
      <c r="JWM46" s="233"/>
      <c r="JWN46" s="233"/>
      <c r="JWO46" s="233"/>
      <c r="JWP46" s="233"/>
      <c r="JWQ46" s="233"/>
      <c r="JWR46" s="233"/>
      <c r="JWS46" s="233"/>
      <c r="JWT46" s="233"/>
      <c r="JWU46" s="233"/>
      <c r="JWV46" s="233"/>
      <c r="JWW46" s="233"/>
      <c r="JWX46" s="233"/>
      <c r="JWY46" s="233"/>
      <c r="JWZ46" s="233"/>
      <c r="JXA46" s="233"/>
      <c r="JXB46" s="233"/>
      <c r="JXC46" s="233"/>
      <c r="JXD46" s="233"/>
      <c r="JXE46" s="233"/>
      <c r="JXF46" s="233"/>
      <c r="JXG46" s="233"/>
      <c r="JXH46" s="233"/>
      <c r="JXI46" s="233"/>
      <c r="JXJ46" s="233"/>
      <c r="JXK46" s="233"/>
      <c r="JXL46" s="233"/>
      <c r="JXM46" s="233"/>
      <c r="JXN46" s="233"/>
      <c r="JXO46" s="233"/>
      <c r="JXP46" s="233"/>
      <c r="JXQ46" s="233"/>
      <c r="JXR46" s="233"/>
      <c r="JXS46" s="233"/>
      <c r="JXT46" s="233"/>
      <c r="JXU46" s="233"/>
      <c r="JXV46" s="233"/>
      <c r="JXW46" s="233"/>
      <c r="JXX46" s="233"/>
      <c r="JXY46" s="233"/>
      <c r="JXZ46" s="233"/>
      <c r="JYA46" s="233"/>
      <c r="JYB46" s="233"/>
      <c r="JYC46" s="233"/>
      <c r="JYD46" s="233"/>
      <c r="JYE46" s="233"/>
      <c r="JYF46" s="233"/>
      <c r="JYG46" s="233"/>
      <c r="JYH46" s="233"/>
      <c r="JYI46" s="233"/>
      <c r="JYJ46" s="233"/>
      <c r="JYK46" s="233"/>
      <c r="JYL46" s="233"/>
      <c r="JYM46" s="233"/>
      <c r="JYN46" s="233"/>
      <c r="JYO46" s="233"/>
      <c r="JYP46" s="233"/>
      <c r="JYQ46" s="233"/>
      <c r="JYR46" s="233"/>
      <c r="JYS46" s="233"/>
      <c r="JYT46" s="233"/>
      <c r="JYU46" s="233"/>
      <c r="JYV46" s="233"/>
      <c r="JYW46" s="233"/>
      <c r="JYX46" s="233"/>
      <c r="JYY46" s="233"/>
      <c r="JYZ46" s="233"/>
      <c r="JZA46" s="233"/>
      <c r="JZB46" s="233"/>
      <c r="JZC46" s="233"/>
      <c r="JZD46" s="233"/>
      <c r="JZE46" s="233"/>
      <c r="JZF46" s="233"/>
      <c r="JZG46" s="233"/>
      <c r="JZH46" s="233"/>
      <c r="JZI46" s="233"/>
      <c r="JZJ46" s="233"/>
      <c r="JZK46" s="233"/>
      <c r="JZL46" s="233"/>
      <c r="JZM46" s="233"/>
      <c r="JZN46" s="233"/>
      <c r="JZO46" s="233"/>
      <c r="JZP46" s="233"/>
      <c r="JZQ46" s="233"/>
      <c r="JZR46" s="233"/>
      <c r="JZS46" s="233"/>
      <c r="JZT46" s="233"/>
      <c r="JZU46" s="233"/>
      <c r="JZV46" s="233"/>
      <c r="JZW46" s="233"/>
      <c r="JZX46" s="233"/>
      <c r="JZY46" s="233"/>
      <c r="JZZ46" s="233"/>
      <c r="KAA46" s="233"/>
      <c r="KAB46" s="233"/>
      <c r="KAC46" s="233"/>
      <c r="KAD46" s="233"/>
      <c r="KAE46" s="233"/>
      <c r="KAF46" s="233"/>
      <c r="KAG46" s="233"/>
      <c r="KAH46" s="233"/>
      <c r="KAI46" s="233"/>
      <c r="KAJ46" s="233"/>
      <c r="KAK46" s="233"/>
      <c r="KAL46" s="233"/>
      <c r="KAM46" s="233"/>
      <c r="KAN46" s="233"/>
      <c r="KAO46" s="233"/>
      <c r="KAP46" s="233"/>
      <c r="KAQ46" s="233"/>
      <c r="KAR46" s="233"/>
      <c r="KAS46" s="233"/>
      <c r="KAT46" s="233"/>
      <c r="KAU46" s="233"/>
      <c r="KAV46" s="233"/>
      <c r="KAW46" s="233"/>
      <c r="KAX46" s="233"/>
      <c r="KAY46" s="233"/>
      <c r="KAZ46" s="233"/>
      <c r="KBA46" s="233"/>
      <c r="KBB46" s="233"/>
      <c r="KBC46" s="233"/>
      <c r="KBD46" s="233"/>
      <c r="KBE46" s="233"/>
      <c r="KBF46" s="233"/>
      <c r="KBG46" s="233"/>
      <c r="KBH46" s="233"/>
      <c r="KBI46" s="233"/>
      <c r="KBJ46" s="233"/>
      <c r="KBK46" s="233"/>
      <c r="KBL46" s="233"/>
      <c r="KBM46" s="233"/>
      <c r="KBN46" s="233"/>
      <c r="KBO46" s="233"/>
      <c r="KBP46" s="233"/>
      <c r="KBQ46" s="233"/>
      <c r="KBR46" s="233"/>
      <c r="KBS46" s="233"/>
      <c r="KBT46" s="233"/>
      <c r="KBU46" s="233"/>
      <c r="KBV46" s="233"/>
      <c r="KBW46" s="233"/>
      <c r="KBX46" s="233"/>
      <c r="KBY46" s="233"/>
      <c r="KBZ46" s="233"/>
      <c r="KCA46" s="233"/>
      <c r="KCB46" s="233"/>
      <c r="KCC46" s="233"/>
      <c r="KCD46" s="233"/>
      <c r="KCE46" s="233"/>
      <c r="KCF46" s="233"/>
      <c r="KCG46" s="233"/>
      <c r="KCH46" s="233"/>
      <c r="KCI46" s="233"/>
      <c r="KCJ46" s="233"/>
      <c r="KCK46" s="233"/>
      <c r="KCL46" s="233"/>
      <c r="KCM46" s="233"/>
      <c r="KCN46" s="233"/>
      <c r="KCO46" s="233"/>
      <c r="KCP46" s="233"/>
      <c r="KCQ46" s="233"/>
      <c r="KCR46" s="233"/>
      <c r="KCS46" s="233"/>
      <c r="KCT46" s="233"/>
      <c r="KCU46" s="233"/>
      <c r="KCV46" s="233"/>
      <c r="KCW46" s="233"/>
      <c r="KCX46" s="233"/>
      <c r="KCY46" s="233"/>
      <c r="KCZ46" s="233"/>
      <c r="KDA46" s="233"/>
      <c r="KDB46" s="233"/>
      <c r="KDC46" s="233"/>
      <c r="KDD46" s="233"/>
      <c r="KDE46" s="233"/>
      <c r="KDF46" s="233"/>
      <c r="KDG46" s="233"/>
      <c r="KDH46" s="233"/>
      <c r="KDI46" s="233"/>
      <c r="KDJ46" s="233"/>
      <c r="KDK46" s="233"/>
      <c r="KDL46" s="233"/>
      <c r="KDM46" s="233"/>
      <c r="KDN46" s="233"/>
      <c r="KDO46" s="233"/>
      <c r="KDP46" s="233"/>
      <c r="KDQ46" s="233"/>
      <c r="KDR46" s="233"/>
      <c r="KDS46" s="233"/>
      <c r="KDT46" s="233"/>
      <c r="KDU46" s="233"/>
      <c r="KDV46" s="233"/>
      <c r="KDW46" s="233"/>
      <c r="KDX46" s="233"/>
      <c r="KDY46" s="233"/>
      <c r="KDZ46" s="233"/>
      <c r="KEA46" s="233"/>
      <c r="KEB46" s="233"/>
      <c r="KEC46" s="233"/>
      <c r="KED46" s="233"/>
      <c r="KEE46" s="233"/>
      <c r="KEF46" s="233"/>
      <c r="KEG46" s="233"/>
      <c r="KEH46" s="233"/>
      <c r="KEI46" s="233"/>
      <c r="KEJ46" s="233"/>
      <c r="KEK46" s="233"/>
      <c r="KEL46" s="233"/>
      <c r="KEM46" s="233"/>
      <c r="KEN46" s="233"/>
      <c r="KEO46" s="233"/>
      <c r="KEP46" s="233"/>
      <c r="KEQ46" s="233"/>
      <c r="KER46" s="233"/>
      <c r="KES46" s="233"/>
      <c r="KET46" s="233"/>
      <c r="KEU46" s="233"/>
      <c r="KEV46" s="233"/>
      <c r="KEW46" s="233"/>
      <c r="KEX46" s="233"/>
      <c r="KEY46" s="233"/>
      <c r="KEZ46" s="233"/>
      <c r="KFA46" s="233"/>
      <c r="KFB46" s="233"/>
      <c r="KFC46" s="233"/>
      <c r="KFD46" s="233"/>
      <c r="KFE46" s="233"/>
      <c r="KFF46" s="233"/>
      <c r="KFG46" s="233"/>
      <c r="KFH46" s="233"/>
      <c r="KFI46" s="233"/>
      <c r="KFJ46" s="233"/>
      <c r="KFK46" s="233"/>
      <c r="KFL46" s="233"/>
      <c r="KFM46" s="233"/>
      <c r="KFN46" s="233"/>
      <c r="KFO46" s="233"/>
      <c r="KFP46" s="233"/>
      <c r="KFQ46" s="233"/>
      <c r="KFR46" s="233"/>
      <c r="KFS46" s="233"/>
      <c r="KFT46" s="233"/>
      <c r="KFU46" s="233"/>
      <c r="KFV46" s="233"/>
      <c r="KFW46" s="233"/>
      <c r="KFX46" s="233"/>
      <c r="KFY46" s="233"/>
      <c r="KFZ46" s="233"/>
      <c r="KGA46" s="233"/>
      <c r="KGB46" s="233"/>
      <c r="KGC46" s="233"/>
      <c r="KGD46" s="233"/>
      <c r="KGE46" s="233"/>
      <c r="KGF46" s="233"/>
      <c r="KGG46" s="233"/>
      <c r="KGH46" s="233"/>
      <c r="KGI46" s="233"/>
      <c r="KGJ46" s="233"/>
      <c r="KGK46" s="233"/>
      <c r="KGL46" s="233"/>
      <c r="KGM46" s="233"/>
      <c r="KGN46" s="233"/>
      <c r="KGO46" s="233"/>
      <c r="KGP46" s="233"/>
      <c r="KGQ46" s="233"/>
      <c r="KGR46" s="233"/>
      <c r="KGS46" s="233"/>
      <c r="KGT46" s="233"/>
      <c r="KGU46" s="233"/>
      <c r="KGV46" s="233"/>
      <c r="KGW46" s="233"/>
      <c r="KGX46" s="233"/>
      <c r="KGY46" s="233"/>
      <c r="KGZ46" s="233"/>
      <c r="KHA46" s="233"/>
      <c r="KHB46" s="233"/>
      <c r="KHC46" s="233"/>
      <c r="KHD46" s="233"/>
      <c r="KHE46" s="233"/>
      <c r="KHF46" s="233"/>
      <c r="KHG46" s="233"/>
      <c r="KHH46" s="233"/>
      <c r="KHI46" s="233"/>
      <c r="KHJ46" s="233"/>
      <c r="KHK46" s="233"/>
      <c r="KHL46" s="233"/>
      <c r="KHM46" s="233"/>
      <c r="KHN46" s="233"/>
      <c r="KHO46" s="233"/>
      <c r="KHP46" s="233"/>
      <c r="KHQ46" s="233"/>
      <c r="KHR46" s="233"/>
      <c r="KHS46" s="233"/>
      <c r="KHT46" s="233"/>
      <c r="KHU46" s="233"/>
      <c r="KHV46" s="233"/>
      <c r="KHW46" s="233"/>
      <c r="KHX46" s="233"/>
      <c r="KHY46" s="233"/>
      <c r="KHZ46" s="233"/>
      <c r="KIA46" s="233"/>
      <c r="KIB46" s="233"/>
      <c r="KIC46" s="233"/>
      <c r="KID46" s="233"/>
      <c r="KIE46" s="233"/>
      <c r="KIF46" s="233"/>
      <c r="KIG46" s="233"/>
      <c r="KIH46" s="233"/>
      <c r="KII46" s="233"/>
      <c r="KIJ46" s="233"/>
      <c r="KIK46" s="233"/>
      <c r="KIL46" s="233"/>
      <c r="KIM46" s="233"/>
      <c r="KIN46" s="233"/>
      <c r="KIO46" s="233"/>
      <c r="KIP46" s="233"/>
      <c r="KIQ46" s="233"/>
      <c r="KIR46" s="233"/>
      <c r="KIS46" s="233"/>
      <c r="KIT46" s="233"/>
      <c r="KIU46" s="233"/>
      <c r="KIV46" s="233"/>
      <c r="KIW46" s="233"/>
      <c r="KIX46" s="233"/>
      <c r="KIY46" s="233"/>
      <c r="KIZ46" s="233"/>
      <c r="KJA46" s="233"/>
      <c r="KJB46" s="233"/>
      <c r="KJC46" s="233"/>
      <c r="KJD46" s="233"/>
      <c r="KJE46" s="233"/>
      <c r="KJF46" s="233"/>
      <c r="KJG46" s="233"/>
      <c r="KJH46" s="233"/>
      <c r="KJI46" s="233"/>
      <c r="KJJ46" s="233"/>
      <c r="KJK46" s="233"/>
      <c r="KJL46" s="233"/>
      <c r="KJM46" s="233"/>
      <c r="KJN46" s="233"/>
      <c r="KJO46" s="233"/>
      <c r="KJP46" s="233"/>
      <c r="KJQ46" s="233"/>
      <c r="KJR46" s="233"/>
      <c r="KJS46" s="233"/>
      <c r="KJT46" s="233"/>
      <c r="KJU46" s="233"/>
      <c r="KJV46" s="233"/>
      <c r="KJW46" s="233"/>
      <c r="KJX46" s="233"/>
      <c r="KJY46" s="233"/>
      <c r="KJZ46" s="233"/>
      <c r="KKA46" s="233"/>
      <c r="KKB46" s="233"/>
      <c r="KKC46" s="233"/>
      <c r="KKD46" s="233"/>
      <c r="KKE46" s="233"/>
      <c r="KKF46" s="233"/>
      <c r="KKG46" s="233"/>
      <c r="KKH46" s="233"/>
      <c r="KKI46" s="233"/>
      <c r="KKJ46" s="233"/>
      <c r="KKK46" s="233"/>
      <c r="KKL46" s="233"/>
      <c r="KKM46" s="233"/>
      <c r="KKN46" s="233"/>
      <c r="KKO46" s="233"/>
      <c r="KKP46" s="233"/>
      <c r="KKQ46" s="233"/>
      <c r="KKR46" s="233"/>
      <c r="KKS46" s="233"/>
      <c r="KKT46" s="233"/>
      <c r="KKU46" s="233"/>
      <c r="KKV46" s="233"/>
      <c r="KKW46" s="233"/>
      <c r="KKX46" s="233"/>
      <c r="KKY46" s="233"/>
      <c r="KKZ46" s="233"/>
      <c r="KLA46" s="233"/>
      <c r="KLB46" s="233"/>
      <c r="KLC46" s="233"/>
      <c r="KLD46" s="233"/>
      <c r="KLE46" s="233"/>
      <c r="KLF46" s="233"/>
      <c r="KLG46" s="233"/>
      <c r="KLH46" s="233"/>
      <c r="KLI46" s="233"/>
      <c r="KLJ46" s="233"/>
      <c r="KLK46" s="233"/>
      <c r="KLL46" s="233"/>
      <c r="KLM46" s="233"/>
      <c r="KLN46" s="233"/>
      <c r="KLO46" s="233"/>
      <c r="KLP46" s="233"/>
      <c r="KLQ46" s="233"/>
      <c r="KLR46" s="233"/>
      <c r="KLS46" s="233"/>
      <c r="KLT46" s="233"/>
      <c r="KLU46" s="233"/>
      <c r="KLV46" s="233"/>
      <c r="KLW46" s="233"/>
      <c r="KLX46" s="233"/>
      <c r="KLY46" s="233"/>
      <c r="KLZ46" s="233"/>
      <c r="KMA46" s="233"/>
      <c r="KMB46" s="233"/>
      <c r="KMC46" s="233"/>
      <c r="KMD46" s="233"/>
      <c r="KME46" s="233"/>
      <c r="KMF46" s="233"/>
      <c r="KMG46" s="233"/>
      <c r="KMH46" s="233"/>
      <c r="KMI46" s="233"/>
      <c r="KMJ46" s="233"/>
      <c r="KMK46" s="233"/>
      <c r="KML46" s="233"/>
      <c r="KMM46" s="233"/>
      <c r="KMN46" s="233"/>
      <c r="KMO46" s="233"/>
      <c r="KMP46" s="233"/>
      <c r="KMQ46" s="233"/>
      <c r="KMR46" s="233"/>
      <c r="KMS46" s="233"/>
      <c r="KMT46" s="233"/>
      <c r="KMU46" s="233"/>
      <c r="KMV46" s="233"/>
      <c r="KMW46" s="233"/>
      <c r="KMX46" s="233"/>
      <c r="KMY46" s="233"/>
      <c r="KMZ46" s="233"/>
      <c r="KNA46" s="233"/>
      <c r="KNB46" s="233"/>
      <c r="KNC46" s="233"/>
      <c r="KND46" s="233"/>
      <c r="KNE46" s="233"/>
      <c r="KNF46" s="233"/>
      <c r="KNG46" s="233"/>
      <c r="KNH46" s="233"/>
      <c r="KNI46" s="233"/>
      <c r="KNJ46" s="233"/>
      <c r="KNK46" s="233"/>
      <c r="KNL46" s="233"/>
      <c r="KNM46" s="233"/>
      <c r="KNN46" s="233"/>
      <c r="KNO46" s="233"/>
      <c r="KNP46" s="233"/>
      <c r="KNQ46" s="233"/>
      <c r="KNR46" s="233"/>
      <c r="KNS46" s="233"/>
      <c r="KNT46" s="233"/>
      <c r="KNU46" s="233"/>
      <c r="KNV46" s="233"/>
      <c r="KNW46" s="233"/>
      <c r="KNX46" s="233"/>
      <c r="KNY46" s="233"/>
      <c r="KNZ46" s="233"/>
      <c r="KOA46" s="233"/>
      <c r="KOB46" s="233"/>
      <c r="KOC46" s="233"/>
      <c r="KOD46" s="233"/>
      <c r="KOE46" s="233"/>
      <c r="KOF46" s="233"/>
      <c r="KOG46" s="233"/>
      <c r="KOH46" s="233"/>
      <c r="KOI46" s="233"/>
      <c r="KOJ46" s="233"/>
      <c r="KOK46" s="233"/>
      <c r="KOL46" s="233"/>
      <c r="KOM46" s="233"/>
      <c r="KON46" s="233"/>
      <c r="KOO46" s="233"/>
      <c r="KOP46" s="233"/>
      <c r="KOQ46" s="233"/>
      <c r="KOR46" s="233"/>
      <c r="KOS46" s="233"/>
      <c r="KOT46" s="233"/>
      <c r="KOU46" s="233"/>
      <c r="KOV46" s="233"/>
      <c r="KOW46" s="233"/>
      <c r="KOX46" s="233"/>
      <c r="KOY46" s="233"/>
      <c r="KOZ46" s="233"/>
      <c r="KPA46" s="233"/>
      <c r="KPB46" s="233"/>
      <c r="KPC46" s="233"/>
      <c r="KPD46" s="233"/>
      <c r="KPE46" s="233"/>
      <c r="KPF46" s="233"/>
      <c r="KPG46" s="233"/>
      <c r="KPH46" s="233"/>
      <c r="KPI46" s="233"/>
      <c r="KPJ46" s="233"/>
      <c r="KPK46" s="233"/>
      <c r="KPL46" s="233"/>
      <c r="KPM46" s="233"/>
      <c r="KPN46" s="233"/>
      <c r="KPO46" s="233"/>
      <c r="KPP46" s="233"/>
      <c r="KPQ46" s="233"/>
      <c r="KPR46" s="233"/>
      <c r="KPS46" s="233"/>
      <c r="KPT46" s="233"/>
      <c r="KPU46" s="233"/>
      <c r="KPV46" s="233"/>
      <c r="KPW46" s="233"/>
      <c r="KPX46" s="233"/>
      <c r="KPY46" s="233"/>
      <c r="KPZ46" s="233"/>
      <c r="KQA46" s="233"/>
      <c r="KQB46" s="233"/>
      <c r="KQC46" s="233"/>
      <c r="KQD46" s="233"/>
      <c r="KQE46" s="233"/>
      <c r="KQF46" s="233"/>
      <c r="KQG46" s="233"/>
      <c r="KQH46" s="233"/>
      <c r="KQI46" s="233"/>
      <c r="KQJ46" s="233"/>
      <c r="KQK46" s="233"/>
      <c r="KQL46" s="233"/>
      <c r="KQM46" s="233"/>
      <c r="KQN46" s="233"/>
      <c r="KQO46" s="233"/>
      <c r="KQP46" s="233"/>
      <c r="KQQ46" s="233"/>
      <c r="KQR46" s="233"/>
      <c r="KQS46" s="233"/>
      <c r="KQT46" s="233"/>
      <c r="KQU46" s="233"/>
      <c r="KQV46" s="233"/>
      <c r="KQW46" s="233"/>
      <c r="KQX46" s="233"/>
      <c r="KQY46" s="233"/>
      <c r="KQZ46" s="233"/>
      <c r="KRA46" s="233"/>
      <c r="KRB46" s="233"/>
      <c r="KRC46" s="233"/>
      <c r="KRD46" s="233"/>
      <c r="KRE46" s="233"/>
      <c r="KRF46" s="233"/>
      <c r="KRG46" s="233"/>
      <c r="KRH46" s="233"/>
      <c r="KRI46" s="233"/>
      <c r="KRJ46" s="233"/>
      <c r="KRK46" s="233"/>
      <c r="KRL46" s="233"/>
      <c r="KRM46" s="233"/>
      <c r="KRN46" s="233"/>
      <c r="KRO46" s="233"/>
      <c r="KRP46" s="233"/>
      <c r="KRQ46" s="233"/>
      <c r="KRR46" s="233"/>
      <c r="KRS46" s="233"/>
      <c r="KRT46" s="233"/>
      <c r="KRU46" s="233"/>
      <c r="KRV46" s="233"/>
      <c r="KRW46" s="233"/>
      <c r="KRX46" s="233"/>
      <c r="KRY46" s="233"/>
      <c r="KRZ46" s="233"/>
      <c r="KSA46" s="233"/>
      <c r="KSB46" s="233"/>
      <c r="KSC46" s="233"/>
      <c r="KSD46" s="233"/>
      <c r="KSE46" s="233"/>
      <c r="KSF46" s="233"/>
      <c r="KSG46" s="233"/>
      <c r="KSH46" s="233"/>
      <c r="KSI46" s="233"/>
      <c r="KSJ46" s="233"/>
      <c r="KSK46" s="233"/>
      <c r="KSL46" s="233"/>
      <c r="KSM46" s="233"/>
      <c r="KSN46" s="233"/>
      <c r="KSO46" s="233"/>
      <c r="KSP46" s="233"/>
      <c r="KSQ46" s="233"/>
      <c r="KSR46" s="233"/>
      <c r="KSS46" s="233"/>
      <c r="KST46" s="233"/>
      <c r="KSU46" s="233"/>
      <c r="KSV46" s="233"/>
      <c r="KSW46" s="233"/>
      <c r="KSX46" s="233"/>
      <c r="KSY46" s="233"/>
      <c r="KSZ46" s="233"/>
      <c r="KTA46" s="233"/>
      <c r="KTB46" s="233"/>
      <c r="KTC46" s="233"/>
      <c r="KTD46" s="233"/>
      <c r="KTE46" s="233"/>
      <c r="KTF46" s="233"/>
      <c r="KTG46" s="233"/>
      <c r="KTH46" s="233"/>
      <c r="KTI46" s="233"/>
      <c r="KTJ46" s="233"/>
      <c r="KTK46" s="233"/>
      <c r="KTL46" s="233"/>
      <c r="KTM46" s="233"/>
      <c r="KTN46" s="233"/>
      <c r="KTO46" s="233"/>
      <c r="KTP46" s="233"/>
      <c r="KTQ46" s="233"/>
      <c r="KTR46" s="233"/>
      <c r="KTS46" s="233"/>
      <c r="KTT46" s="233"/>
      <c r="KTU46" s="233"/>
      <c r="KTV46" s="233"/>
      <c r="KTW46" s="233"/>
      <c r="KTX46" s="233"/>
      <c r="KTY46" s="233"/>
      <c r="KTZ46" s="233"/>
      <c r="KUA46" s="233"/>
      <c r="KUB46" s="233"/>
      <c r="KUC46" s="233"/>
      <c r="KUD46" s="233"/>
      <c r="KUE46" s="233"/>
      <c r="KUF46" s="233"/>
      <c r="KUG46" s="233"/>
      <c r="KUH46" s="233"/>
      <c r="KUI46" s="233"/>
      <c r="KUJ46" s="233"/>
      <c r="KUK46" s="233"/>
      <c r="KUL46" s="233"/>
      <c r="KUM46" s="233"/>
      <c r="KUN46" s="233"/>
      <c r="KUO46" s="233"/>
      <c r="KUP46" s="233"/>
      <c r="KUQ46" s="233"/>
      <c r="KUR46" s="233"/>
      <c r="KUS46" s="233"/>
      <c r="KUT46" s="233"/>
      <c r="KUU46" s="233"/>
      <c r="KUV46" s="233"/>
      <c r="KUW46" s="233"/>
      <c r="KUX46" s="233"/>
      <c r="KUY46" s="233"/>
      <c r="KUZ46" s="233"/>
      <c r="KVA46" s="233"/>
      <c r="KVB46" s="233"/>
      <c r="KVC46" s="233"/>
      <c r="KVD46" s="233"/>
      <c r="KVE46" s="233"/>
      <c r="KVF46" s="233"/>
      <c r="KVG46" s="233"/>
      <c r="KVH46" s="233"/>
      <c r="KVI46" s="233"/>
      <c r="KVJ46" s="233"/>
      <c r="KVK46" s="233"/>
      <c r="KVL46" s="233"/>
      <c r="KVM46" s="233"/>
      <c r="KVN46" s="233"/>
      <c r="KVO46" s="233"/>
      <c r="KVP46" s="233"/>
      <c r="KVQ46" s="233"/>
      <c r="KVR46" s="233"/>
      <c r="KVS46" s="233"/>
      <c r="KVT46" s="233"/>
      <c r="KVU46" s="233"/>
      <c r="KVV46" s="233"/>
      <c r="KVW46" s="233"/>
      <c r="KVX46" s="233"/>
      <c r="KVY46" s="233"/>
      <c r="KVZ46" s="233"/>
      <c r="KWA46" s="233"/>
      <c r="KWB46" s="233"/>
      <c r="KWC46" s="233"/>
      <c r="KWD46" s="233"/>
      <c r="KWE46" s="233"/>
      <c r="KWF46" s="233"/>
      <c r="KWG46" s="233"/>
      <c r="KWH46" s="233"/>
      <c r="KWI46" s="233"/>
      <c r="KWJ46" s="233"/>
      <c r="KWK46" s="233"/>
      <c r="KWL46" s="233"/>
      <c r="KWM46" s="233"/>
      <c r="KWN46" s="233"/>
      <c r="KWO46" s="233"/>
      <c r="KWP46" s="233"/>
      <c r="KWQ46" s="233"/>
      <c r="KWR46" s="233"/>
      <c r="KWS46" s="233"/>
      <c r="KWT46" s="233"/>
      <c r="KWU46" s="233"/>
      <c r="KWV46" s="233"/>
      <c r="KWW46" s="233"/>
      <c r="KWX46" s="233"/>
      <c r="KWY46" s="233"/>
      <c r="KWZ46" s="233"/>
      <c r="KXA46" s="233"/>
      <c r="KXB46" s="233"/>
      <c r="KXC46" s="233"/>
      <c r="KXD46" s="233"/>
      <c r="KXE46" s="233"/>
      <c r="KXF46" s="233"/>
      <c r="KXG46" s="233"/>
      <c r="KXH46" s="233"/>
      <c r="KXI46" s="233"/>
      <c r="KXJ46" s="233"/>
      <c r="KXK46" s="233"/>
      <c r="KXL46" s="233"/>
      <c r="KXM46" s="233"/>
      <c r="KXN46" s="233"/>
      <c r="KXO46" s="233"/>
      <c r="KXP46" s="233"/>
      <c r="KXQ46" s="233"/>
      <c r="KXR46" s="233"/>
      <c r="KXS46" s="233"/>
      <c r="KXT46" s="233"/>
      <c r="KXU46" s="233"/>
      <c r="KXV46" s="233"/>
      <c r="KXW46" s="233"/>
      <c r="KXX46" s="233"/>
      <c r="KXY46" s="233"/>
      <c r="KXZ46" s="233"/>
      <c r="KYA46" s="233"/>
      <c r="KYB46" s="233"/>
      <c r="KYC46" s="233"/>
      <c r="KYD46" s="233"/>
      <c r="KYE46" s="233"/>
      <c r="KYF46" s="233"/>
      <c r="KYG46" s="233"/>
      <c r="KYH46" s="233"/>
      <c r="KYI46" s="233"/>
      <c r="KYJ46" s="233"/>
      <c r="KYK46" s="233"/>
      <c r="KYL46" s="233"/>
      <c r="KYM46" s="233"/>
      <c r="KYN46" s="233"/>
      <c r="KYO46" s="233"/>
      <c r="KYP46" s="233"/>
      <c r="KYQ46" s="233"/>
      <c r="KYR46" s="233"/>
      <c r="KYS46" s="233"/>
      <c r="KYT46" s="233"/>
      <c r="KYU46" s="233"/>
      <c r="KYV46" s="233"/>
      <c r="KYW46" s="233"/>
      <c r="KYX46" s="233"/>
      <c r="KYY46" s="233"/>
      <c r="KYZ46" s="233"/>
      <c r="KZA46" s="233"/>
      <c r="KZB46" s="233"/>
      <c r="KZC46" s="233"/>
      <c r="KZD46" s="233"/>
      <c r="KZE46" s="233"/>
      <c r="KZF46" s="233"/>
      <c r="KZG46" s="233"/>
      <c r="KZH46" s="233"/>
      <c r="KZI46" s="233"/>
      <c r="KZJ46" s="233"/>
      <c r="KZK46" s="233"/>
      <c r="KZL46" s="233"/>
      <c r="KZM46" s="233"/>
      <c r="KZN46" s="233"/>
      <c r="KZO46" s="233"/>
      <c r="KZP46" s="233"/>
      <c r="KZQ46" s="233"/>
      <c r="KZR46" s="233"/>
      <c r="KZS46" s="233"/>
      <c r="KZT46" s="233"/>
      <c r="KZU46" s="233"/>
      <c r="KZV46" s="233"/>
      <c r="KZW46" s="233"/>
      <c r="KZX46" s="233"/>
      <c r="KZY46" s="233"/>
      <c r="KZZ46" s="233"/>
      <c r="LAA46" s="233"/>
      <c r="LAB46" s="233"/>
      <c r="LAC46" s="233"/>
      <c r="LAD46" s="233"/>
      <c r="LAE46" s="233"/>
      <c r="LAF46" s="233"/>
      <c r="LAG46" s="233"/>
      <c r="LAH46" s="233"/>
      <c r="LAI46" s="233"/>
      <c r="LAJ46" s="233"/>
      <c r="LAK46" s="233"/>
      <c r="LAL46" s="233"/>
      <c r="LAM46" s="233"/>
      <c r="LAN46" s="233"/>
      <c r="LAO46" s="233"/>
      <c r="LAP46" s="233"/>
      <c r="LAQ46" s="233"/>
      <c r="LAR46" s="233"/>
      <c r="LAS46" s="233"/>
      <c r="LAT46" s="233"/>
      <c r="LAU46" s="233"/>
      <c r="LAV46" s="233"/>
      <c r="LAW46" s="233"/>
      <c r="LAX46" s="233"/>
      <c r="LAY46" s="233"/>
      <c r="LAZ46" s="233"/>
      <c r="LBA46" s="233"/>
      <c r="LBB46" s="233"/>
      <c r="LBC46" s="233"/>
      <c r="LBD46" s="233"/>
      <c r="LBE46" s="233"/>
      <c r="LBF46" s="233"/>
      <c r="LBG46" s="233"/>
      <c r="LBH46" s="233"/>
      <c r="LBI46" s="233"/>
      <c r="LBJ46" s="233"/>
      <c r="LBK46" s="233"/>
      <c r="LBL46" s="233"/>
      <c r="LBM46" s="233"/>
      <c r="LBN46" s="233"/>
      <c r="LBO46" s="233"/>
      <c r="LBP46" s="233"/>
      <c r="LBQ46" s="233"/>
      <c r="LBR46" s="233"/>
      <c r="LBS46" s="233"/>
      <c r="LBT46" s="233"/>
      <c r="LBU46" s="233"/>
      <c r="LBV46" s="233"/>
      <c r="LBW46" s="233"/>
      <c r="LBX46" s="233"/>
      <c r="LBY46" s="233"/>
      <c r="LBZ46" s="233"/>
      <c r="LCA46" s="233"/>
      <c r="LCB46" s="233"/>
      <c r="LCC46" s="233"/>
      <c r="LCD46" s="233"/>
      <c r="LCE46" s="233"/>
      <c r="LCF46" s="233"/>
      <c r="LCG46" s="233"/>
      <c r="LCH46" s="233"/>
      <c r="LCI46" s="233"/>
      <c r="LCJ46" s="233"/>
      <c r="LCK46" s="233"/>
      <c r="LCL46" s="233"/>
      <c r="LCM46" s="233"/>
      <c r="LCN46" s="233"/>
      <c r="LCO46" s="233"/>
      <c r="LCP46" s="233"/>
      <c r="LCQ46" s="233"/>
      <c r="LCR46" s="233"/>
      <c r="LCS46" s="233"/>
      <c r="LCT46" s="233"/>
      <c r="LCU46" s="233"/>
      <c r="LCV46" s="233"/>
      <c r="LCW46" s="233"/>
      <c r="LCX46" s="233"/>
      <c r="LCY46" s="233"/>
      <c r="LCZ46" s="233"/>
      <c r="LDA46" s="233"/>
      <c r="LDB46" s="233"/>
      <c r="LDC46" s="233"/>
      <c r="LDD46" s="233"/>
      <c r="LDE46" s="233"/>
      <c r="LDF46" s="233"/>
      <c r="LDG46" s="233"/>
      <c r="LDH46" s="233"/>
      <c r="LDI46" s="233"/>
      <c r="LDJ46" s="233"/>
      <c r="LDK46" s="233"/>
      <c r="LDL46" s="233"/>
      <c r="LDM46" s="233"/>
      <c r="LDN46" s="233"/>
      <c r="LDO46" s="233"/>
      <c r="LDP46" s="233"/>
      <c r="LDQ46" s="233"/>
      <c r="LDR46" s="233"/>
      <c r="LDS46" s="233"/>
      <c r="LDT46" s="233"/>
      <c r="LDU46" s="233"/>
      <c r="LDV46" s="233"/>
      <c r="LDW46" s="233"/>
      <c r="LDX46" s="233"/>
      <c r="LDY46" s="233"/>
      <c r="LDZ46" s="233"/>
      <c r="LEA46" s="233"/>
      <c r="LEB46" s="233"/>
      <c r="LEC46" s="233"/>
      <c r="LED46" s="233"/>
      <c r="LEE46" s="233"/>
      <c r="LEF46" s="233"/>
      <c r="LEG46" s="233"/>
      <c r="LEH46" s="233"/>
      <c r="LEI46" s="233"/>
      <c r="LEJ46" s="233"/>
      <c r="LEK46" s="233"/>
      <c r="LEL46" s="233"/>
      <c r="LEM46" s="233"/>
      <c r="LEN46" s="233"/>
      <c r="LEO46" s="233"/>
      <c r="LEP46" s="233"/>
      <c r="LEQ46" s="233"/>
      <c r="LER46" s="233"/>
      <c r="LES46" s="233"/>
      <c r="LET46" s="233"/>
      <c r="LEU46" s="233"/>
      <c r="LEV46" s="233"/>
      <c r="LEW46" s="233"/>
      <c r="LEX46" s="233"/>
      <c r="LEY46" s="233"/>
      <c r="LEZ46" s="233"/>
      <c r="LFA46" s="233"/>
      <c r="LFB46" s="233"/>
      <c r="LFC46" s="233"/>
      <c r="LFD46" s="233"/>
      <c r="LFE46" s="233"/>
      <c r="LFF46" s="233"/>
      <c r="LFG46" s="233"/>
      <c r="LFH46" s="233"/>
      <c r="LFI46" s="233"/>
      <c r="LFJ46" s="233"/>
      <c r="LFK46" s="233"/>
      <c r="LFL46" s="233"/>
      <c r="LFM46" s="233"/>
      <c r="LFN46" s="233"/>
      <c r="LFO46" s="233"/>
      <c r="LFP46" s="233"/>
      <c r="LFQ46" s="233"/>
      <c r="LFR46" s="233"/>
      <c r="LFS46" s="233"/>
      <c r="LFT46" s="233"/>
      <c r="LFU46" s="233"/>
      <c r="LFV46" s="233"/>
      <c r="LFW46" s="233"/>
      <c r="LFX46" s="233"/>
      <c r="LFY46" s="233"/>
      <c r="LFZ46" s="233"/>
      <c r="LGA46" s="233"/>
      <c r="LGB46" s="233"/>
      <c r="LGC46" s="233"/>
      <c r="LGD46" s="233"/>
      <c r="LGE46" s="233"/>
      <c r="LGF46" s="233"/>
      <c r="LGG46" s="233"/>
      <c r="LGH46" s="233"/>
      <c r="LGI46" s="233"/>
      <c r="LGJ46" s="233"/>
      <c r="LGK46" s="233"/>
      <c r="LGL46" s="233"/>
      <c r="LGM46" s="233"/>
      <c r="LGN46" s="233"/>
      <c r="LGO46" s="233"/>
      <c r="LGP46" s="233"/>
      <c r="LGQ46" s="233"/>
      <c r="LGR46" s="233"/>
      <c r="LGS46" s="233"/>
      <c r="LGT46" s="233"/>
      <c r="LGU46" s="233"/>
      <c r="LGV46" s="233"/>
      <c r="LGW46" s="233"/>
      <c r="LGX46" s="233"/>
      <c r="LGY46" s="233"/>
      <c r="LGZ46" s="233"/>
      <c r="LHA46" s="233"/>
      <c r="LHB46" s="233"/>
      <c r="LHC46" s="233"/>
      <c r="LHD46" s="233"/>
      <c r="LHE46" s="233"/>
      <c r="LHF46" s="233"/>
      <c r="LHG46" s="233"/>
      <c r="LHH46" s="233"/>
      <c r="LHI46" s="233"/>
      <c r="LHJ46" s="233"/>
      <c r="LHK46" s="233"/>
      <c r="LHL46" s="233"/>
      <c r="LHM46" s="233"/>
      <c r="LHN46" s="233"/>
      <c r="LHO46" s="233"/>
      <c r="LHP46" s="233"/>
      <c r="LHQ46" s="233"/>
      <c r="LHR46" s="233"/>
      <c r="LHS46" s="233"/>
      <c r="LHT46" s="233"/>
      <c r="LHU46" s="233"/>
      <c r="LHV46" s="233"/>
      <c r="LHW46" s="233"/>
      <c r="LHX46" s="233"/>
      <c r="LHY46" s="233"/>
      <c r="LHZ46" s="233"/>
      <c r="LIA46" s="233"/>
      <c r="LIB46" s="233"/>
      <c r="LIC46" s="233"/>
      <c r="LID46" s="233"/>
      <c r="LIE46" s="233"/>
      <c r="LIF46" s="233"/>
      <c r="LIG46" s="233"/>
      <c r="LIH46" s="233"/>
      <c r="LII46" s="233"/>
      <c r="LIJ46" s="233"/>
      <c r="LIK46" s="233"/>
      <c r="LIL46" s="233"/>
      <c r="LIM46" s="233"/>
      <c r="LIN46" s="233"/>
      <c r="LIO46" s="233"/>
      <c r="LIP46" s="233"/>
      <c r="LIQ46" s="233"/>
      <c r="LIR46" s="233"/>
      <c r="LIS46" s="233"/>
      <c r="LIT46" s="233"/>
      <c r="LIU46" s="233"/>
      <c r="LIV46" s="233"/>
      <c r="LIW46" s="233"/>
      <c r="LIX46" s="233"/>
      <c r="LIY46" s="233"/>
      <c r="LIZ46" s="233"/>
      <c r="LJA46" s="233"/>
      <c r="LJB46" s="233"/>
      <c r="LJC46" s="233"/>
      <c r="LJD46" s="233"/>
      <c r="LJE46" s="233"/>
      <c r="LJF46" s="233"/>
      <c r="LJG46" s="233"/>
      <c r="LJH46" s="233"/>
      <c r="LJI46" s="233"/>
      <c r="LJJ46" s="233"/>
      <c r="LJK46" s="233"/>
      <c r="LJL46" s="233"/>
      <c r="LJM46" s="233"/>
      <c r="LJN46" s="233"/>
      <c r="LJO46" s="233"/>
      <c r="LJP46" s="233"/>
      <c r="LJQ46" s="233"/>
      <c r="LJR46" s="233"/>
      <c r="LJS46" s="233"/>
      <c r="LJT46" s="233"/>
      <c r="LJU46" s="233"/>
      <c r="LJV46" s="233"/>
      <c r="LJW46" s="233"/>
      <c r="LJX46" s="233"/>
      <c r="LJY46" s="233"/>
      <c r="LJZ46" s="233"/>
      <c r="LKA46" s="233"/>
      <c r="LKB46" s="233"/>
      <c r="LKC46" s="233"/>
      <c r="LKD46" s="233"/>
      <c r="LKE46" s="233"/>
      <c r="LKF46" s="233"/>
      <c r="LKG46" s="233"/>
      <c r="LKH46" s="233"/>
      <c r="LKI46" s="233"/>
      <c r="LKJ46" s="233"/>
      <c r="LKK46" s="233"/>
      <c r="LKL46" s="233"/>
      <c r="LKM46" s="233"/>
      <c r="LKN46" s="233"/>
      <c r="LKO46" s="233"/>
      <c r="LKP46" s="233"/>
      <c r="LKQ46" s="233"/>
      <c r="LKR46" s="233"/>
      <c r="LKS46" s="233"/>
      <c r="LKT46" s="233"/>
      <c r="LKU46" s="233"/>
      <c r="LKV46" s="233"/>
      <c r="LKW46" s="233"/>
      <c r="LKX46" s="233"/>
      <c r="LKY46" s="233"/>
      <c r="LKZ46" s="233"/>
      <c r="LLA46" s="233"/>
      <c r="LLB46" s="233"/>
      <c r="LLC46" s="233"/>
      <c r="LLD46" s="233"/>
      <c r="LLE46" s="233"/>
      <c r="LLF46" s="233"/>
      <c r="LLG46" s="233"/>
      <c r="LLH46" s="233"/>
      <c r="LLI46" s="233"/>
      <c r="LLJ46" s="233"/>
      <c r="LLK46" s="233"/>
      <c r="LLL46" s="233"/>
      <c r="LLM46" s="233"/>
      <c r="LLN46" s="233"/>
      <c r="LLO46" s="233"/>
      <c r="LLP46" s="233"/>
      <c r="LLQ46" s="233"/>
      <c r="LLR46" s="233"/>
      <c r="LLS46" s="233"/>
      <c r="LLT46" s="233"/>
      <c r="LLU46" s="233"/>
      <c r="LLV46" s="233"/>
      <c r="LLW46" s="233"/>
      <c r="LLX46" s="233"/>
      <c r="LLY46" s="233"/>
      <c r="LLZ46" s="233"/>
      <c r="LMA46" s="233"/>
      <c r="LMB46" s="233"/>
      <c r="LMC46" s="233"/>
      <c r="LMD46" s="233"/>
      <c r="LME46" s="233"/>
      <c r="LMF46" s="233"/>
      <c r="LMG46" s="233"/>
      <c r="LMH46" s="233"/>
      <c r="LMI46" s="233"/>
      <c r="LMJ46" s="233"/>
      <c r="LMK46" s="233"/>
      <c r="LML46" s="233"/>
      <c r="LMM46" s="233"/>
      <c r="LMN46" s="233"/>
      <c r="LMO46" s="233"/>
      <c r="LMP46" s="233"/>
      <c r="LMQ46" s="233"/>
      <c r="LMR46" s="233"/>
      <c r="LMS46" s="233"/>
      <c r="LMT46" s="233"/>
      <c r="LMU46" s="233"/>
      <c r="LMV46" s="233"/>
      <c r="LMW46" s="233"/>
      <c r="LMX46" s="233"/>
      <c r="LMY46" s="233"/>
      <c r="LMZ46" s="233"/>
      <c r="LNA46" s="233"/>
      <c r="LNB46" s="233"/>
      <c r="LNC46" s="233"/>
      <c r="LND46" s="233"/>
      <c r="LNE46" s="233"/>
      <c r="LNF46" s="233"/>
      <c r="LNG46" s="233"/>
      <c r="LNH46" s="233"/>
      <c r="LNI46" s="233"/>
      <c r="LNJ46" s="233"/>
      <c r="LNK46" s="233"/>
      <c r="LNL46" s="233"/>
      <c r="LNM46" s="233"/>
      <c r="LNN46" s="233"/>
      <c r="LNO46" s="233"/>
      <c r="LNP46" s="233"/>
      <c r="LNQ46" s="233"/>
      <c r="LNR46" s="233"/>
      <c r="LNS46" s="233"/>
      <c r="LNT46" s="233"/>
      <c r="LNU46" s="233"/>
      <c r="LNV46" s="233"/>
      <c r="LNW46" s="233"/>
      <c r="LNX46" s="233"/>
      <c r="LNY46" s="233"/>
      <c r="LNZ46" s="233"/>
      <c r="LOA46" s="233"/>
      <c r="LOB46" s="233"/>
      <c r="LOC46" s="233"/>
      <c r="LOD46" s="233"/>
      <c r="LOE46" s="233"/>
      <c r="LOF46" s="233"/>
      <c r="LOG46" s="233"/>
      <c r="LOH46" s="233"/>
      <c r="LOI46" s="233"/>
      <c r="LOJ46" s="233"/>
      <c r="LOK46" s="233"/>
      <c r="LOL46" s="233"/>
      <c r="LOM46" s="233"/>
      <c r="LON46" s="233"/>
      <c r="LOO46" s="233"/>
      <c r="LOP46" s="233"/>
      <c r="LOQ46" s="233"/>
      <c r="LOR46" s="233"/>
      <c r="LOS46" s="233"/>
      <c r="LOT46" s="233"/>
      <c r="LOU46" s="233"/>
      <c r="LOV46" s="233"/>
      <c r="LOW46" s="233"/>
      <c r="LOX46" s="233"/>
      <c r="LOY46" s="233"/>
      <c r="LOZ46" s="233"/>
      <c r="LPA46" s="233"/>
      <c r="LPB46" s="233"/>
      <c r="LPC46" s="233"/>
      <c r="LPD46" s="233"/>
      <c r="LPE46" s="233"/>
      <c r="LPF46" s="233"/>
      <c r="LPG46" s="233"/>
      <c r="LPH46" s="233"/>
      <c r="LPI46" s="233"/>
      <c r="LPJ46" s="233"/>
      <c r="LPK46" s="233"/>
      <c r="LPL46" s="233"/>
      <c r="LPM46" s="233"/>
      <c r="LPN46" s="233"/>
      <c r="LPO46" s="233"/>
      <c r="LPP46" s="233"/>
      <c r="LPQ46" s="233"/>
      <c r="LPR46" s="233"/>
      <c r="LPS46" s="233"/>
      <c r="LPT46" s="233"/>
      <c r="LPU46" s="233"/>
      <c r="LPV46" s="233"/>
      <c r="LPW46" s="233"/>
      <c r="LPX46" s="233"/>
      <c r="LPY46" s="233"/>
      <c r="LPZ46" s="233"/>
      <c r="LQA46" s="233"/>
      <c r="LQB46" s="233"/>
      <c r="LQC46" s="233"/>
      <c r="LQD46" s="233"/>
      <c r="LQE46" s="233"/>
      <c r="LQF46" s="233"/>
      <c r="LQG46" s="233"/>
      <c r="LQH46" s="233"/>
      <c r="LQI46" s="233"/>
      <c r="LQJ46" s="233"/>
      <c r="LQK46" s="233"/>
      <c r="LQL46" s="233"/>
      <c r="LQM46" s="233"/>
      <c r="LQN46" s="233"/>
      <c r="LQO46" s="233"/>
      <c r="LQP46" s="233"/>
      <c r="LQQ46" s="233"/>
      <c r="LQR46" s="233"/>
      <c r="LQS46" s="233"/>
      <c r="LQT46" s="233"/>
      <c r="LQU46" s="233"/>
      <c r="LQV46" s="233"/>
      <c r="LQW46" s="233"/>
      <c r="LQX46" s="233"/>
      <c r="LQY46" s="233"/>
      <c r="LQZ46" s="233"/>
      <c r="LRA46" s="233"/>
      <c r="LRB46" s="233"/>
      <c r="LRC46" s="233"/>
      <c r="LRD46" s="233"/>
      <c r="LRE46" s="233"/>
      <c r="LRF46" s="233"/>
      <c r="LRG46" s="233"/>
      <c r="LRH46" s="233"/>
      <c r="LRI46" s="233"/>
      <c r="LRJ46" s="233"/>
      <c r="LRK46" s="233"/>
      <c r="LRL46" s="233"/>
      <c r="LRM46" s="233"/>
      <c r="LRN46" s="233"/>
      <c r="LRO46" s="233"/>
      <c r="LRP46" s="233"/>
      <c r="LRQ46" s="233"/>
      <c r="LRR46" s="233"/>
      <c r="LRS46" s="233"/>
      <c r="LRT46" s="233"/>
      <c r="LRU46" s="233"/>
      <c r="LRV46" s="233"/>
      <c r="LRW46" s="233"/>
      <c r="LRX46" s="233"/>
      <c r="LRY46" s="233"/>
      <c r="LRZ46" s="233"/>
      <c r="LSA46" s="233"/>
      <c r="LSB46" s="233"/>
      <c r="LSC46" s="233"/>
      <c r="LSD46" s="233"/>
      <c r="LSE46" s="233"/>
      <c r="LSF46" s="233"/>
      <c r="LSG46" s="233"/>
      <c r="LSH46" s="233"/>
      <c r="LSI46" s="233"/>
      <c r="LSJ46" s="233"/>
      <c r="LSK46" s="233"/>
      <c r="LSL46" s="233"/>
      <c r="LSM46" s="233"/>
      <c r="LSN46" s="233"/>
      <c r="LSO46" s="233"/>
      <c r="LSP46" s="233"/>
      <c r="LSQ46" s="233"/>
      <c r="LSR46" s="233"/>
      <c r="LSS46" s="233"/>
      <c r="LST46" s="233"/>
      <c r="LSU46" s="233"/>
      <c r="LSV46" s="233"/>
      <c r="LSW46" s="233"/>
      <c r="LSX46" s="233"/>
      <c r="LSY46" s="233"/>
      <c r="LSZ46" s="233"/>
      <c r="LTA46" s="233"/>
      <c r="LTB46" s="233"/>
      <c r="LTC46" s="233"/>
      <c r="LTD46" s="233"/>
      <c r="LTE46" s="233"/>
      <c r="LTF46" s="233"/>
      <c r="LTG46" s="233"/>
      <c r="LTH46" s="233"/>
      <c r="LTI46" s="233"/>
      <c r="LTJ46" s="233"/>
      <c r="LTK46" s="233"/>
      <c r="LTL46" s="233"/>
      <c r="LTM46" s="233"/>
      <c r="LTN46" s="233"/>
      <c r="LTO46" s="233"/>
      <c r="LTP46" s="233"/>
      <c r="LTQ46" s="233"/>
      <c r="LTR46" s="233"/>
      <c r="LTS46" s="233"/>
      <c r="LTT46" s="233"/>
      <c r="LTU46" s="233"/>
      <c r="LTV46" s="233"/>
      <c r="LTW46" s="233"/>
      <c r="LTX46" s="233"/>
      <c r="LTY46" s="233"/>
      <c r="LTZ46" s="233"/>
      <c r="LUA46" s="233"/>
      <c r="LUB46" s="233"/>
      <c r="LUC46" s="233"/>
      <c r="LUD46" s="233"/>
      <c r="LUE46" s="233"/>
      <c r="LUF46" s="233"/>
      <c r="LUG46" s="233"/>
      <c r="LUH46" s="233"/>
      <c r="LUI46" s="233"/>
      <c r="LUJ46" s="233"/>
      <c r="LUK46" s="233"/>
      <c r="LUL46" s="233"/>
      <c r="LUM46" s="233"/>
      <c r="LUN46" s="233"/>
      <c r="LUO46" s="233"/>
      <c r="LUP46" s="233"/>
      <c r="LUQ46" s="233"/>
      <c r="LUR46" s="233"/>
      <c r="LUS46" s="233"/>
      <c r="LUT46" s="233"/>
      <c r="LUU46" s="233"/>
      <c r="LUV46" s="233"/>
      <c r="LUW46" s="233"/>
      <c r="LUX46" s="233"/>
      <c r="LUY46" s="233"/>
      <c r="LUZ46" s="233"/>
      <c r="LVA46" s="233"/>
      <c r="LVB46" s="233"/>
      <c r="LVC46" s="233"/>
      <c r="LVD46" s="233"/>
      <c r="LVE46" s="233"/>
      <c r="LVF46" s="233"/>
      <c r="LVG46" s="233"/>
      <c r="LVH46" s="233"/>
      <c r="LVI46" s="233"/>
      <c r="LVJ46" s="233"/>
      <c r="LVK46" s="233"/>
      <c r="LVL46" s="233"/>
      <c r="LVM46" s="233"/>
      <c r="LVN46" s="233"/>
      <c r="LVO46" s="233"/>
      <c r="LVP46" s="233"/>
      <c r="LVQ46" s="233"/>
      <c r="LVR46" s="233"/>
      <c r="LVS46" s="233"/>
      <c r="LVT46" s="233"/>
      <c r="LVU46" s="233"/>
      <c r="LVV46" s="233"/>
      <c r="LVW46" s="233"/>
      <c r="LVX46" s="233"/>
      <c r="LVY46" s="233"/>
      <c r="LVZ46" s="233"/>
      <c r="LWA46" s="233"/>
      <c r="LWB46" s="233"/>
      <c r="LWC46" s="233"/>
      <c r="LWD46" s="233"/>
      <c r="LWE46" s="233"/>
      <c r="LWF46" s="233"/>
      <c r="LWG46" s="233"/>
      <c r="LWH46" s="233"/>
      <c r="LWI46" s="233"/>
      <c r="LWJ46" s="233"/>
      <c r="LWK46" s="233"/>
      <c r="LWL46" s="233"/>
      <c r="LWM46" s="233"/>
      <c r="LWN46" s="233"/>
      <c r="LWO46" s="233"/>
      <c r="LWP46" s="233"/>
      <c r="LWQ46" s="233"/>
      <c r="LWR46" s="233"/>
      <c r="LWS46" s="233"/>
      <c r="LWT46" s="233"/>
      <c r="LWU46" s="233"/>
      <c r="LWV46" s="233"/>
      <c r="LWW46" s="233"/>
      <c r="LWX46" s="233"/>
      <c r="LWY46" s="233"/>
      <c r="LWZ46" s="233"/>
      <c r="LXA46" s="233"/>
      <c r="LXB46" s="233"/>
      <c r="LXC46" s="233"/>
      <c r="LXD46" s="233"/>
      <c r="LXE46" s="233"/>
      <c r="LXF46" s="233"/>
      <c r="LXG46" s="233"/>
      <c r="LXH46" s="233"/>
      <c r="LXI46" s="233"/>
      <c r="LXJ46" s="233"/>
      <c r="LXK46" s="233"/>
      <c r="LXL46" s="233"/>
      <c r="LXM46" s="233"/>
      <c r="LXN46" s="233"/>
      <c r="LXO46" s="233"/>
      <c r="LXP46" s="233"/>
      <c r="LXQ46" s="233"/>
      <c r="LXR46" s="233"/>
      <c r="LXS46" s="233"/>
      <c r="LXT46" s="233"/>
      <c r="LXU46" s="233"/>
      <c r="LXV46" s="233"/>
      <c r="LXW46" s="233"/>
      <c r="LXX46" s="233"/>
      <c r="LXY46" s="233"/>
      <c r="LXZ46" s="233"/>
      <c r="LYA46" s="233"/>
      <c r="LYB46" s="233"/>
      <c r="LYC46" s="233"/>
      <c r="LYD46" s="233"/>
      <c r="LYE46" s="233"/>
      <c r="LYF46" s="233"/>
      <c r="LYG46" s="233"/>
      <c r="LYH46" s="233"/>
      <c r="LYI46" s="233"/>
      <c r="LYJ46" s="233"/>
      <c r="LYK46" s="233"/>
      <c r="LYL46" s="233"/>
      <c r="LYM46" s="233"/>
      <c r="LYN46" s="233"/>
      <c r="LYO46" s="233"/>
      <c r="LYP46" s="233"/>
      <c r="LYQ46" s="233"/>
      <c r="LYR46" s="233"/>
      <c r="LYS46" s="233"/>
      <c r="LYT46" s="233"/>
      <c r="LYU46" s="233"/>
      <c r="LYV46" s="233"/>
      <c r="LYW46" s="233"/>
      <c r="LYX46" s="233"/>
      <c r="LYY46" s="233"/>
      <c r="LYZ46" s="233"/>
      <c r="LZA46" s="233"/>
      <c r="LZB46" s="233"/>
      <c r="LZC46" s="233"/>
      <c r="LZD46" s="233"/>
      <c r="LZE46" s="233"/>
      <c r="LZF46" s="233"/>
      <c r="LZG46" s="233"/>
      <c r="LZH46" s="233"/>
      <c r="LZI46" s="233"/>
      <c r="LZJ46" s="233"/>
      <c r="LZK46" s="233"/>
      <c r="LZL46" s="233"/>
      <c r="LZM46" s="233"/>
      <c r="LZN46" s="233"/>
      <c r="LZO46" s="233"/>
      <c r="LZP46" s="233"/>
      <c r="LZQ46" s="233"/>
      <c r="LZR46" s="233"/>
      <c r="LZS46" s="233"/>
      <c r="LZT46" s="233"/>
      <c r="LZU46" s="233"/>
      <c r="LZV46" s="233"/>
      <c r="LZW46" s="233"/>
      <c r="LZX46" s="233"/>
      <c r="LZY46" s="233"/>
      <c r="LZZ46" s="233"/>
      <c r="MAA46" s="233"/>
      <c r="MAB46" s="233"/>
      <c r="MAC46" s="233"/>
      <c r="MAD46" s="233"/>
      <c r="MAE46" s="233"/>
      <c r="MAF46" s="233"/>
      <c r="MAG46" s="233"/>
      <c r="MAH46" s="233"/>
      <c r="MAI46" s="233"/>
      <c r="MAJ46" s="233"/>
      <c r="MAK46" s="233"/>
      <c r="MAL46" s="233"/>
      <c r="MAM46" s="233"/>
      <c r="MAN46" s="233"/>
      <c r="MAO46" s="233"/>
      <c r="MAP46" s="233"/>
      <c r="MAQ46" s="233"/>
      <c r="MAR46" s="233"/>
      <c r="MAS46" s="233"/>
      <c r="MAT46" s="233"/>
      <c r="MAU46" s="233"/>
      <c r="MAV46" s="233"/>
      <c r="MAW46" s="233"/>
      <c r="MAX46" s="233"/>
      <c r="MAY46" s="233"/>
      <c r="MAZ46" s="233"/>
      <c r="MBA46" s="233"/>
      <c r="MBB46" s="233"/>
      <c r="MBC46" s="233"/>
      <c r="MBD46" s="233"/>
      <c r="MBE46" s="233"/>
      <c r="MBF46" s="233"/>
      <c r="MBG46" s="233"/>
      <c r="MBH46" s="233"/>
      <c r="MBI46" s="233"/>
      <c r="MBJ46" s="233"/>
      <c r="MBK46" s="233"/>
      <c r="MBL46" s="233"/>
      <c r="MBM46" s="233"/>
      <c r="MBN46" s="233"/>
      <c r="MBO46" s="233"/>
      <c r="MBP46" s="233"/>
      <c r="MBQ46" s="233"/>
      <c r="MBR46" s="233"/>
      <c r="MBS46" s="233"/>
      <c r="MBT46" s="233"/>
      <c r="MBU46" s="233"/>
      <c r="MBV46" s="233"/>
      <c r="MBW46" s="233"/>
      <c r="MBX46" s="233"/>
      <c r="MBY46" s="233"/>
      <c r="MBZ46" s="233"/>
      <c r="MCA46" s="233"/>
      <c r="MCB46" s="233"/>
      <c r="MCC46" s="233"/>
      <c r="MCD46" s="233"/>
      <c r="MCE46" s="233"/>
      <c r="MCF46" s="233"/>
      <c r="MCG46" s="233"/>
      <c r="MCH46" s="233"/>
      <c r="MCI46" s="233"/>
      <c r="MCJ46" s="233"/>
      <c r="MCK46" s="233"/>
      <c r="MCL46" s="233"/>
      <c r="MCM46" s="233"/>
      <c r="MCN46" s="233"/>
      <c r="MCO46" s="233"/>
      <c r="MCP46" s="233"/>
      <c r="MCQ46" s="233"/>
      <c r="MCR46" s="233"/>
      <c r="MCS46" s="233"/>
      <c r="MCT46" s="233"/>
      <c r="MCU46" s="233"/>
      <c r="MCV46" s="233"/>
      <c r="MCW46" s="233"/>
      <c r="MCX46" s="233"/>
      <c r="MCY46" s="233"/>
      <c r="MCZ46" s="233"/>
      <c r="MDA46" s="233"/>
      <c r="MDB46" s="233"/>
      <c r="MDC46" s="233"/>
      <c r="MDD46" s="233"/>
      <c r="MDE46" s="233"/>
      <c r="MDF46" s="233"/>
      <c r="MDG46" s="233"/>
      <c r="MDH46" s="233"/>
      <c r="MDI46" s="233"/>
      <c r="MDJ46" s="233"/>
      <c r="MDK46" s="233"/>
      <c r="MDL46" s="233"/>
      <c r="MDM46" s="233"/>
      <c r="MDN46" s="233"/>
      <c r="MDO46" s="233"/>
      <c r="MDP46" s="233"/>
      <c r="MDQ46" s="233"/>
      <c r="MDR46" s="233"/>
      <c r="MDS46" s="233"/>
      <c r="MDT46" s="233"/>
      <c r="MDU46" s="233"/>
      <c r="MDV46" s="233"/>
      <c r="MDW46" s="233"/>
      <c r="MDX46" s="233"/>
      <c r="MDY46" s="233"/>
      <c r="MDZ46" s="233"/>
      <c r="MEA46" s="233"/>
      <c r="MEB46" s="233"/>
      <c r="MEC46" s="233"/>
      <c r="MED46" s="233"/>
      <c r="MEE46" s="233"/>
      <c r="MEF46" s="233"/>
      <c r="MEG46" s="233"/>
      <c r="MEH46" s="233"/>
      <c r="MEI46" s="233"/>
      <c r="MEJ46" s="233"/>
      <c r="MEK46" s="233"/>
      <c r="MEL46" s="233"/>
      <c r="MEM46" s="233"/>
      <c r="MEN46" s="233"/>
      <c r="MEO46" s="233"/>
      <c r="MEP46" s="233"/>
      <c r="MEQ46" s="233"/>
      <c r="MER46" s="233"/>
      <c r="MES46" s="233"/>
      <c r="MET46" s="233"/>
      <c r="MEU46" s="233"/>
      <c r="MEV46" s="233"/>
      <c r="MEW46" s="233"/>
      <c r="MEX46" s="233"/>
      <c r="MEY46" s="233"/>
      <c r="MEZ46" s="233"/>
      <c r="MFA46" s="233"/>
      <c r="MFB46" s="233"/>
      <c r="MFC46" s="233"/>
      <c r="MFD46" s="233"/>
      <c r="MFE46" s="233"/>
      <c r="MFF46" s="233"/>
      <c r="MFG46" s="233"/>
      <c r="MFH46" s="233"/>
      <c r="MFI46" s="233"/>
      <c r="MFJ46" s="233"/>
      <c r="MFK46" s="233"/>
      <c r="MFL46" s="233"/>
      <c r="MFM46" s="233"/>
      <c r="MFN46" s="233"/>
      <c r="MFO46" s="233"/>
      <c r="MFP46" s="233"/>
      <c r="MFQ46" s="233"/>
      <c r="MFR46" s="233"/>
      <c r="MFS46" s="233"/>
      <c r="MFT46" s="233"/>
      <c r="MFU46" s="233"/>
      <c r="MFV46" s="233"/>
      <c r="MFW46" s="233"/>
      <c r="MFX46" s="233"/>
      <c r="MFY46" s="233"/>
      <c r="MFZ46" s="233"/>
      <c r="MGA46" s="233"/>
      <c r="MGB46" s="233"/>
      <c r="MGC46" s="233"/>
      <c r="MGD46" s="233"/>
      <c r="MGE46" s="233"/>
      <c r="MGF46" s="233"/>
      <c r="MGG46" s="233"/>
      <c r="MGH46" s="233"/>
      <c r="MGI46" s="233"/>
      <c r="MGJ46" s="233"/>
      <c r="MGK46" s="233"/>
      <c r="MGL46" s="233"/>
      <c r="MGM46" s="233"/>
      <c r="MGN46" s="233"/>
      <c r="MGO46" s="233"/>
      <c r="MGP46" s="233"/>
      <c r="MGQ46" s="233"/>
      <c r="MGR46" s="233"/>
      <c r="MGS46" s="233"/>
      <c r="MGT46" s="233"/>
      <c r="MGU46" s="233"/>
      <c r="MGV46" s="233"/>
      <c r="MGW46" s="233"/>
      <c r="MGX46" s="233"/>
      <c r="MGY46" s="233"/>
      <c r="MGZ46" s="233"/>
      <c r="MHA46" s="233"/>
      <c r="MHB46" s="233"/>
      <c r="MHC46" s="233"/>
      <c r="MHD46" s="233"/>
      <c r="MHE46" s="233"/>
      <c r="MHF46" s="233"/>
      <c r="MHG46" s="233"/>
      <c r="MHH46" s="233"/>
      <c r="MHI46" s="233"/>
      <c r="MHJ46" s="233"/>
      <c r="MHK46" s="233"/>
      <c r="MHL46" s="233"/>
      <c r="MHM46" s="233"/>
      <c r="MHN46" s="233"/>
      <c r="MHO46" s="233"/>
      <c r="MHP46" s="233"/>
      <c r="MHQ46" s="233"/>
      <c r="MHR46" s="233"/>
      <c r="MHS46" s="233"/>
      <c r="MHT46" s="233"/>
      <c r="MHU46" s="233"/>
      <c r="MHV46" s="233"/>
      <c r="MHW46" s="233"/>
      <c r="MHX46" s="233"/>
      <c r="MHY46" s="233"/>
      <c r="MHZ46" s="233"/>
      <c r="MIA46" s="233"/>
      <c r="MIB46" s="233"/>
      <c r="MIC46" s="233"/>
      <c r="MID46" s="233"/>
      <c r="MIE46" s="233"/>
      <c r="MIF46" s="233"/>
      <c r="MIG46" s="233"/>
      <c r="MIH46" s="233"/>
      <c r="MII46" s="233"/>
      <c r="MIJ46" s="233"/>
      <c r="MIK46" s="233"/>
      <c r="MIL46" s="233"/>
      <c r="MIM46" s="233"/>
      <c r="MIN46" s="233"/>
      <c r="MIO46" s="233"/>
      <c r="MIP46" s="233"/>
      <c r="MIQ46" s="233"/>
      <c r="MIR46" s="233"/>
      <c r="MIS46" s="233"/>
      <c r="MIT46" s="233"/>
      <c r="MIU46" s="233"/>
      <c r="MIV46" s="233"/>
      <c r="MIW46" s="233"/>
      <c r="MIX46" s="233"/>
      <c r="MIY46" s="233"/>
      <c r="MIZ46" s="233"/>
      <c r="MJA46" s="233"/>
      <c r="MJB46" s="233"/>
      <c r="MJC46" s="233"/>
      <c r="MJD46" s="233"/>
      <c r="MJE46" s="233"/>
      <c r="MJF46" s="233"/>
      <c r="MJG46" s="233"/>
      <c r="MJH46" s="233"/>
      <c r="MJI46" s="233"/>
      <c r="MJJ46" s="233"/>
      <c r="MJK46" s="233"/>
      <c r="MJL46" s="233"/>
      <c r="MJM46" s="233"/>
      <c r="MJN46" s="233"/>
      <c r="MJO46" s="233"/>
      <c r="MJP46" s="233"/>
      <c r="MJQ46" s="233"/>
      <c r="MJR46" s="233"/>
      <c r="MJS46" s="233"/>
      <c r="MJT46" s="233"/>
      <c r="MJU46" s="233"/>
      <c r="MJV46" s="233"/>
      <c r="MJW46" s="233"/>
      <c r="MJX46" s="233"/>
      <c r="MJY46" s="233"/>
      <c r="MJZ46" s="233"/>
      <c r="MKA46" s="233"/>
      <c r="MKB46" s="233"/>
      <c r="MKC46" s="233"/>
      <c r="MKD46" s="233"/>
      <c r="MKE46" s="233"/>
      <c r="MKF46" s="233"/>
      <c r="MKG46" s="233"/>
      <c r="MKH46" s="233"/>
      <c r="MKI46" s="233"/>
      <c r="MKJ46" s="233"/>
      <c r="MKK46" s="233"/>
      <c r="MKL46" s="233"/>
      <c r="MKM46" s="233"/>
      <c r="MKN46" s="233"/>
      <c r="MKO46" s="233"/>
      <c r="MKP46" s="233"/>
      <c r="MKQ46" s="233"/>
      <c r="MKR46" s="233"/>
      <c r="MKS46" s="233"/>
      <c r="MKT46" s="233"/>
      <c r="MKU46" s="233"/>
      <c r="MKV46" s="233"/>
      <c r="MKW46" s="233"/>
      <c r="MKX46" s="233"/>
      <c r="MKY46" s="233"/>
      <c r="MKZ46" s="233"/>
      <c r="MLA46" s="233"/>
      <c r="MLB46" s="233"/>
      <c r="MLC46" s="233"/>
      <c r="MLD46" s="233"/>
      <c r="MLE46" s="233"/>
      <c r="MLF46" s="233"/>
      <c r="MLG46" s="233"/>
      <c r="MLH46" s="233"/>
      <c r="MLI46" s="233"/>
      <c r="MLJ46" s="233"/>
      <c r="MLK46" s="233"/>
      <c r="MLL46" s="233"/>
      <c r="MLM46" s="233"/>
      <c r="MLN46" s="233"/>
      <c r="MLO46" s="233"/>
      <c r="MLP46" s="233"/>
      <c r="MLQ46" s="233"/>
      <c r="MLR46" s="233"/>
      <c r="MLS46" s="233"/>
      <c r="MLT46" s="233"/>
      <c r="MLU46" s="233"/>
      <c r="MLV46" s="233"/>
      <c r="MLW46" s="233"/>
      <c r="MLX46" s="233"/>
      <c r="MLY46" s="233"/>
      <c r="MLZ46" s="233"/>
      <c r="MMA46" s="233"/>
      <c r="MMB46" s="233"/>
      <c r="MMC46" s="233"/>
      <c r="MMD46" s="233"/>
      <c r="MME46" s="233"/>
      <c r="MMF46" s="233"/>
      <c r="MMG46" s="233"/>
      <c r="MMH46" s="233"/>
      <c r="MMI46" s="233"/>
      <c r="MMJ46" s="233"/>
      <c r="MMK46" s="233"/>
      <c r="MML46" s="233"/>
      <c r="MMM46" s="233"/>
      <c r="MMN46" s="233"/>
      <c r="MMO46" s="233"/>
      <c r="MMP46" s="233"/>
      <c r="MMQ46" s="233"/>
      <c r="MMR46" s="233"/>
      <c r="MMS46" s="233"/>
      <c r="MMT46" s="233"/>
      <c r="MMU46" s="233"/>
      <c r="MMV46" s="233"/>
      <c r="MMW46" s="233"/>
      <c r="MMX46" s="233"/>
      <c r="MMY46" s="233"/>
      <c r="MMZ46" s="233"/>
      <c r="MNA46" s="233"/>
      <c r="MNB46" s="233"/>
      <c r="MNC46" s="233"/>
      <c r="MND46" s="233"/>
      <c r="MNE46" s="233"/>
      <c r="MNF46" s="233"/>
      <c r="MNG46" s="233"/>
      <c r="MNH46" s="233"/>
      <c r="MNI46" s="233"/>
      <c r="MNJ46" s="233"/>
      <c r="MNK46" s="233"/>
      <c r="MNL46" s="233"/>
      <c r="MNM46" s="233"/>
      <c r="MNN46" s="233"/>
      <c r="MNO46" s="233"/>
      <c r="MNP46" s="233"/>
      <c r="MNQ46" s="233"/>
      <c r="MNR46" s="233"/>
      <c r="MNS46" s="233"/>
      <c r="MNT46" s="233"/>
      <c r="MNU46" s="233"/>
      <c r="MNV46" s="233"/>
      <c r="MNW46" s="233"/>
      <c r="MNX46" s="233"/>
      <c r="MNY46" s="233"/>
      <c r="MNZ46" s="233"/>
      <c r="MOA46" s="233"/>
      <c r="MOB46" s="233"/>
      <c r="MOC46" s="233"/>
      <c r="MOD46" s="233"/>
      <c r="MOE46" s="233"/>
      <c r="MOF46" s="233"/>
      <c r="MOG46" s="233"/>
      <c r="MOH46" s="233"/>
      <c r="MOI46" s="233"/>
      <c r="MOJ46" s="233"/>
      <c r="MOK46" s="233"/>
      <c r="MOL46" s="233"/>
      <c r="MOM46" s="233"/>
      <c r="MON46" s="233"/>
      <c r="MOO46" s="233"/>
      <c r="MOP46" s="233"/>
      <c r="MOQ46" s="233"/>
      <c r="MOR46" s="233"/>
      <c r="MOS46" s="233"/>
      <c r="MOT46" s="233"/>
      <c r="MOU46" s="233"/>
      <c r="MOV46" s="233"/>
      <c r="MOW46" s="233"/>
      <c r="MOX46" s="233"/>
      <c r="MOY46" s="233"/>
      <c r="MOZ46" s="233"/>
      <c r="MPA46" s="233"/>
      <c r="MPB46" s="233"/>
      <c r="MPC46" s="233"/>
      <c r="MPD46" s="233"/>
      <c r="MPE46" s="233"/>
      <c r="MPF46" s="233"/>
      <c r="MPG46" s="233"/>
      <c r="MPH46" s="233"/>
      <c r="MPI46" s="233"/>
      <c r="MPJ46" s="233"/>
      <c r="MPK46" s="233"/>
      <c r="MPL46" s="233"/>
      <c r="MPM46" s="233"/>
      <c r="MPN46" s="233"/>
      <c r="MPO46" s="233"/>
      <c r="MPP46" s="233"/>
      <c r="MPQ46" s="233"/>
      <c r="MPR46" s="233"/>
      <c r="MPS46" s="233"/>
      <c r="MPT46" s="233"/>
      <c r="MPU46" s="233"/>
      <c r="MPV46" s="233"/>
      <c r="MPW46" s="233"/>
      <c r="MPX46" s="233"/>
      <c r="MPY46" s="233"/>
      <c r="MPZ46" s="233"/>
      <c r="MQA46" s="233"/>
      <c r="MQB46" s="233"/>
      <c r="MQC46" s="233"/>
      <c r="MQD46" s="233"/>
      <c r="MQE46" s="233"/>
      <c r="MQF46" s="233"/>
      <c r="MQG46" s="233"/>
      <c r="MQH46" s="233"/>
      <c r="MQI46" s="233"/>
      <c r="MQJ46" s="233"/>
      <c r="MQK46" s="233"/>
      <c r="MQL46" s="233"/>
      <c r="MQM46" s="233"/>
      <c r="MQN46" s="233"/>
      <c r="MQO46" s="233"/>
      <c r="MQP46" s="233"/>
      <c r="MQQ46" s="233"/>
      <c r="MQR46" s="233"/>
      <c r="MQS46" s="233"/>
      <c r="MQT46" s="233"/>
      <c r="MQU46" s="233"/>
      <c r="MQV46" s="233"/>
      <c r="MQW46" s="233"/>
      <c r="MQX46" s="233"/>
      <c r="MQY46" s="233"/>
      <c r="MQZ46" s="233"/>
      <c r="MRA46" s="233"/>
      <c r="MRB46" s="233"/>
      <c r="MRC46" s="233"/>
      <c r="MRD46" s="233"/>
      <c r="MRE46" s="233"/>
      <c r="MRF46" s="233"/>
      <c r="MRG46" s="233"/>
      <c r="MRH46" s="233"/>
      <c r="MRI46" s="233"/>
      <c r="MRJ46" s="233"/>
      <c r="MRK46" s="233"/>
      <c r="MRL46" s="233"/>
      <c r="MRM46" s="233"/>
      <c r="MRN46" s="233"/>
      <c r="MRO46" s="233"/>
      <c r="MRP46" s="233"/>
      <c r="MRQ46" s="233"/>
      <c r="MRR46" s="233"/>
      <c r="MRS46" s="233"/>
      <c r="MRT46" s="233"/>
      <c r="MRU46" s="233"/>
      <c r="MRV46" s="233"/>
      <c r="MRW46" s="233"/>
      <c r="MRX46" s="233"/>
      <c r="MRY46" s="233"/>
      <c r="MRZ46" s="233"/>
      <c r="MSA46" s="233"/>
      <c r="MSB46" s="233"/>
      <c r="MSC46" s="233"/>
      <c r="MSD46" s="233"/>
      <c r="MSE46" s="233"/>
      <c r="MSF46" s="233"/>
      <c r="MSG46" s="233"/>
      <c r="MSH46" s="233"/>
      <c r="MSI46" s="233"/>
      <c r="MSJ46" s="233"/>
      <c r="MSK46" s="233"/>
      <c r="MSL46" s="233"/>
      <c r="MSM46" s="233"/>
      <c r="MSN46" s="233"/>
      <c r="MSO46" s="233"/>
      <c r="MSP46" s="233"/>
      <c r="MSQ46" s="233"/>
      <c r="MSR46" s="233"/>
      <c r="MSS46" s="233"/>
      <c r="MST46" s="233"/>
      <c r="MSU46" s="233"/>
      <c r="MSV46" s="233"/>
      <c r="MSW46" s="233"/>
      <c r="MSX46" s="233"/>
      <c r="MSY46" s="233"/>
      <c r="MSZ46" s="233"/>
      <c r="MTA46" s="233"/>
      <c r="MTB46" s="233"/>
      <c r="MTC46" s="233"/>
      <c r="MTD46" s="233"/>
      <c r="MTE46" s="233"/>
      <c r="MTF46" s="233"/>
      <c r="MTG46" s="233"/>
      <c r="MTH46" s="233"/>
      <c r="MTI46" s="233"/>
      <c r="MTJ46" s="233"/>
      <c r="MTK46" s="233"/>
      <c r="MTL46" s="233"/>
      <c r="MTM46" s="233"/>
      <c r="MTN46" s="233"/>
      <c r="MTO46" s="233"/>
      <c r="MTP46" s="233"/>
      <c r="MTQ46" s="233"/>
      <c r="MTR46" s="233"/>
      <c r="MTS46" s="233"/>
      <c r="MTT46" s="233"/>
      <c r="MTU46" s="233"/>
      <c r="MTV46" s="233"/>
      <c r="MTW46" s="233"/>
      <c r="MTX46" s="233"/>
      <c r="MTY46" s="233"/>
      <c r="MTZ46" s="233"/>
      <c r="MUA46" s="233"/>
      <c r="MUB46" s="233"/>
      <c r="MUC46" s="233"/>
      <c r="MUD46" s="233"/>
      <c r="MUE46" s="233"/>
      <c r="MUF46" s="233"/>
      <c r="MUG46" s="233"/>
      <c r="MUH46" s="233"/>
      <c r="MUI46" s="233"/>
      <c r="MUJ46" s="233"/>
      <c r="MUK46" s="233"/>
      <c r="MUL46" s="233"/>
      <c r="MUM46" s="233"/>
      <c r="MUN46" s="233"/>
      <c r="MUO46" s="233"/>
      <c r="MUP46" s="233"/>
      <c r="MUQ46" s="233"/>
      <c r="MUR46" s="233"/>
      <c r="MUS46" s="233"/>
      <c r="MUT46" s="233"/>
      <c r="MUU46" s="233"/>
      <c r="MUV46" s="233"/>
      <c r="MUW46" s="233"/>
      <c r="MUX46" s="233"/>
      <c r="MUY46" s="233"/>
      <c r="MUZ46" s="233"/>
      <c r="MVA46" s="233"/>
      <c r="MVB46" s="233"/>
      <c r="MVC46" s="233"/>
      <c r="MVD46" s="233"/>
      <c r="MVE46" s="233"/>
      <c r="MVF46" s="233"/>
      <c r="MVG46" s="233"/>
      <c r="MVH46" s="233"/>
      <c r="MVI46" s="233"/>
      <c r="MVJ46" s="233"/>
      <c r="MVK46" s="233"/>
      <c r="MVL46" s="233"/>
      <c r="MVM46" s="233"/>
      <c r="MVN46" s="233"/>
      <c r="MVO46" s="233"/>
      <c r="MVP46" s="233"/>
      <c r="MVQ46" s="233"/>
      <c r="MVR46" s="233"/>
      <c r="MVS46" s="233"/>
      <c r="MVT46" s="233"/>
      <c r="MVU46" s="233"/>
      <c r="MVV46" s="233"/>
      <c r="MVW46" s="233"/>
      <c r="MVX46" s="233"/>
      <c r="MVY46" s="233"/>
      <c r="MVZ46" s="233"/>
      <c r="MWA46" s="233"/>
      <c r="MWB46" s="233"/>
      <c r="MWC46" s="233"/>
      <c r="MWD46" s="233"/>
      <c r="MWE46" s="233"/>
      <c r="MWF46" s="233"/>
      <c r="MWG46" s="233"/>
      <c r="MWH46" s="233"/>
      <c r="MWI46" s="233"/>
      <c r="MWJ46" s="233"/>
      <c r="MWK46" s="233"/>
      <c r="MWL46" s="233"/>
      <c r="MWM46" s="233"/>
      <c r="MWN46" s="233"/>
      <c r="MWO46" s="233"/>
      <c r="MWP46" s="233"/>
      <c r="MWQ46" s="233"/>
      <c r="MWR46" s="233"/>
      <c r="MWS46" s="233"/>
      <c r="MWT46" s="233"/>
      <c r="MWU46" s="233"/>
      <c r="MWV46" s="233"/>
      <c r="MWW46" s="233"/>
      <c r="MWX46" s="233"/>
      <c r="MWY46" s="233"/>
      <c r="MWZ46" s="233"/>
      <c r="MXA46" s="233"/>
      <c r="MXB46" s="233"/>
      <c r="MXC46" s="233"/>
      <c r="MXD46" s="233"/>
      <c r="MXE46" s="233"/>
      <c r="MXF46" s="233"/>
      <c r="MXG46" s="233"/>
      <c r="MXH46" s="233"/>
      <c r="MXI46" s="233"/>
      <c r="MXJ46" s="233"/>
      <c r="MXK46" s="233"/>
      <c r="MXL46" s="233"/>
      <c r="MXM46" s="233"/>
      <c r="MXN46" s="233"/>
      <c r="MXO46" s="233"/>
      <c r="MXP46" s="233"/>
      <c r="MXQ46" s="233"/>
      <c r="MXR46" s="233"/>
      <c r="MXS46" s="233"/>
      <c r="MXT46" s="233"/>
      <c r="MXU46" s="233"/>
      <c r="MXV46" s="233"/>
      <c r="MXW46" s="233"/>
      <c r="MXX46" s="233"/>
      <c r="MXY46" s="233"/>
      <c r="MXZ46" s="233"/>
      <c r="MYA46" s="233"/>
      <c r="MYB46" s="233"/>
      <c r="MYC46" s="233"/>
      <c r="MYD46" s="233"/>
      <c r="MYE46" s="233"/>
      <c r="MYF46" s="233"/>
      <c r="MYG46" s="233"/>
      <c r="MYH46" s="233"/>
      <c r="MYI46" s="233"/>
      <c r="MYJ46" s="233"/>
      <c r="MYK46" s="233"/>
      <c r="MYL46" s="233"/>
      <c r="MYM46" s="233"/>
      <c r="MYN46" s="233"/>
      <c r="MYO46" s="233"/>
      <c r="MYP46" s="233"/>
      <c r="MYQ46" s="233"/>
      <c r="MYR46" s="233"/>
      <c r="MYS46" s="233"/>
      <c r="MYT46" s="233"/>
      <c r="MYU46" s="233"/>
      <c r="MYV46" s="233"/>
      <c r="MYW46" s="233"/>
      <c r="MYX46" s="233"/>
      <c r="MYY46" s="233"/>
      <c r="MYZ46" s="233"/>
      <c r="MZA46" s="233"/>
      <c r="MZB46" s="233"/>
      <c r="MZC46" s="233"/>
      <c r="MZD46" s="233"/>
      <c r="MZE46" s="233"/>
      <c r="MZF46" s="233"/>
      <c r="MZG46" s="233"/>
      <c r="MZH46" s="233"/>
      <c r="MZI46" s="233"/>
      <c r="MZJ46" s="233"/>
      <c r="MZK46" s="233"/>
      <c r="MZL46" s="233"/>
      <c r="MZM46" s="233"/>
      <c r="MZN46" s="233"/>
      <c r="MZO46" s="233"/>
      <c r="MZP46" s="233"/>
      <c r="MZQ46" s="233"/>
      <c r="MZR46" s="233"/>
      <c r="MZS46" s="233"/>
      <c r="MZT46" s="233"/>
      <c r="MZU46" s="233"/>
      <c r="MZV46" s="233"/>
      <c r="MZW46" s="233"/>
      <c r="MZX46" s="233"/>
      <c r="MZY46" s="233"/>
      <c r="MZZ46" s="233"/>
      <c r="NAA46" s="233"/>
      <c r="NAB46" s="233"/>
      <c r="NAC46" s="233"/>
      <c r="NAD46" s="233"/>
      <c r="NAE46" s="233"/>
      <c r="NAF46" s="233"/>
      <c r="NAG46" s="233"/>
      <c r="NAH46" s="233"/>
      <c r="NAI46" s="233"/>
      <c r="NAJ46" s="233"/>
      <c r="NAK46" s="233"/>
      <c r="NAL46" s="233"/>
      <c r="NAM46" s="233"/>
      <c r="NAN46" s="233"/>
      <c r="NAO46" s="233"/>
      <c r="NAP46" s="233"/>
      <c r="NAQ46" s="233"/>
      <c r="NAR46" s="233"/>
      <c r="NAS46" s="233"/>
      <c r="NAT46" s="233"/>
      <c r="NAU46" s="233"/>
      <c r="NAV46" s="233"/>
      <c r="NAW46" s="233"/>
      <c r="NAX46" s="233"/>
      <c r="NAY46" s="233"/>
      <c r="NAZ46" s="233"/>
      <c r="NBA46" s="233"/>
      <c r="NBB46" s="233"/>
      <c r="NBC46" s="233"/>
      <c r="NBD46" s="233"/>
      <c r="NBE46" s="233"/>
      <c r="NBF46" s="233"/>
      <c r="NBG46" s="233"/>
      <c r="NBH46" s="233"/>
      <c r="NBI46" s="233"/>
      <c r="NBJ46" s="233"/>
      <c r="NBK46" s="233"/>
      <c r="NBL46" s="233"/>
      <c r="NBM46" s="233"/>
      <c r="NBN46" s="233"/>
      <c r="NBO46" s="233"/>
      <c r="NBP46" s="233"/>
      <c r="NBQ46" s="233"/>
      <c r="NBR46" s="233"/>
      <c r="NBS46" s="233"/>
      <c r="NBT46" s="233"/>
      <c r="NBU46" s="233"/>
      <c r="NBV46" s="233"/>
      <c r="NBW46" s="233"/>
      <c r="NBX46" s="233"/>
      <c r="NBY46" s="233"/>
      <c r="NBZ46" s="233"/>
      <c r="NCA46" s="233"/>
      <c r="NCB46" s="233"/>
      <c r="NCC46" s="233"/>
      <c r="NCD46" s="233"/>
      <c r="NCE46" s="233"/>
      <c r="NCF46" s="233"/>
      <c r="NCG46" s="233"/>
      <c r="NCH46" s="233"/>
      <c r="NCI46" s="233"/>
      <c r="NCJ46" s="233"/>
      <c r="NCK46" s="233"/>
      <c r="NCL46" s="233"/>
      <c r="NCM46" s="233"/>
      <c r="NCN46" s="233"/>
      <c r="NCO46" s="233"/>
      <c r="NCP46" s="233"/>
      <c r="NCQ46" s="233"/>
      <c r="NCR46" s="233"/>
      <c r="NCS46" s="233"/>
      <c r="NCT46" s="233"/>
      <c r="NCU46" s="233"/>
      <c r="NCV46" s="233"/>
      <c r="NCW46" s="233"/>
      <c r="NCX46" s="233"/>
      <c r="NCY46" s="233"/>
      <c r="NCZ46" s="233"/>
      <c r="NDA46" s="233"/>
      <c r="NDB46" s="233"/>
      <c r="NDC46" s="233"/>
      <c r="NDD46" s="233"/>
      <c r="NDE46" s="233"/>
      <c r="NDF46" s="233"/>
      <c r="NDG46" s="233"/>
      <c r="NDH46" s="233"/>
      <c r="NDI46" s="233"/>
      <c r="NDJ46" s="233"/>
      <c r="NDK46" s="233"/>
      <c r="NDL46" s="233"/>
      <c r="NDM46" s="233"/>
      <c r="NDN46" s="233"/>
      <c r="NDO46" s="233"/>
      <c r="NDP46" s="233"/>
      <c r="NDQ46" s="233"/>
      <c r="NDR46" s="233"/>
      <c r="NDS46" s="233"/>
      <c r="NDT46" s="233"/>
      <c r="NDU46" s="233"/>
      <c r="NDV46" s="233"/>
      <c r="NDW46" s="233"/>
      <c r="NDX46" s="233"/>
      <c r="NDY46" s="233"/>
      <c r="NDZ46" s="233"/>
      <c r="NEA46" s="233"/>
      <c r="NEB46" s="233"/>
      <c r="NEC46" s="233"/>
      <c r="NED46" s="233"/>
      <c r="NEE46" s="233"/>
      <c r="NEF46" s="233"/>
      <c r="NEG46" s="233"/>
      <c r="NEH46" s="233"/>
      <c r="NEI46" s="233"/>
      <c r="NEJ46" s="233"/>
      <c r="NEK46" s="233"/>
      <c r="NEL46" s="233"/>
      <c r="NEM46" s="233"/>
      <c r="NEN46" s="233"/>
      <c r="NEO46" s="233"/>
      <c r="NEP46" s="233"/>
      <c r="NEQ46" s="233"/>
      <c r="NER46" s="233"/>
      <c r="NES46" s="233"/>
      <c r="NET46" s="233"/>
      <c r="NEU46" s="233"/>
      <c r="NEV46" s="233"/>
      <c r="NEW46" s="233"/>
      <c r="NEX46" s="233"/>
      <c r="NEY46" s="233"/>
      <c r="NEZ46" s="233"/>
      <c r="NFA46" s="233"/>
      <c r="NFB46" s="233"/>
      <c r="NFC46" s="233"/>
      <c r="NFD46" s="233"/>
      <c r="NFE46" s="233"/>
      <c r="NFF46" s="233"/>
      <c r="NFG46" s="233"/>
      <c r="NFH46" s="233"/>
      <c r="NFI46" s="233"/>
      <c r="NFJ46" s="233"/>
      <c r="NFK46" s="233"/>
      <c r="NFL46" s="233"/>
      <c r="NFM46" s="233"/>
      <c r="NFN46" s="233"/>
      <c r="NFO46" s="233"/>
      <c r="NFP46" s="233"/>
      <c r="NFQ46" s="233"/>
      <c r="NFR46" s="233"/>
      <c r="NFS46" s="233"/>
      <c r="NFT46" s="233"/>
      <c r="NFU46" s="233"/>
      <c r="NFV46" s="233"/>
      <c r="NFW46" s="233"/>
      <c r="NFX46" s="233"/>
      <c r="NFY46" s="233"/>
      <c r="NFZ46" s="233"/>
      <c r="NGA46" s="233"/>
      <c r="NGB46" s="233"/>
      <c r="NGC46" s="233"/>
      <c r="NGD46" s="233"/>
      <c r="NGE46" s="233"/>
      <c r="NGF46" s="233"/>
      <c r="NGG46" s="233"/>
      <c r="NGH46" s="233"/>
      <c r="NGI46" s="233"/>
      <c r="NGJ46" s="233"/>
      <c r="NGK46" s="233"/>
      <c r="NGL46" s="233"/>
      <c r="NGM46" s="233"/>
      <c r="NGN46" s="233"/>
      <c r="NGO46" s="233"/>
      <c r="NGP46" s="233"/>
      <c r="NGQ46" s="233"/>
      <c r="NGR46" s="233"/>
      <c r="NGS46" s="233"/>
      <c r="NGT46" s="233"/>
      <c r="NGU46" s="233"/>
      <c r="NGV46" s="233"/>
      <c r="NGW46" s="233"/>
      <c r="NGX46" s="233"/>
      <c r="NGY46" s="233"/>
      <c r="NGZ46" s="233"/>
      <c r="NHA46" s="233"/>
      <c r="NHB46" s="233"/>
      <c r="NHC46" s="233"/>
      <c r="NHD46" s="233"/>
      <c r="NHE46" s="233"/>
      <c r="NHF46" s="233"/>
      <c r="NHG46" s="233"/>
      <c r="NHH46" s="233"/>
      <c r="NHI46" s="233"/>
      <c r="NHJ46" s="233"/>
      <c r="NHK46" s="233"/>
      <c r="NHL46" s="233"/>
      <c r="NHM46" s="233"/>
      <c r="NHN46" s="233"/>
      <c r="NHO46" s="233"/>
      <c r="NHP46" s="233"/>
      <c r="NHQ46" s="233"/>
      <c r="NHR46" s="233"/>
      <c r="NHS46" s="233"/>
      <c r="NHT46" s="233"/>
      <c r="NHU46" s="233"/>
      <c r="NHV46" s="233"/>
      <c r="NHW46" s="233"/>
      <c r="NHX46" s="233"/>
      <c r="NHY46" s="233"/>
      <c r="NHZ46" s="233"/>
      <c r="NIA46" s="233"/>
      <c r="NIB46" s="233"/>
      <c r="NIC46" s="233"/>
      <c r="NID46" s="233"/>
      <c r="NIE46" s="233"/>
      <c r="NIF46" s="233"/>
      <c r="NIG46" s="233"/>
      <c r="NIH46" s="233"/>
      <c r="NII46" s="233"/>
      <c r="NIJ46" s="233"/>
      <c r="NIK46" s="233"/>
      <c r="NIL46" s="233"/>
      <c r="NIM46" s="233"/>
      <c r="NIN46" s="233"/>
      <c r="NIO46" s="233"/>
      <c r="NIP46" s="233"/>
      <c r="NIQ46" s="233"/>
      <c r="NIR46" s="233"/>
      <c r="NIS46" s="233"/>
      <c r="NIT46" s="233"/>
      <c r="NIU46" s="233"/>
      <c r="NIV46" s="233"/>
      <c r="NIW46" s="233"/>
      <c r="NIX46" s="233"/>
      <c r="NIY46" s="233"/>
      <c r="NIZ46" s="233"/>
      <c r="NJA46" s="233"/>
      <c r="NJB46" s="233"/>
      <c r="NJC46" s="233"/>
      <c r="NJD46" s="233"/>
      <c r="NJE46" s="233"/>
      <c r="NJF46" s="233"/>
      <c r="NJG46" s="233"/>
      <c r="NJH46" s="233"/>
      <c r="NJI46" s="233"/>
      <c r="NJJ46" s="233"/>
      <c r="NJK46" s="233"/>
      <c r="NJL46" s="233"/>
      <c r="NJM46" s="233"/>
      <c r="NJN46" s="233"/>
      <c r="NJO46" s="233"/>
      <c r="NJP46" s="233"/>
      <c r="NJQ46" s="233"/>
      <c r="NJR46" s="233"/>
      <c r="NJS46" s="233"/>
      <c r="NJT46" s="233"/>
      <c r="NJU46" s="233"/>
      <c r="NJV46" s="233"/>
      <c r="NJW46" s="233"/>
      <c r="NJX46" s="233"/>
      <c r="NJY46" s="233"/>
      <c r="NJZ46" s="233"/>
      <c r="NKA46" s="233"/>
      <c r="NKB46" s="233"/>
      <c r="NKC46" s="233"/>
      <c r="NKD46" s="233"/>
      <c r="NKE46" s="233"/>
      <c r="NKF46" s="233"/>
      <c r="NKG46" s="233"/>
      <c r="NKH46" s="233"/>
      <c r="NKI46" s="233"/>
      <c r="NKJ46" s="233"/>
      <c r="NKK46" s="233"/>
      <c r="NKL46" s="233"/>
      <c r="NKM46" s="233"/>
      <c r="NKN46" s="233"/>
      <c r="NKO46" s="233"/>
      <c r="NKP46" s="233"/>
      <c r="NKQ46" s="233"/>
      <c r="NKR46" s="233"/>
      <c r="NKS46" s="233"/>
      <c r="NKT46" s="233"/>
      <c r="NKU46" s="233"/>
      <c r="NKV46" s="233"/>
      <c r="NKW46" s="233"/>
      <c r="NKX46" s="233"/>
      <c r="NKY46" s="233"/>
      <c r="NKZ46" s="233"/>
      <c r="NLA46" s="233"/>
      <c r="NLB46" s="233"/>
      <c r="NLC46" s="233"/>
      <c r="NLD46" s="233"/>
      <c r="NLE46" s="233"/>
      <c r="NLF46" s="233"/>
      <c r="NLG46" s="233"/>
      <c r="NLH46" s="233"/>
      <c r="NLI46" s="233"/>
      <c r="NLJ46" s="233"/>
      <c r="NLK46" s="233"/>
      <c r="NLL46" s="233"/>
      <c r="NLM46" s="233"/>
      <c r="NLN46" s="233"/>
      <c r="NLO46" s="233"/>
      <c r="NLP46" s="233"/>
      <c r="NLQ46" s="233"/>
      <c r="NLR46" s="233"/>
      <c r="NLS46" s="233"/>
      <c r="NLT46" s="233"/>
      <c r="NLU46" s="233"/>
      <c r="NLV46" s="233"/>
      <c r="NLW46" s="233"/>
      <c r="NLX46" s="233"/>
      <c r="NLY46" s="233"/>
      <c r="NLZ46" s="233"/>
      <c r="NMA46" s="233"/>
      <c r="NMB46" s="233"/>
      <c r="NMC46" s="233"/>
      <c r="NMD46" s="233"/>
      <c r="NME46" s="233"/>
      <c r="NMF46" s="233"/>
      <c r="NMG46" s="233"/>
      <c r="NMH46" s="233"/>
      <c r="NMI46" s="233"/>
      <c r="NMJ46" s="233"/>
      <c r="NMK46" s="233"/>
      <c r="NML46" s="233"/>
      <c r="NMM46" s="233"/>
      <c r="NMN46" s="233"/>
      <c r="NMO46" s="233"/>
      <c r="NMP46" s="233"/>
      <c r="NMQ46" s="233"/>
      <c r="NMR46" s="233"/>
      <c r="NMS46" s="233"/>
      <c r="NMT46" s="233"/>
      <c r="NMU46" s="233"/>
      <c r="NMV46" s="233"/>
      <c r="NMW46" s="233"/>
      <c r="NMX46" s="233"/>
      <c r="NMY46" s="233"/>
      <c r="NMZ46" s="233"/>
      <c r="NNA46" s="233"/>
      <c r="NNB46" s="233"/>
      <c r="NNC46" s="233"/>
      <c r="NND46" s="233"/>
      <c r="NNE46" s="233"/>
      <c r="NNF46" s="233"/>
      <c r="NNG46" s="233"/>
      <c r="NNH46" s="233"/>
      <c r="NNI46" s="233"/>
      <c r="NNJ46" s="233"/>
      <c r="NNK46" s="233"/>
      <c r="NNL46" s="233"/>
      <c r="NNM46" s="233"/>
      <c r="NNN46" s="233"/>
      <c r="NNO46" s="233"/>
      <c r="NNP46" s="233"/>
      <c r="NNQ46" s="233"/>
      <c r="NNR46" s="233"/>
      <c r="NNS46" s="233"/>
      <c r="NNT46" s="233"/>
      <c r="NNU46" s="233"/>
      <c r="NNV46" s="233"/>
      <c r="NNW46" s="233"/>
      <c r="NNX46" s="233"/>
      <c r="NNY46" s="233"/>
      <c r="NNZ46" s="233"/>
      <c r="NOA46" s="233"/>
      <c r="NOB46" s="233"/>
      <c r="NOC46" s="233"/>
      <c r="NOD46" s="233"/>
      <c r="NOE46" s="233"/>
      <c r="NOF46" s="233"/>
      <c r="NOG46" s="233"/>
      <c r="NOH46" s="233"/>
      <c r="NOI46" s="233"/>
      <c r="NOJ46" s="233"/>
      <c r="NOK46" s="233"/>
      <c r="NOL46" s="233"/>
      <c r="NOM46" s="233"/>
      <c r="NON46" s="233"/>
      <c r="NOO46" s="233"/>
      <c r="NOP46" s="233"/>
      <c r="NOQ46" s="233"/>
      <c r="NOR46" s="233"/>
      <c r="NOS46" s="233"/>
      <c r="NOT46" s="233"/>
      <c r="NOU46" s="233"/>
      <c r="NOV46" s="233"/>
      <c r="NOW46" s="233"/>
      <c r="NOX46" s="233"/>
      <c r="NOY46" s="233"/>
      <c r="NOZ46" s="233"/>
      <c r="NPA46" s="233"/>
      <c r="NPB46" s="233"/>
      <c r="NPC46" s="233"/>
      <c r="NPD46" s="233"/>
      <c r="NPE46" s="233"/>
      <c r="NPF46" s="233"/>
      <c r="NPG46" s="233"/>
      <c r="NPH46" s="233"/>
      <c r="NPI46" s="233"/>
      <c r="NPJ46" s="233"/>
      <c r="NPK46" s="233"/>
      <c r="NPL46" s="233"/>
      <c r="NPM46" s="233"/>
      <c r="NPN46" s="233"/>
      <c r="NPO46" s="233"/>
      <c r="NPP46" s="233"/>
      <c r="NPQ46" s="233"/>
      <c r="NPR46" s="233"/>
      <c r="NPS46" s="233"/>
      <c r="NPT46" s="233"/>
      <c r="NPU46" s="233"/>
      <c r="NPV46" s="233"/>
      <c r="NPW46" s="233"/>
      <c r="NPX46" s="233"/>
      <c r="NPY46" s="233"/>
      <c r="NPZ46" s="233"/>
      <c r="NQA46" s="233"/>
      <c r="NQB46" s="233"/>
      <c r="NQC46" s="233"/>
      <c r="NQD46" s="233"/>
      <c r="NQE46" s="233"/>
      <c r="NQF46" s="233"/>
      <c r="NQG46" s="233"/>
      <c r="NQH46" s="233"/>
      <c r="NQI46" s="233"/>
      <c r="NQJ46" s="233"/>
      <c r="NQK46" s="233"/>
      <c r="NQL46" s="233"/>
      <c r="NQM46" s="233"/>
      <c r="NQN46" s="233"/>
      <c r="NQO46" s="233"/>
      <c r="NQP46" s="233"/>
      <c r="NQQ46" s="233"/>
      <c r="NQR46" s="233"/>
      <c r="NQS46" s="233"/>
      <c r="NQT46" s="233"/>
      <c r="NQU46" s="233"/>
      <c r="NQV46" s="233"/>
      <c r="NQW46" s="233"/>
      <c r="NQX46" s="233"/>
      <c r="NQY46" s="233"/>
      <c r="NQZ46" s="233"/>
      <c r="NRA46" s="233"/>
      <c r="NRB46" s="233"/>
      <c r="NRC46" s="233"/>
      <c r="NRD46" s="233"/>
      <c r="NRE46" s="233"/>
      <c r="NRF46" s="233"/>
      <c r="NRG46" s="233"/>
      <c r="NRH46" s="233"/>
      <c r="NRI46" s="233"/>
      <c r="NRJ46" s="233"/>
      <c r="NRK46" s="233"/>
      <c r="NRL46" s="233"/>
      <c r="NRM46" s="233"/>
      <c r="NRN46" s="233"/>
      <c r="NRO46" s="233"/>
      <c r="NRP46" s="233"/>
      <c r="NRQ46" s="233"/>
      <c r="NRR46" s="233"/>
      <c r="NRS46" s="233"/>
      <c r="NRT46" s="233"/>
      <c r="NRU46" s="233"/>
      <c r="NRV46" s="233"/>
      <c r="NRW46" s="233"/>
      <c r="NRX46" s="233"/>
      <c r="NRY46" s="233"/>
      <c r="NRZ46" s="233"/>
      <c r="NSA46" s="233"/>
      <c r="NSB46" s="233"/>
      <c r="NSC46" s="233"/>
      <c r="NSD46" s="233"/>
      <c r="NSE46" s="233"/>
      <c r="NSF46" s="233"/>
      <c r="NSG46" s="233"/>
      <c r="NSH46" s="233"/>
      <c r="NSI46" s="233"/>
      <c r="NSJ46" s="233"/>
      <c r="NSK46" s="233"/>
      <c r="NSL46" s="233"/>
      <c r="NSM46" s="233"/>
      <c r="NSN46" s="233"/>
      <c r="NSO46" s="233"/>
      <c r="NSP46" s="233"/>
      <c r="NSQ46" s="233"/>
      <c r="NSR46" s="233"/>
      <c r="NSS46" s="233"/>
      <c r="NST46" s="233"/>
      <c r="NSU46" s="233"/>
      <c r="NSV46" s="233"/>
      <c r="NSW46" s="233"/>
      <c r="NSX46" s="233"/>
      <c r="NSY46" s="233"/>
      <c r="NSZ46" s="233"/>
      <c r="NTA46" s="233"/>
      <c r="NTB46" s="233"/>
      <c r="NTC46" s="233"/>
      <c r="NTD46" s="233"/>
      <c r="NTE46" s="233"/>
      <c r="NTF46" s="233"/>
      <c r="NTG46" s="233"/>
      <c r="NTH46" s="233"/>
      <c r="NTI46" s="233"/>
      <c r="NTJ46" s="233"/>
      <c r="NTK46" s="233"/>
      <c r="NTL46" s="233"/>
      <c r="NTM46" s="233"/>
      <c r="NTN46" s="233"/>
      <c r="NTO46" s="233"/>
      <c r="NTP46" s="233"/>
      <c r="NTQ46" s="233"/>
      <c r="NTR46" s="233"/>
      <c r="NTS46" s="233"/>
      <c r="NTT46" s="233"/>
      <c r="NTU46" s="233"/>
      <c r="NTV46" s="233"/>
      <c r="NTW46" s="233"/>
      <c r="NTX46" s="233"/>
      <c r="NTY46" s="233"/>
      <c r="NTZ46" s="233"/>
      <c r="NUA46" s="233"/>
      <c r="NUB46" s="233"/>
      <c r="NUC46" s="233"/>
      <c r="NUD46" s="233"/>
      <c r="NUE46" s="233"/>
      <c r="NUF46" s="233"/>
      <c r="NUG46" s="233"/>
      <c r="NUH46" s="233"/>
      <c r="NUI46" s="233"/>
      <c r="NUJ46" s="233"/>
      <c r="NUK46" s="233"/>
      <c r="NUL46" s="233"/>
      <c r="NUM46" s="233"/>
      <c r="NUN46" s="233"/>
      <c r="NUO46" s="233"/>
      <c r="NUP46" s="233"/>
      <c r="NUQ46" s="233"/>
      <c r="NUR46" s="233"/>
      <c r="NUS46" s="233"/>
      <c r="NUT46" s="233"/>
      <c r="NUU46" s="233"/>
      <c r="NUV46" s="233"/>
      <c r="NUW46" s="233"/>
      <c r="NUX46" s="233"/>
      <c r="NUY46" s="233"/>
      <c r="NUZ46" s="233"/>
      <c r="NVA46" s="233"/>
      <c r="NVB46" s="233"/>
      <c r="NVC46" s="233"/>
      <c r="NVD46" s="233"/>
      <c r="NVE46" s="233"/>
      <c r="NVF46" s="233"/>
      <c r="NVG46" s="233"/>
      <c r="NVH46" s="233"/>
      <c r="NVI46" s="233"/>
      <c r="NVJ46" s="233"/>
      <c r="NVK46" s="233"/>
      <c r="NVL46" s="233"/>
      <c r="NVM46" s="233"/>
      <c r="NVN46" s="233"/>
      <c r="NVO46" s="233"/>
      <c r="NVP46" s="233"/>
      <c r="NVQ46" s="233"/>
      <c r="NVR46" s="233"/>
      <c r="NVS46" s="233"/>
      <c r="NVT46" s="233"/>
      <c r="NVU46" s="233"/>
      <c r="NVV46" s="233"/>
      <c r="NVW46" s="233"/>
      <c r="NVX46" s="233"/>
      <c r="NVY46" s="233"/>
      <c r="NVZ46" s="233"/>
      <c r="NWA46" s="233"/>
      <c r="NWB46" s="233"/>
      <c r="NWC46" s="233"/>
      <c r="NWD46" s="233"/>
      <c r="NWE46" s="233"/>
      <c r="NWF46" s="233"/>
      <c r="NWG46" s="233"/>
      <c r="NWH46" s="233"/>
      <c r="NWI46" s="233"/>
      <c r="NWJ46" s="233"/>
      <c r="NWK46" s="233"/>
      <c r="NWL46" s="233"/>
      <c r="NWM46" s="233"/>
      <c r="NWN46" s="233"/>
      <c r="NWO46" s="233"/>
      <c r="NWP46" s="233"/>
      <c r="NWQ46" s="233"/>
      <c r="NWR46" s="233"/>
      <c r="NWS46" s="233"/>
      <c r="NWT46" s="233"/>
      <c r="NWU46" s="233"/>
      <c r="NWV46" s="233"/>
      <c r="NWW46" s="233"/>
      <c r="NWX46" s="233"/>
      <c r="NWY46" s="233"/>
      <c r="NWZ46" s="233"/>
      <c r="NXA46" s="233"/>
      <c r="NXB46" s="233"/>
      <c r="NXC46" s="233"/>
      <c r="NXD46" s="233"/>
      <c r="NXE46" s="233"/>
      <c r="NXF46" s="233"/>
      <c r="NXG46" s="233"/>
      <c r="NXH46" s="233"/>
      <c r="NXI46" s="233"/>
      <c r="NXJ46" s="233"/>
      <c r="NXK46" s="233"/>
      <c r="NXL46" s="233"/>
      <c r="NXM46" s="233"/>
      <c r="NXN46" s="233"/>
      <c r="NXO46" s="233"/>
      <c r="NXP46" s="233"/>
      <c r="NXQ46" s="233"/>
      <c r="NXR46" s="233"/>
      <c r="NXS46" s="233"/>
      <c r="NXT46" s="233"/>
      <c r="NXU46" s="233"/>
      <c r="NXV46" s="233"/>
      <c r="NXW46" s="233"/>
      <c r="NXX46" s="233"/>
      <c r="NXY46" s="233"/>
      <c r="NXZ46" s="233"/>
      <c r="NYA46" s="233"/>
      <c r="NYB46" s="233"/>
      <c r="NYC46" s="233"/>
      <c r="NYD46" s="233"/>
      <c r="NYE46" s="233"/>
      <c r="NYF46" s="233"/>
      <c r="NYG46" s="233"/>
      <c r="NYH46" s="233"/>
      <c r="NYI46" s="233"/>
      <c r="NYJ46" s="233"/>
      <c r="NYK46" s="233"/>
      <c r="NYL46" s="233"/>
      <c r="NYM46" s="233"/>
      <c r="NYN46" s="233"/>
      <c r="NYO46" s="233"/>
      <c r="NYP46" s="233"/>
      <c r="NYQ46" s="233"/>
      <c r="NYR46" s="233"/>
      <c r="NYS46" s="233"/>
      <c r="NYT46" s="233"/>
      <c r="NYU46" s="233"/>
      <c r="NYV46" s="233"/>
      <c r="NYW46" s="233"/>
      <c r="NYX46" s="233"/>
      <c r="NYY46" s="233"/>
      <c r="NYZ46" s="233"/>
      <c r="NZA46" s="233"/>
      <c r="NZB46" s="233"/>
      <c r="NZC46" s="233"/>
      <c r="NZD46" s="233"/>
      <c r="NZE46" s="233"/>
      <c r="NZF46" s="233"/>
      <c r="NZG46" s="233"/>
      <c r="NZH46" s="233"/>
      <c r="NZI46" s="233"/>
      <c r="NZJ46" s="233"/>
      <c r="NZK46" s="233"/>
      <c r="NZL46" s="233"/>
      <c r="NZM46" s="233"/>
      <c r="NZN46" s="233"/>
      <c r="NZO46" s="233"/>
      <c r="NZP46" s="233"/>
      <c r="NZQ46" s="233"/>
      <c r="NZR46" s="233"/>
      <c r="NZS46" s="233"/>
      <c r="NZT46" s="233"/>
      <c r="NZU46" s="233"/>
      <c r="NZV46" s="233"/>
      <c r="NZW46" s="233"/>
      <c r="NZX46" s="233"/>
      <c r="NZY46" s="233"/>
      <c r="NZZ46" s="233"/>
      <c r="OAA46" s="233"/>
      <c r="OAB46" s="233"/>
      <c r="OAC46" s="233"/>
      <c r="OAD46" s="233"/>
      <c r="OAE46" s="233"/>
      <c r="OAF46" s="233"/>
      <c r="OAG46" s="233"/>
      <c r="OAH46" s="233"/>
      <c r="OAI46" s="233"/>
      <c r="OAJ46" s="233"/>
      <c r="OAK46" s="233"/>
      <c r="OAL46" s="233"/>
      <c r="OAM46" s="233"/>
      <c r="OAN46" s="233"/>
      <c r="OAO46" s="233"/>
      <c r="OAP46" s="233"/>
      <c r="OAQ46" s="233"/>
      <c r="OAR46" s="233"/>
      <c r="OAS46" s="233"/>
      <c r="OAT46" s="233"/>
      <c r="OAU46" s="233"/>
      <c r="OAV46" s="233"/>
      <c r="OAW46" s="233"/>
      <c r="OAX46" s="233"/>
      <c r="OAY46" s="233"/>
      <c r="OAZ46" s="233"/>
      <c r="OBA46" s="233"/>
      <c r="OBB46" s="233"/>
      <c r="OBC46" s="233"/>
      <c r="OBD46" s="233"/>
      <c r="OBE46" s="233"/>
      <c r="OBF46" s="233"/>
      <c r="OBG46" s="233"/>
      <c r="OBH46" s="233"/>
      <c r="OBI46" s="233"/>
      <c r="OBJ46" s="233"/>
      <c r="OBK46" s="233"/>
      <c r="OBL46" s="233"/>
      <c r="OBM46" s="233"/>
      <c r="OBN46" s="233"/>
      <c r="OBO46" s="233"/>
      <c r="OBP46" s="233"/>
      <c r="OBQ46" s="233"/>
      <c r="OBR46" s="233"/>
      <c r="OBS46" s="233"/>
      <c r="OBT46" s="233"/>
      <c r="OBU46" s="233"/>
      <c r="OBV46" s="233"/>
      <c r="OBW46" s="233"/>
      <c r="OBX46" s="233"/>
      <c r="OBY46" s="233"/>
      <c r="OBZ46" s="233"/>
      <c r="OCA46" s="233"/>
      <c r="OCB46" s="233"/>
      <c r="OCC46" s="233"/>
      <c r="OCD46" s="233"/>
      <c r="OCE46" s="233"/>
      <c r="OCF46" s="233"/>
      <c r="OCG46" s="233"/>
      <c r="OCH46" s="233"/>
      <c r="OCI46" s="233"/>
      <c r="OCJ46" s="233"/>
      <c r="OCK46" s="233"/>
      <c r="OCL46" s="233"/>
      <c r="OCM46" s="233"/>
      <c r="OCN46" s="233"/>
      <c r="OCO46" s="233"/>
      <c r="OCP46" s="233"/>
      <c r="OCQ46" s="233"/>
      <c r="OCR46" s="233"/>
      <c r="OCS46" s="233"/>
      <c r="OCT46" s="233"/>
      <c r="OCU46" s="233"/>
      <c r="OCV46" s="233"/>
      <c r="OCW46" s="233"/>
      <c r="OCX46" s="233"/>
      <c r="OCY46" s="233"/>
      <c r="OCZ46" s="233"/>
      <c r="ODA46" s="233"/>
      <c r="ODB46" s="233"/>
      <c r="ODC46" s="233"/>
      <c r="ODD46" s="233"/>
      <c r="ODE46" s="233"/>
      <c r="ODF46" s="233"/>
      <c r="ODG46" s="233"/>
      <c r="ODH46" s="233"/>
      <c r="ODI46" s="233"/>
      <c r="ODJ46" s="233"/>
      <c r="ODK46" s="233"/>
      <c r="ODL46" s="233"/>
      <c r="ODM46" s="233"/>
      <c r="ODN46" s="233"/>
      <c r="ODO46" s="233"/>
      <c r="ODP46" s="233"/>
      <c r="ODQ46" s="233"/>
      <c r="ODR46" s="233"/>
      <c r="ODS46" s="233"/>
      <c r="ODT46" s="233"/>
      <c r="ODU46" s="233"/>
      <c r="ODV46" s="233"/>
      <c r="ODW46" s="233"/>
      <c r="ODX46" s="233"/>
      <c r="ODY46" s="233"/>
      <c r="ODZ46" s="233"/>
      <c r="OEA46" s="233"/>
      <c r="OEB46" s="233"/>
      <c r="OEC46" s="233"/>
      <c r="OED46" s="233"/>
      <c r="OEE46" s="233"/>
      <c r="OEF46" s="233"/>
      <c r="OEG46" s="233"/>
      <c r="OEH46" s="233"/>
      <c r="OEI46" s="233"/>
      <c r="OEJ46" s="233"/>
      <c r="OEK46" s="233"/>
      <c r="OEL46" s="233"/>
      <c r="OEM46" s="233"/>
      <c r="OEN46" s="233"/>
      <c r="OEO46" s="233"/>
      <c r="OEP46" s="233"/>
      <c r="OEQ46" s="233"/>
      <c r="OER46" s="233"/>
      <c r="OES46" s="233"/>
      <c r="OET46" s="233"/>
      <c r="OEU46" s="233"/>
      <c r="OEV46" s="233"/>
      <c r="OEW46" s="233"/>
      <c r="OEX46" s="233"/>
      <c r="OEY46" s="233"/>
      <c r="OEZ46" s="233"/>
      <c r="OFA46" s="233"/>
      <c r="OFB46" s="233"/>
      <c r="OFC46" s="233"/>
      <c r="OFD46" s="233"/>
      <c r="OFE46" s="233"/>
      <c r="OFF46" s="233"/>
      <c r="OFG46" s="233"/>
      <c r="OFH46" s="233"/>
      <c r="OFI46" s="233"/>
      <c r="OFJ46" s="233"/>
      <c r="OFK46" s="233"/>
      <c r="OFL46" s="233"/>
      <c r="OFM46" s="233"/>
      <c r="OFN46" s="233"/>
      <c r="OFO46" s="233"/>
      <c r="OFP46" s="233"/>
      <c r="OFQ46" s="233"/>
      <c r="OFR46" s="233"/>
      <c r="OFS46" s="233"/>
      <c r="OFT46" s="233"/>
      <c r="OFU46" s="233"/>
      <c r="OFV46" s="233"/>
      <c r="OFW46" s="233"/>
      <c r="OFX46" s="233"/>
      <c r="OFY46" s="233"/>
      <c r="OFZ46" s="233"/>
      <c r="OGA46" s="233"/>
      <c r="OGB46" s="233"/>
      <c r="OGC46" s="233"/>
      <c r="OGD46" s="233"/>
      <c r="OGE46" s="233"/>
      <c r="OGF46" s="233"/>
      <c r="OGG46" s="233"/>
      <c r="OGH46" s="233"/>
      <c r="OGI46" s="233"/>
      <c r="OGJ46" s="233"/>
      <c r="OGK46" s="233"/>
      <c r="OGL46" s="233"/>
      <c r="OGM46" s="233"/>
      <c r="OGN46" s="233"/>
      <c r="OGO46" s="233"/>
      <c r="OGP46" s="233"/>
      <c r="OGQ46" s="233"/>
      <c r="OGR46" s="233"/>
      <c r="OGS46" s="233"/>
      <c r="OGT46" s="233"/>
      <c r="OGU46" s="233"/>
      <c r="OGV46" s="233"/>
      <c r="OGW46" s="233"/>
      <c r="OGX46" s="233"/>
      <c r="OGY46" s="233"/>
      <c r="OGZ46" s="233"/>
      <c r="OHA46" s="233"/>
      <c r="OHB46" s="233"/>
      <c r="OHC46" s="233"/>
      <c r="OHD46" s="233"/>
      <c r="OHE46" s="233"/>
      <c r="OHF46" s="233"/>
      <c r="OHG46" s="233"/>
      <c r="OHH46" s="233"/>
      <c r="OHI46" s="233"/>
      <c r="OHJ46" s="233"/>
      <c r="OHK46" s="233"/>
      <c r="OHL46" s="233"/>
      <c r="OHM46" s="233"/>
      <c r="OHN46" s="233"/>
      <c r="OHO46" s="233"/>
      <c r="OHP46" s="233"/>
      <c r="OHQ46" s="233"/>
      <c r="OHR46" s="233"/>
      <c r="OHS46" s="233"/>
      <c r="OHT46" s="233"/>
      <c r="OHU46" s="233"/>
      <c r="OHV46" s="233"/>
      <c r="OHW46" s="233"/>
      <c r="OHX46" s="233"/>
      <c r="OHY46" s="233"/>
      <c r="OHZ46" s="233"/>
      <c r="OIA46" s="233"/>
      <c r="OIB46" s="233"/>
      <c r="OIC46" s="233"/>
      <c r="OID46" s="233"/>
      <c r="OIE46" s="233"/>
      <c r="OIF46" s="233"/>
      <c r="OIG46" s="233"/>
      <c r="OIH46" s="233"/>
      <c r="OII46" s="233"/>
      <c r="OIJ46" s="233"/>
      <c r="OIK46" s="233"/>
      <c r="OIL46" s="233"/>
      <c r="OIM46" s="233"/>
      <c r="OIN46" s="233"/>
      <c r="OIO46" s="233"/>
      <c r="OIP46" s="233"/>
      <c r="OIQ46" s="233"/>
      <c r="OIR46" s="233"/>
      <c r="OIS46" s="233"/>
      <c r="OIT46" s="233"/>
      <c r="OIU46" s="233"/>
      <c r="OIV46" s="233"/>
      <c r="OIW46" s="233"/>
      <c r="OIX46" s="233"/>
      <c r="OIY46" s="233"/>
      <c r="OIZ46" s="233"/>
      <c r="OJA46" s="233"/>
      <c r="OJB46" s="233"/>
      <c r="OJC46" s="233"/>
      <c r="OJD46" s="233"/>
      <c r="OJE46" s="233"/>
      <c r="OJF46" s="233"/>
      <c r="OJG46" s="233"/>
      <c r="OJH46" s="233"/>
      <c r="OJI46" s="233"/>
      <c r="OJJ46" s="233"/>
      <c r="OJK46" s="233"/>
      <c r="OJL46" s="233"/>
      <c r="OJM46" s="233"/>
      <c r="OJN46" s="233"/>
      <c r="OJO46" s="233"/>
      <c r="OJP46" s="233"/>
      <c r="OJQ46" s="233"/>
      <c r="OJR46" s="233"/>
      <c r="OJS46" s="233"/>
      <c r="OJT46" s="233"/>
      <c r="OJU46" s="233"/>
      <c r="OJV46" s="233"/>
      <c r="OJW46" s="233"/>
      <c r="OJX46" s="233"/>
      <c r="OJY46" s="233"/>
      <c r="OJZ46" s="233"/>
      <c r="OKA46" s="233"/>
      <c r="OKB46" s="233"/>
      <c r="OKC46" s="233"/>
      <c r="OKD46" s="233"/>
      <c r="OKE46" s="233"/>
      <c r="OKF46" s="233"/>
      <c r="OKG46" s="233"/>
      <c r="OKH46" s="233"/>
      <c r="OKI46" s="233"/>
      <c r="OKJ46" s="233"/>
      <c r="OKK46" s="233"/>
      <c r="OKL46" s="233"/>
      <c r="OKM46" s="233"/>
      <c r="OKN46" s="233"/>
      <c r="OKO46" s="233"/>
      <c r="OKP46" s="233"/>
      <c r="OKQ46" s="233"/>
      <c r="OKR46" s="233"/>
      <c r="OKS46" s="233"/>
      <c r="OKT46" s="233"/>
      <c r="OKU46" s="233"/>
      <c r="OKV46" s="233"/>
      <c r="OKW46" s="233"/>
      <c r="OKX46" s="233"/>
      <c r="OKY46" s="233"/>
      <c r="OKZ46" s="233"/>
      <c r="OLA46" s="233"/>
      <c r="OLB46" s="233"/>
      <c r="OLC46" s="233"/>
      <c r="OLD46" s="233"/>
      <c r="OLE46" s="233"/>
      <c r="OLF46" s="233"/>
      <c r="OLG46" s="233"/>
      <c r="OLH46" s="233"/>
      <c r="OLI46" s="233"/>
      <c r="OLJ46" s="233"/>
      <c r="OLK46" s="233"/>
      <c r="OLL46" s="233"/>
      <c r="OLM46" s="233"/>
      <c r="OLN46" s="233"/>
      <c r="OLO46" s="233"/>
      <c r="OLP46" s="233"/>
      <c r="OLQ46" s="233"/>
      <c r="OLR46" s="233"/>
      <c r="OLS46" s="233"/>
      <c r="OLT46" s="233"/>
      <c r="OLU46" s="233"/>
      <c r="OLV46" s="233"/>
      <c r="OLW46" s="233"/>
      <c r="OLX46" s="233"/>
      <c r="OLY46" s="233"/>
      <c r="OLZ46" s="233"/>
      <c r="OMA46" s="233"/>
      <c r="OMB46" s="233"/>
      <c r="OMC46" s="233"/>
      <c r="OMD46" s="233"/>
      <c r="OME46" s="233"/>
      <c r="OMF46" s="233"/>
      <c r="OMG46" s="233"/>
      <c r="OMH46" s="233"/>
      <c r="OMI46" s="233"/>
      <c r="OMJ46" s="233"/>
      <c r="OMK46" s="233"/>
      <c r="OML46" s="233"/>
      <c r="OMM46" s="233"/>
      <c r="OMN46" s="233"/>
      <c r="OMO46" s="233"/>
      <c r="OMP46" s="233"/>
      <c r="OMQ46" s="233"/>
      <c r="OMR46" s="233"/>
      <c r="OMS46" s="233"/>
      <c r="OMT46" s="233"/>
      <c r="OMU46" s="233"/>
      <c r="OMV46" s="233"/>
      <c r="OMW46" s="233"/>
      <c r="OMX46" s="233"/>
      <c r="OMY46" s="233"/>
      <c r="OMZ46" s="233"/>
      <c r="ONA46" s="233"/>
      <c r="ONB46" s="233"/>
      <c r="ONC46" s="233"/>
      <c r="OND46" s="233"/>
      <c r="ONE46" s="233"/>
      <c r="ONF46" s="233"/>
      <c r="ONG46" s="233"/>
      <c r="ONH46" s="233"/>
      <c r="ONI46" s="233"/>
      <c r="ONJ46" s="233"/>
      <c r="ONK46" s="233"/>
      <c r="ONL46" s="233"/>
      <c r="ONM46" s="233"/>
      <c r="ONN46" s="233"/>
      <c r="ONO46" s="233"/>
      <c r="ONP46" s="233"/>
      <c r="ONQ46" s="233"/>
      <c r="ONR46" s="233"/>
      <c r="ONS46" s="233"/>
      <c r="ONT46" s="233"/>
      <c r="ONU46" s="233"/>
      <c r="ONV46" s="233"/>
      <c r="ONW46" s="233"/>
      <c r="ONX46" s="233"/>
      <c r="ONY46" s="233"/>
      <c r="ONZ46" s="233"/>
      <c r="OOA46" s="233"/>
      <c r="OOB46" s="233"/>
      <c r="OOC46" s="233"/>
      <c r="OOD46" s="233"/>
      <c r="OOE46" s="233"/>
      <c r="OOF46" s="233"/>
      <c r="OOG46" s="233"/>
      <c r="OOH46" s="233"/>
      <c r="OOI46" s="233"/>
      <c r="OOJ46" s="233"/>
      <c r="OOK46" s="233"/>
      <c r="OOL46" s="233"/>
      <c r="OOM46" s="233"/>
      <c r="OON46" s="233"/>
      <c r="OOO46" s="233"/>
      <c r="OOP46" s="233"/>
      <c r="OOQ46" s="233"/>
      <c r="OOR46" s="233"/>
      <c r="OOS46" s="233"/>
      <c r="OOT46" s="233"/>
      <c r="OOU46" s="233"/>
      <c r="OOV46" s="233"/>
      <c r="OOW46" s="233"/>
      <c r="OOX46" s="233"/>
      <c r="OOY46" s="233"/>
      <c r="OOZ46" s="233"/>
      <c r="OPA46" s="233"/>
      <c r="OPB46" s="233"/>
      <c r="OPC46" s="233"/>
      <c r="OPD46" s="233"/>
      <c r="OPE46" s="233"/>
      <c r="OPF46" s="233"/>
      <c r="OPG46" s="233"/>
      <c r="OPH46" s="233"/>
      <c r="OPI46" s="233"/>
      <c r="OPJ46" s="233"/>
      <c r="OPK46" s="233"/>
      <c r="OPL46" s="233"/>
      <c r="OPM46" s="233"/>
      <c r="OPN46" s="233"/>
      <c r="OPO46" s="233"/>
      <c r="OPP46" s="233"/>
      <c r="OPQ46" s="233"/>
      <c r="OPR46" s="233"/>
      <c r="OPS46" s="233"/>
      <c r="OPT46" s="233"/>
      <c r="OPU46" s="233"/>
      <c r="OPV46" s="233"/>
      <c r="OPW46" s="233"/>
      <c r="OPX46" s="233"/>
      <c r="OPY46" s="233"/>
      <c r="OPZ46" s="233"/>
      <c r="OQA46" s="233"/>
      <c r="OQB46" s="233"/>
      <c r="OQC46" s="233"/>
      <c r="OQD46" s="233"/>
      <c r="OQE46" s="233"/>
      <c r="OQF46" s="233"/>
      <c r="OQG46" s="233"/>
      <c r="OQH46" s="233"/>
      <c r="OQI46" s="233"/>
      <c r="OQJ46" s="233"/>
      <c r="OQK46" s="233"/>
      <c r="OQL46" s="233"/>
      <c r="OQM46" s="233"/>
      <c r="OQN46" s="233"/>
      <c r="OQO46" s="233"/>
      <c r="OQP46" s="233"/>
      <c r="OQQ46" s="233"/>
      <c r="OQR46" s="233"/>
      <c r="OQS46" s="233"/>
      <c r="OQT46" s="233"/>
      <c r="OQU46" s="233"/>
      <c r="OQV46" s="233"/>
      <c r="OQW46" s="233"/>
      <c r="OQX46" s="233"/>
      <c r="OQY46" s="233"/>
      <c r="OQZ46" s="233"/>
      <c r="ORA46" s="233"/>
      <c r="ORB46" s="233"/>
      <c r="ORC46" s="233"/>
      <c r="ORD46" s="233"/>
      <c r="ORE46" s="233"/>
      <c r="ORF46" s="233"/>
      <c r="ORG46" s="233"/>
      <c r="ORH46" s="233"/>
      <c r="ORI46" s="233"/>
      <c r="ORJ46" s="233"/>
      <c r="ORK46" s="233"/>
      <c r="ORL46" s="233"/>
      <c r="ORM46" s="233"/>
      <c r="ORN46" s="233"/>
      <c r="ORO46" s="233"/>
      <c r="ORP46" s="233"/>
      <c r="ORQ46" s="233"/>
      <c r="ORR46" s="233"/>
      <c r="ORS46" s="233"/>
      <c r="ORT46" s="233"/>
      <c r="ORU46" s="233"/>
      <c r="ORV46" s="233"/>
      <c r="ORW46" s="233"/>
      <c r="ORX46" s="233"/>
      <c r="ORY46" s="233"/>
      <c r="ORZ46" s="233"/>
      <c r="OSA46" s="233"/>
      <c r="OSB46" s="233"/>
      <c r="OSC46" s="233"/>
      <c r="OSD46" s="233"/>
      <c r="OSE46" s="233"/>
      <c r="OSF46" s="233"/>
      <c r="OSG46" s="233"/>
      <c r="OSH46" s="233"/>
      <c r="OSI46" s="233"/>
      <c r="OSJ46" s="233"/>
      <c r="OSK46" s="233"/>
      <c r="OSL46" s="233"/>
      <c r="OSM46" s="233"/>
      <c r="OSN46" s="233"/>
      <c r="OSO46" s="233"/>
      <c r="OSP46" s="233"/>
      <c r="OSQ46" s="233"/>
      <c r="OSR46" s="233"/>
      <c r="OSS46" s="233"/>
      <c r="OST46" s="233"/>
      <c r="OSU46" s="233"/>
      <c r="OSV46" s="233"/>
      <c r="OSW46" s="233"/>
      <c r="OSX46" s="233"/>
      <c r="OSY46" s="233"/>
      <c r="OSZ46" s="233"/>
      <c r="OTA46" s="233"/>
      <c r="OTB46" s="233"/>
      <c r="OTC46" s="233"/>
      <c r="OTD46" s="233"/>
      <c r="OTE46" s="233"/>
      <c r="OTF46" s="233"/>
      <c r="OTG46" s="233"/>
      <c r="OTH46" s="233"/>
      <c r="OTI46" s="233"/>
      <c r="OTJ46" s="233"/>
      <c r="OTK46" s="233"/>
      <c r="OTL46" s="233"/>
      <c r="OTM46" s="233"/>
      <c r="OTN46" s="233"/>
      <c r="OTO46" s="233"/>
      <c r="OTP46" s="233"/>
      <c r="OTQ46" s="233"/>
      <c r="OTR46" s="233"/>
      <c r="OTS46" s="233"/>
      <c r="OTT46" s="233"/>
      <c r="OTU46" s="233"/>
      <c r="OTV46" s="233"/>
      <c r="OTW46" s="233"/>
      <c r="OTX46" s="233"/>
      <c r="OTY46" s="233"/>
      <c r="OTZ46" s="233"/>
      <c r="OUA46" s="233"/>
      <c r="OUB46" s="233"/>
      <c r="OUC46" s="233"/>
      <c r="OUD46" s="233"/>
      <c r="OUE46" s="233"/>
      <c r="OUF46" s="233"/>
      <c r="OUG46" s="233"/>
      <c r="OUH46" s="233"/>
      <c r="OUI46" s="233"/>
      <c r="OUJ46" s="233"/>
      <c r="OUK46" s="233"/>
      <c r="OUL46" s="233"/>
      <c r="OUM46" s="233"/>
      <c r="OUN46" s="233"/>
      <c r="OUO46" s="233"/>
      <c r="OUP46" s="233"/>
      <c r="OUQ46" s="233"/>
      <c r="OUR46" s="233"/>
      <c r="OUS46" s="233"/>
      <c r="OUT46" s="233"/>
      <c r="OUU46" s="233"/>
      <c r="OUV46" s="233"/>
      <c r="OUW46" s="233"/>
      <c r="OUX46" s="233"/>
      <c r="OUY46" s="233"/>
      <c r="OUZ46" s="233"/>
      <c r="OVA46" s="233"/>
      <c r="OVB46" s="233"/>
      <c r="OVC46" s="233"/>
      <c r="OVD46" s="233"/>
      <c r="OVE46" s="233"/>
      <c r="OVF46" s="233"/>
      <c r="OVG46" s="233"/>
      <c r="OVH46" s="233"/>
      <c r="OVI46" s="233"/>
      <c r="OVJ46" s="233"/>
      <c r="OVK46" s="233"/>
      <c r="OVL46" s="233"/>
      <c r="OVM46" s="233"/>
      <c r="OVN46" s="233"/>
      <c r="OVO46" s="233"/>
      <c r="OVP46" s="233"/>
      <c r="OVQ46" s="233"/>
      <c r="OVR46" s="233"/>
      <c r="OVS46" s="233"/>
      <c r="OVT46" s="233"/>
      <c r="OVU46" s="233"/>
      <c r="OVV46" s="233"/>
      <c r="OVW46" s="233"/>
      <c r="OVX46" s="233"/>
      <c r="OVY46" s="233"/>
      <c r="OVZ46" s="233"/>
      <c r="OWA46" s="233"/>
      <c r="OWB46" s="233"/>
      <c r="OWC46" s="233"/>
      <c r="OWD46" s="233"/>
      <c r="OWE46" s="233"/>
      <c r="OWF46" s="233"/>
      <c r="OWG46" s="233"/>
      <c r="OWH46" s="233"/>
      <c r="OWI46" s="233"/>
      <c r="OWJ46" s="233"/>
      <c r="OWK46" s="233"/>
      <c r="OWL46" s="233"/>
      <c r="OWM46" s="233"/>
      <c r="OWN46" s="233"/>
      <c r="OWO46" s="233"/>
      <c r="OWP46" s="233"/>
      <c r="OWQ46" s="233"/>
      <c r="OWR46" s="233"/>
      <c r="OWS46" s="233"/>
      <c r="OWT46" s="233"/>
      <c r="OWU46" s="233"/>
      <c r="OWV46" s="233"/>
      <c r="OWW46" s="233"/>
      <c r="OWX46" s="233"/>
      <c r="OWY46" s="233"/>
      <c r="OWZ46" s="233"/>
      <c r="OXA46" s="233"/>
      <c r="OXB46" s="233"/>
      <c r="OXC46" s="233"/>
      <c r="OXD46" s="233"/>
      <c r="OXE46" s="233"/>
      <c r="OXF46" s="233"/>
      <c r="OXG46" s="233"/>
      <c r="OXH46" s="233"/>
      <c r="OXI46" s="233"/>
      <c r="OXJ46" s="233"/>
      <c r="OXK46" s="233"/>
      <c r="OXL46" s="233"/>
      <c r="OXM46" s="233"/>
      <c r="OXN46" s="233"/>
      <c r="OXO46" s="233"/>
      <c r="OXP46" s="233"/>
      <c r="OXQ46" s="233"/>
      <c r="OXR46" s="233"/>
      <c r="OXS46" s="233"/>
      <c r="OXT46" s="233"/>
      <c r="OXU46" s="233"/>
      <c r="OXV46" s="233"/>
      <c r="OXW46" s="233"/>
      <c r="OXX46" s="233"/>
      <c r="OXY46" s="233"/>
      <c r="OXZ46" s="233"/>
      <c r="OYA46" s="233"/>
      <c r="OYB46" s="233"/>
      <c r="OYC46" s="233"/>
      <c r="OYD46" s="233"/>
      <c r="OYE46" s="233"/>
      <c r="OYF46" s="233"/>
      <c r="OYG46" s="233"/>
      <c r="OYH46" s="233"/>
      <c r="OYI46" s="233"/>
      <c r="OYJ46" s="233"/>
      <c r="OYK46" s="233"/>
      <c r="OYL46" s="233"/>
      <c r="OYM46" s="233"/>
      <c r="OYN46" s="233"/>
      <c r="OYO46" s="233"/>
      <c r="OYP46" s="233"/>
      <c r="OYQ46" s="233"/>
      <c r="OYR46" s="233"/>
      <c r="OYS46" s="233"/>
      <c r="OYT46" s="233"/>
      <c r="OYU46" s="233"/>
      <c r="OYV46" s="233"/>
      <c r="OYW46" s="233"/>
      <c r="OYX46" s="233"/>
      <c r="OYY46" s="233"/>
      <c r="OYZ46" s="233"/>
      <c r="OZA46" s="233"/>
      <c r="OZB46" s="233"/>
      <c r="OZC46" s="233"/>
      <c r="OZD46" s="233"/>
      <c r="OZE46" s="233"/>
      <c r="OZF46" s="233"/>
      <c r="OZG46" s="233"/>
      <c r="OZH46" s="233"/>
      <c r="OZI46" s="233"/>
      <c r="OZJ46" s="233"/>
      <c r="OZK46" s="233"/>
      <c r="OZL46" s="233"/>
      <c r="OZM46" s="233"/>
      <c r="OZN46" s="233"/>
      <c r="OZO46" s="233"/>
      <c r="OZP46" s="233"/>
      <c r="OZQ46" s="233"/>
      <c r="OZR46" s="233"/>
      <c r="OZS46" s="233"/>
      <c r="OZT46" s="233"/>
      <c r="OZU46" s="233"/>
      <c r="OZV46" s="233"/>
      <c r="OZW46" s="233"/>
      <c r="OZX46" s="233"/>
      <c r="OZY46" s="233"/>
      <c r="OZZ46" s="233"/>
      <c r="PAA46" s="233"/>
      <c r="PAB46" s="233"/>
      <c r="PAC46" s="233"/>
      <c r="PAD46" s="233"/>
      <c r="PAE46" s="233"/>
      <c r="PAF46" s="233"/>
      <c r="PAG46" s="233"/>
      <c r="PAH46" s="233"/>
      <c r="PAI46" s="233"/>
      <c r="PAJ46" s="233"/>
      <c r="PAK46" s="233"/>
      <c r="PAL46" s="233"/>
      <c r="PAM46" s="233"/>
      <c r="PAN46" s="233"/>
      <c r="PAO46" s="233"/>
      <c r="PAP46" s="233"/>
      <c r="PAQ46" s="233"/>
      <c r="PAR46" s="233"/>
      <c r="PAS46" s="233"/>
      <c r="PAT46" s="233"/>
      <c r="PAU46" s="233"/>
      <c r="PAV46" s="233"/>
      <c r="PAW46" s="233"/>
      <c r="PAX46" s="233"/>
      <c r="PAY46" s="233"/>
      <c r="PAZ46" s="233"/>
      <c r="PBA46" s="233"/>
      <c r="PBB46" s="233"/>
      <c r="PBC46" s="233"/>
      <c r="PBD46" s="233"/>
      <c r="PBE46" s="233"/>
      <c r="PBF46" s="233"/>
      <c r="PBG46" s="233"/>
      <c r="PBH46" s="233"/>
      <c r="PBI46" s="233"/>
      <c r="PBJ46" s="233"/>
      <c r="PBK46" s="233"/>
      <c r="PBL46" s="233"/>
      <c r="PBM46" s="233"/>
      <c r="PBN46" s="233"/>
      <c r="PBO46" s="233"/>
      <c r="PBP46" s="233"/>
      <c r="PBQ46" s="233"/>
      <c r="PBR46" s="233"/>
      <c r="PBS46" s="233"/>
      <c r="PBT46" s="233"/>
      <c r="PBU46" s="233"/>
      <c r="PBV46" s="233"/>
      <c r="PBW46" s="233"/>
      <c r="PBX46" s="233"/>
      <c r="PBY46" s="233"/>
      <c r="PBZ46" s="233"/>
      <c r="PCA46" s="233"/>
      <c r="PCB46" s="233"/>
      <c r="PCC46" s="233"/>
      <c r="PCD46" s="233"/>
      <c r="PCE46" s="233"/>
      <c r="PCF46" s="233"/>
      <c r="PCG46" s="233"/>
      <c r="PCH46" s="233"/>
      <c r="PCI46" s="233"/>
      <c r="PCJ46" s="233"/>
      <c r="PCK46" s="233"/>
      <c r="PCL46" s="233"/>
      <c r="PCM46" s="233"/>
      <c r="PCN46" s="233"/>
      <c r="PCO46" s="233"/>
      <c r="PCP46" s="233"/>
      <c r="PCQ46" s="233"/>
      <c r="PCR46" s="233"/>
      <c r="PCS46" s="233"/>
      <c r="PCT46" s="233"/>
      <c r="PCU46" s="233"/>
      <c r="PCV46" s="233"/>
      <c r="PCW46" s="233"/>
      <c r="PCX46" s="233"/>
      <c r="PCY46" s="233"/>
      <c r="PCZ46" s="233"/>
      <c r="PDA46" s="233"/>
      <c r="PDB46" s="233"/>
      <c r="PDC46" s="233"/>
      <c r="PDD46" s="233"/>
      <c r="PDE46" s="233"/>
      <c r="PDF46" s="233"/>
      <c r="PDG46" s="233"/>
      <c r="PDH46" s="233"/>
      <c r="PDI46" s="233"/>
      <c r="PDJ46" s="233"/>
      <c r="PDK46" s="233"/>
      <c r="PDL46" s="233"/>
      <c r="PDM46" s="233"/>
      <c r="PDN46" s="233"/>
      <c r="PDO46" s="233"/>
      <c r="PDP46" s="233"/>
      <c r="PDQ46" s="233"/>
      <c r="PDR46" s="233"/>
      <c r="PDS46" s="233"/>
      <c r="PDT46" s="233"/>
      <c r="PDU46" s="233"/>
      <c r="PDV46" s="233"/>
      <c r="PDW46" s="233"/>
      <c r="PDX46" s="233"/>
      <c r="PDY46" s="233"/>
      <c r="PDZ46" s="233"/>
      <c r="PEA46" s="233"/>
      <c r="PEB46" s="233"/>
      <c r="PEC46" s="233"/>
      <c r="PED46" s="233"/>
      <c r="PEE46" s="233"/>
      <c r="PEF46" s="233"/>
      <c r="PEG46" s="233"/>
      <c r="PEH46" s="233"/>
      <c r="PEI46" s="233"/>
      <c r="PEJ46" s="233"/>
      <c r="PEK46" s="233"/>
      <c r="PEL46" s="233"/>
      <c r="PEM46" s="233"/>
      <c r="PEN46" s="233"/>
      <c r="PEO46" s="233"/>
      <c r="PEP46" s="233"/>
      <c r="PEQ46" s="233"/>
      <c r="PER46" s="233"/>
      <c r="PES46" s="233"/>
      <c r="PET46" s="233"/>
      <c r="PEU46" s="233"/>
      <c r="PEV46" s="233"/>
      <c r="PEW46" s="233"/>
      <c r="PEX46" s="233"/>
      <c r="PEY46" s="233"/>
      <c r="PEZ46" s="233"/>
      <c r="PFA46" s="233"/>
      <c r="PFB46" s="233"/>
      <c r="PFC46" s="233"/>
      <c r="PFD46" s="233"/>
      <c r="PFE46" s="233"/>
      <c r="PFF46" s="233"/>
      <c r="PFG46" s="233"/>
      <c r="PFH46" s="233"/>
      <c r="PFI46" s="233"/>
      <c r="PFJ46" s="233"/>
      <c r="PFK46" s="233"/>
      <c r="PFL46" s="233"/>
      <c r="PFM46" s="233"/>
      <c r="PFN46" s="233"/>
      <c r="PFO46" s="233"/>
      <c r="PFP46" s="233"/>
      <c r="PFQ46" s="233"/>
      <c r="PFR46" s="233"/>
      <c r="PFS46" s="233"/>
      <c r="PFT46" s="233"/>
      <c r="PFU46" s="233"/>
      <c r="PFV46" s="233"/>
      <c r="PFW46" s="233"/>
      <c r="PFX46" s="233"/>
      <c r="PFY46" s="233"/>
      <c r="PFZ46" s="233"/>
      <c r="PGA46" s="233"/>
      <c r="PGB46" s="233"/>
      <c r="PGC46" s="233"/>
      <c r="PGD46" s="233"/>
      <c r="PGE46" s="233"/>
      <c r="PGF46" s="233"/>
      <c r="PGG46" s="233"/>
      <c r="PGH46" s="233"/>
      <c r="PGI46" s="233"/>
      <c r="PGJ46" s="233"/>
      <c r="PGK46" s="233"/>
      <c r="PGL46" s="233"/>
      <c r="PGM46" s="233"/>
      <c r="PGN46" s="233"/>
      <c r="PGO46" s="233"/>
      <c r="PGP46" s="233"/>
      <c r="PGQ46" s="233"/>
      <c r="PGR46" s="233"/>
      <c r="PGS46" s="233"/>
      <c r="PGT46" s="233"/>
      <c r="PGU46" s="233"/>
      <c r="PGV46" s="233"/>
      <c r="PGW46" s="233"/>
      <c r="PGX46" s="233"/>
      <c r="PGY46" s="233"/>
      <c r="PGZ46" s="233"/>
      <c r="PHA46" s="233"/>
      <c r="PHB46" s="233"/>
      <c r="PHC46" s="233"/>
      <c r="PHD46" s="233"/>
      <c r="PHE46" s="233"/>
      <c r="PHF46" s="233"/>
      <c r="PHG46" s="233"/>
      <c r="PHH46" s="233"/>
      <c r="PHI46" s="233"/>
      <c r="PHJ46" s="233"/>
      <c r="PHK46" s="233"/>
      <c r="PHL46" s="233"/>
      <c r="PHM46" s="233"/>
      <c r="PHN46" s="233"/>
      <c r="PHO46" s="233"/>
      <c r="PHP46" s="233"/>
      <c r="PHQ46" s="233"/>
      <c r="PHR46" s="233"/>
      <c r="PHS46" s="233"/>
      <c r="PHT46" s="233"/>
      <c r="PHU46" s="233"/>
      <c r="PHV46" s="233"/>
      <c r="PHW46" s="233"/>
      <c r="PHX46" s="233"/>
      <c r="PHY46" s="233"/>
      <c r="PHZ46" s="233"/>
      <c r="PIA46" s="233"/>
      <c r="PIB46" s="233"/>
      <c r="PIC46" s="233"/>
      <c r="PID46" s="233"/>
      <c r="PIE46" s="233"/>
      <c r="PIF46" s="233"/>
      <c r="PIG46" s="233"/>
      <c r="PIH46" s="233"/>
      <c r="PII46" s="233"/>
      <c r="PIJ46" s="233"/>
      <c r="PIK46" s="233"/>
      <c r="PIL46" s="233"/>
      <c r="PIM46" s="233"/>
      <c r="PIN46" s="233"/>
      <c r="PIO46" s="233"/>
      <c r="PIP46" s="233"/>
      <c r="PIQ46" s="233"/>
      <c r="PIR46" s="233"/>
      <c r="PIS46" s="233"/>
      <c r="PIT46" s="233"/>
      <c r="PIU46" s="233"/>
      <c r="PIV46" s="233"/>
      <c r="PIW46" s="233"/>
      <c r="PIX46" s="233"/>
      <c r="PIY46" s="233"/>
      <c r="PIZ46" s="233"/>
      <c r="PJA46" s="233"/>
      <c r="PJB46" s="233"/>
      <c r="PJC46" s="233"/>
      <c r="PJD46" s="233"/>
      <c r="PJE46" s="233"/>
      <c r="PJF46" s="233"/>
      <c r="PJG46" s="233"/>
      <c r="PJH46" s="233"/>
      <c r="PJI46" s="233"/>
      <c r="PJJ46" s="233"/>
      <c r="PJK46" s="233"/>
      <c r="PJL46" s="233"/>
      <c r="PJM46" s="233"/>
      <c r="PJN46" s="233"/>
      <c r="PJO46" s="233"/>
      <c r="PJP46" s="233"/>
      <c r="PJQ46" s="233"/>
      <c r="PJR46" s="233"/>
      <c r="PJS46" s="233"/>
      <c r="PJT46" s="233"/>
      <c r="PJU46" s="233"/>
      <c r="PJV46" s="233"/>
      <c r="PJW46" s="233"/>
      <c r="PJX46" s="233"/>
      <c r="PJY46" s="233"/>
      <c r="PJZ46" s="233"/>
      <c r="PKA46" s="233"/>
      <c r="PKB46" s="233"/>
      <c r="PKC46" s="233"/>
      <c r="PKD46" s="233"/>
      <c r="PKE46" s="233"/>
      <c r="PKF46" s="233"/>
      <c r="PKG46" s="233"/>
      <c r="PKH46" s="233"/>
      <c r="PKI46" s="233"/>
      <c r="PKJ46" s="233"/>
      <c r="PKK46" s="233"/>
      <c r="PKL46" s="233"/>
      <c r="PKM46" s="233"/>
      <c r="PKN46" s="233"/>
      <c r="PKO46" s="233"/>
      <c r="PKP46" s="233"/>
      <c r="PKQ46" s="233"/>
      <c r="PKR46" s="233"/>
      <c r="PKS46" s="233"/>
      <c r="PKT46" s="233"/>
      <c r="PKU46" s="233"/>
      <c r="PKV46" s="233"/>
      <c r="PKW46" s="233"/>
      <c r="PKX46" s="233"/>
      <c r="PKY46" s="233"/>
      <c r="PKZ46" s="233"/>
      <c r="PLA46" s="233"/>
      <c r="PLB46" s="233"/>
      <c r="PLC46" s="233"/>
      <c r="PLD46" s="233"/>
      <c r="PLE46" s="233"/>
      <c r="PLF46" s="233"/>
      <c r="PLG46" s="233"/>
      <c r="PLH46" s="233"/>
      <c r="PLI46" s="233"/>
      <c r="PLJ46" s="233"/>
      <c r="PLK46" s="233"/>
      <c r="PLL46" s="233"/>
      <c r="PLM46" s="233"/>
      <c r="PLN46" s="233"/>
      <c r="PLO46" s="233"/>
      <c r="PLP46" s="233"/>
      <c r="PLQ46" s="233"/>
      <c r="PLR46" s="233"/>
      <c r="PLS46" s="233"/>
      <c r="PLT46" s="233"/>
      <c r="PLU46" s="233"/>
      <c r="PLV46" s="233"/>
      <c r="PLW46" s="233"/>
      <c r="PLX46" s="233"/>
      <c r="PLY46" s="233"/>
      <c r="PLZ46" s="233"/>
      <c r="PMA46" s="233"/>
      <c r="PMB46" s="233"/>
      <c r="PMC46" s="233"/>
      <c r="PMD46" s="233"/>
      <c r="PME46" s="233"/>
      <c r="PMF46" s="233"/>
      <c r="PMG46" s="233"/>
      <c r="PMH46" s="233"/>
      <c r="PMI46" s="233"/>
      <c r="PMJ46" s="233"/>
      <c r="PMK46" s="233"/>
      <c r="PML46" s="233"/>
      <c r="PMM46" s="233"/>
      <c r="PMN46" s="233"/>
      <c r="PMO46" s="233"/>
      <c r="PMP46" s="233"/>
      <c r="PMQ46" s="233"/>
      <c r="PMR46" s="233"/>
      <c r="PMS46" s="233"/>
      <c r="PMT46" s="233"/>
      <c r="PMU46" s="233"/>
      <c r="PMV46" s="233"/>
      <c r="PMW46" s="233"/>
      <c r="PMX46" s="233"/>
      <c r="PMY46" s="233"/>
      <c r="PMZ46" s="233"/>
      <c r="PNA46" s="233"/>
      <c r="PNB46" s="233"/>
      <c r="PNC46" s="233"/>
      <c r="PND46" s="233"/>
      <c r="PNE46" s="233"/>
      <c r="PNF46" s="233"/>
      <c r="PNG46" s="233"/>
      <c r="PNH46" s="233"/>
      <c r="PNI46" s="233"/>
      <c r="PNJ46" s="233"/>
      <c r="PNK46" s="233"/>
      <c r="PNL46" s="233"/>
      <c r="PNM46" s="233"/>
      <c r="PNN46" s="233"/>
      <c r="PNO46" s="233"/>
      <c r="PNP46" s="233"/>
      <c r="PNQ46" s="233"/>
      <c r="PNR46" s="233"/>
      <c r="PNS46" s="233"/>
      <c r="PNT46" s="233"/>
      <c r="PNU46" s="233"/>
      <c r="PNV46" s="233"/>
      <c r="PNW46" s="233"/>
      <c r="PNX46" s="233"/>
      <c r="PNY46" s="233"/>
      <c r="PNZ46" s="233"/>
      <c r="POA46" s="233"/>
      <c r="POB46" s="233"/>
      <c r="POC46" s="233"/>
      <c r="POD46" s="233"/>
      <c r="POE46" s="233"/>
      <c r="POF46" s="233"/>
      <c r="POG46" s="233"/>
      <c r="POH46" s="233"/>
      <c r="POI46" s="233"/>
      <c r="POJ46" s="233"/>
      <c r="POK46" s="233"/>
      <c r="POL46" s="233"/>
      <c r="POM46" s="233"/>
      <c r="PON46" s="233"/>
      <c r="POO46" s="233"/>
      <c r="POP46" s="233"/>
      <c r="POQ46" s="233"/>
      <c r="POR46" s="233"/>
      <c r="POS46" s="233"/>
      <c r="POT46" s="233"/>
      <c r="POU46" s="233"/>
      <c r="POV46" s="233"/>
      <c r="POW46" s="233"/>
      <c r="POX46" s="233"/>
      <c r="POY46" s="233"/>
      <c r="POZ46" s="233"/>
      <c r="PPA46" s="233"/>
      <c r="PPB46" s="233"/>
      <c r="PPC46" s="233"/>
      <c r="PPD46" s="233"/>
      <c r="PPE46" s="233"/>
      <c r="PPF46" s="233"/>
      <c r="PPG46" s="233"/>
      <c r="PPH46" s="233"/>
      <c r="PPI46" s="233"/>
      <c r="PPJ46" s="233"/>
      <c r="PPK46" s="233"/>
      <c r="PPL46" s="233"/>
      <c r="PPM46" s="233"/>
      <c r="PPN46" s="233"/>
      <c r="PPO46" s="233"/>
      <c r="PPP46" s="233"/>
      <c r="PPQ46" s="233"/>
      <c r="PPR46" s="233"/>
      <c r="PPS46" s="233"/>
      <c r="PPT46" s="233"/>
      <c r="PPU46" s="233"/>
      <c r="PPV46" s="233"/>
      <c r="PPW46" s="233"/>
      <c r="PPX46" s="233"/>
      <c r="PPY46" s="233"/>
      <c r="PPZ46" s="233"/>
      <c r="PQA46" s="233"/>
      <c r="PQB46" s="233"/>
      <c r="PQC46" s="233"/>
      <c r="PQD46" s="233"/>
      <c r="PQE46" s="233"/>
      <c r="PQF46" s="233"/>
      <c r="PQG46" s="233"/>
      <c r="PQH46" s="233"/>
      <c r="PQI46" s="233"/>
      <c r="PQJ46" s="233"/>
      <c r="PQK46" s="233"/>
      <c r="PQL46" s="233"/>
      <c r="PQM46" s="233"/>
      <c r="PQN46" s="233"/>
      <c r="PQO46" s="233"/>
      <c r="PQP46" s="233"/>
      <c r="PQQ46" s="233"/>
      <c r="PQR46" s="233"/>
      <c r="PQS46" s="233"/>
      <c r="PQT46" s="233"/>
      <c r="PQU46" s="233"/>
      <c r="PQV46" s="233"/>
      <c r="PQW46" s="233"/>
      <c r="PQX46" s="233"/>
      <c r="PQY46" s="233"/>
      <c r="PQZ46" s="233"/>
      <c r="PRA46" s="233"/>
      <c r="PRB46" s="233"/>
      <c r="PRC46" s="233"/>
      <c r="PRD46" s="233"/>
      <c r="PRE46" s="233"/>
      <c r="PRF46" s="233"/>
      <c r="PRG46" s="233"/>
      <c r="PRH46" s="233"/>
      <c r="PRI46" s="233"/>
      <c r="PRJ46" s="233"/>
      <c r="PRK46" s="233"/>
      <c r="PRL46" s="233"/>
      <c r="PRM46" s="233"/>
      <c r="PRN46" s="233"/>
      <c r="PRO46" s="233"/>
      <c r="PRP46" s="233"/>
      <c r="PRQ46" s="233"/>
      <c r="PRR46" s="233"/>
      <c r="PRS46" s="233"/>
      <c r="PRT46" s="233"/>
      <c r="PRU46" s="233"/>
      <c r="PRV46" s="233"/>
      <c r="PRW46" s="233"/>
      <c r="PRX46" s="233"/>
      <c r="PRY46" s="233"/>
      <c r="PRZ46" s="233"/>
      <c r="PSA46" s="233"/>
      <c r="PSB46" s="233"/>
      <c r="PSC46" s="233"/>
      <c r="PSD46" s="233"/>
      <c r="PSE46" s="233"/>
      <c r="PSF46" s="233"/>
      <c r="PSG46" s="233"/>
      <c r="PSH46" s="233"/>
      <c r="PSI46" s="233"/>
      <c r="PSJ46" s="233"/>
      <c r="PSK46" s="233"/>
      <c r="PSL46" s="233"/>
      <c r="PSM46" s="233"/>
      <c r="PSN46" s="233"/>
      <c r="PSO46" s="233"/>
      <c r="PSP46" s="233"/>
      <c r="PSQ46" s="233"/>
      <c r="PSR46" s="233"/>
      <c r="PSS46" s="233"/>
      <c r="PST46" s="233"/>
      <c r="PSU46" s="233"/>
      <c r="PSV46" s="233"/>
      <c r="PSW46" s="233"/>
      <c r="PSX46" s="233"/>
      <c r="PSY46" s="233"/>
      <c r="PSZ46" s="233"/>
      <c r="PTA46" s="233"/>
      <c r="PTB46" s="233"/>
      <c r="PTC46" s="233"/>
      <c r="PTD46" s="233"/>
      <c r="PTE46" s="233"/>
      <c r="PTF46" s="233"/>
      <c r="PTG46" s="233"/>
      <c r="PTH46" s="233"/>
      <c r="PTI46" s="233"/>
      <c r="PTJ46" s="233"/>
      <c r="PTK46" s="233"/>
      <c r="PTL46" s="233"/>
      <c r="PTM46" s="233"/>
      <c r="PTN46" s="233"/>
      <c r="PTO46" s="233"/>
      <c r="PTP46" s="233"/>
      <c r="PTQ46" s="233"/>
      <c r="PTR46" s="233"/>
      <c r="PTS46" s="233"/>
      <c r="PTT46" s="233"/>
      <c r="PTU46" s="233"/>
      <c r="PTV46" s="233"/>
      <c r="PTW46" s="233"/>
      <c r="PTX46" s="233"/>
      <c r="PTY46" s="233"/>
      <c r="PTZ46" s="233"/>
      <c r="PUA46" s="233"/>
      <c r="PUB46" s="233"/>
      <c r="PUC46" s="233"/>
      <c r="PUD46" s="233"/>
      <c r="PUE46" s="233"/>
      <c r="PUF46" s="233"/>
      <c r="PUG46" s="233"/>
      <c r="PUH46" s="233"/>
      <c r="PUI46" s="233"/>
      <c r="PUJ46" s="233"/>
      <c r="PUK46" s="233"/>
      <c r="PUL46" s="233"/>
      <c r="PUM46" s="233"/>
      <c r="PUN46" s="233"/>
      <c r="PUO46" s="233"/>
      <c r="PUP46" s="233"/>
      <c r="PUQ46" s="233"/>
      <c r="PUR46" s="233"/>
      <c r="PUS46" s="233"/>
      <c r="PUT46" s="233"/>
      <c r="PUU46" s="233"/>
      <c r="PUV46" s="233"/>
      <c r="PUW46" s="233"/>
      <c r="PUX46" s="233"/>
      <c r="PUY46" s="233"/>
      <c r="PUZ46" s="233"/>
      <c r="PVA46" s="233"/>
      <c r="PVB46" s="233"/>
      <c r="PVC46" s="233"/>
      <c r="PVD46" s="233"/>
      <c r="PVE46" s="233"/>
      <c r="PVF46" s="233"/>
      <c r="PVG46" s="233"/>
      <c r="PVH46" s="233"/>
      <c r="PVI46" s="233"/>
      <c r="PVJ46" s="233"/>
      <c r="PVK46" s="233"/>
      <c r="PVL46" s="233"/>
      <c r="PVM46" s="233"/>
      <c r="PVN46" s="233"/>
      <c r="PVO46" s="233"/>
      <c r="PVP46" s="233"/>
      <c r="PVQ46" s="233"/>
      <c r="PVR46" s="233"/>
      <c r="PVS46" s="233"/>
      <c r="PVT46" s="233"/>
      <c r="PVU46" s="233"/>
      <c r="PVV46" s="233"/>
      <c r="PVW46" s="233"/>
      <c r="PVX46" s="233"/>
      <c r="PVY46" s="233"/>
      <c r="PVZ46" s="233"/>
      <c r="PWA46" s="233"/>
      <c r="PWB46" s="233"/>
      <c r="PWC46" s="233"/>
      <c r="PWD46" s="233"/>
      <c r="PWE46" s="233"/>
      <c r="PWF46" s="233"/>
      <c r="PWG46" s="233"/>
      <c r="PWH46" s="233"/>
      <c r="PWI46" s="233"/>
      <c r="PWJ46" s="233"/>
      <c r="PWK46" s="233"/>
      <c r="PWL46" s="233"/>
      <c r="PWM46" s="233"/>
      <c r="PWN46" s="233"/>
      <c r="PWO46" s="233"/>
      <c r="PWP46" s="233"/>
      <c r="PWQ46" s="233"/>
      <c r="PWR46" s="233"/>
      <c r="PWS46" s="233"/>
      <c r="PWT46" s="233"/>
      <c r="PWU46" s="233"/>
      <c r="PWV46" s="233"/>
      <c r="PWW46" s="233"/>
      <c r="PWX46" s="233"/>
      <c r="PWY46" s="233"/>
      <c r="PWZ46" s="233"/>
      <c r="PXA46" s="233"/>
      <c r="PXB46" s="233"/>
      <c r="PXC46" s="233"/>
      <c r="PXD46" s="233"/>
      <c r="PXE46" s="233"/>
      <c r="PXF46" s="233"/>
      <c r="PXG46" s="233"/>
      <c r="PXH46" s="233"/>
      <c r="PXI46" s="233"/>
      <c r="PXJ46" s="233"/>
      <c r="PXK46" s="233"/>
      <c r="PXL46" s="233"/>
      <c r="PXM46" s="233"/>
      <c r="PXN46" s="233"/>
      <c r="PXO46" s="233"/>
      <c r="PXP46" s="233"/>
      <c r="PXQ46" s="233"/>
      <c r="PXR46" s="233"/>
      <c r="PXS46" s="233"/>
      <c r="PXT46" s="233"/>
      <c r="PXU46" s="233"/>
      <c r="PXV46" s="233"/>
      <c r="PXW46" s="233"/>
      <c r="PXX46" s="233"/>
      <c r="PXY46" s="233"/>
      <c r="PXZ46" s="233"/>
      <c r="PYA46" s="233"/>
      <c r="PYB46" s="233"/>
      <c r="PYC46" s="233"/>
      <c r="PYD46" s="233"/>
      <c r="PYE46" s="233"/>
      <c r="PYF46" s="233"/>
      <c r="PYG46" s="233"/>
      <c r="PYH46" s="233"/>
      <c r="PYI46" s="233"/>
      <c r="PYJ46" s="233"/>
      <c r="PYK46" s="233"/>
      <c r="PYL46" s="233"/>
      <c r="PYM46" s="233"/>
      <c r="PYN46" s="233"/>
      <c r="PYO46" s="233"/>
      <c r="PYP46" s="233"/>
      <c r="PYQ46" s="233"/>
      <c r="PYR46" s="233"/>
      <c r="PYS46" s="233"/>
      <c r="PYT46" s="233"/>
      <c r="PYU46" s="233"/>
      <c r="PYV46" s="233"/>
      <c r="PYW46" s="233"/>
      <c r="PYX46" s="233"/>
      <c r="PYY46" s="233"/>
      <c r="PYZ46" s="233"/>
      <c r="PZA46" s="233"/>
      <c r="PZB46" s="233"/>
      <c r="PZC46" s="233"/>
      <c r="PZD46" s="233"/>
      <c r="PZE46" s="233"/>
      <c r="PZF46" s="233"/>
      <c r="PZG46" s="233"/>
      <c r="PZH46" s="233"/>
      <c r="PZI46" s="233"/>
      <c r="PZJ46" s="233"/>
      <c r="PZK46" s="233"/>
      <c r="PZL46" s="233"/>
      <c r="PZM46" s="233"/>
      <c r="PZN46" s="233"/>
      <c r="PZO46" s="233"/>
      <c r="PZP46" s="233"/>
      <c r="PZQ46" s="233"/>
      <c r="PZR46" s="233"/>
      <c r="PZS46" s="233"/>
      <c r="PZT46" s="233"/>
      <c r="PZU46" s="233"/>
      <c r="PZV46" s="233"/>
      <c r="PZW46" s="233"/>
      <c r="PZX46" s="233"/>
      <c r="PZY46" s="233"/>
      <c r="PZZ46" s="233"/>
      <c r="QAA46" s="233"/>
      <c r="QAB46" s="233"/>
      <c r="QAC46" s="233"/>
      <c r="QAD46" s="233"/>
      <c r="QAE46" s="233"/>
      <c r="QAF46" s="233"/>
      <c r="QAG46" s="233"/>
      <c r="QAH46" s="233"/>
      <c r="QAI46" s="233"/>
      <c r="QAJ46" s="233"/>
      <c r="QAK46" s="233"/>
      <c r="QAL46" s="233"/>
      <c r="QAM46" s="233"/>
      <c r="QAN46" s="233"/>
      <c r="QAO46" s="233"/>
      <c r="QAP46" s="233"/>
      <c r="QAQ46" s="233"/>
      <c r="QAR46" s="233"/>
      <c r="QAS46" s="233"/>
      <c r="QAT46" s="233"/>
      <c r="QAU46" s="233"/>
      <c r="QAV46" s="233"/>
      <c r="QAW46" s="233"/>
      <c r="QAX46" s="233"/>
      <c r="QAY46" s="233"/>
      <c r="QAZ46" s="233"/>
      <c r="QBA46" s="233"/>
      <c r="QBB46" s="233"/>
      <c r="QBC46" s="233"/>
      <c r="QBD46" s="233"/>
      <c r="QBE46" s="233"/>
      <c r="QBF46" s="233"/>
      <c r="QBG46" s="233"/>
      <c r="QBH46" s="233"/>
      <c r="QBI46" s="233"/>
      <c r="QBJ46" s="233"/>
      <c r="QBK46" s="233"/>
      <c r="QBL46" s="233"/>
      <c r="QBM46" s="233"/>
      <c r="QBN46" s="233"/>
      <c r="QBO46" s="233"/>
      <c r="QBP46" s="233"/>
      <c r="QBQ46" s="233"/>
      <c r="QBR46" s="233"/>
      <c r="QBS46" s="233"/>
      <c r="QBT46" s="233"/>
      <c r="QBU46" s="233"/>
      <c r="QBV46" s="233"/>
      <c r="QBW46" s="233"/>
      <c r="QBX46" s="233"/>
      <c r="QBY46" s="233"/>
      <c r="QBZ46" s="233"/>
      <c r="QCA46" s="233"/>
      <c r="QCB46" s="233"/>
      <c r="QCC46" s="233"/>
      <c r="QCD46" s="233"/>
      <c r="QCE46" s="233"/>
      <c r="QCF46" s="233"/>
      <c r="QCG46" s="233"/>
      <c r="QCH46" s="233"/>
      <c r="QCI46" s="233"/>
      <c r="QCJ46" s="233"/>
      <c r="QCK46" s="233"/>
      <c r="QCL46" s="233"/>
      <c r="QCM46" s="233"/>
      <c r="QCN46" s="233"/>
      <c r="QCO46" s="233"/>
      <c r="QCP46" s="233"/>
      <c r="QCQ46" s="233"/>
      <c r="QCR46" s="233"/>
      <c r="QCS46" s="233"/>
      <c r="QCT46" s="233"/>
      <c r="QCU46" s="233"/>
      <c r="QCV46" s="233"/>
      <c r="QCW46" s="233"/>
      <c r="QCX46" s="233"/>
      <c r="QCY46" s="233"/>
      <c r="QCZ46" s="233"/>
      <c r="QDA46" s="233"/>
      <c r="QDB46" s="233"/>
      <c r="QDC46" s="233"/>
      <c r="QDD46" s="233"/>
      <c r="QDE46" s="233"/>
      <c r="QDF46" s="233"/>
      <c r="QDG46" s="233"/>
      <c r="QDH46" s="233"/>
      <c r="QDI46" s="233"/>
      <c r="QDJ46" s="233"/>
      <c r="QDK46" s="233"/>
      <c r="QDL46" s="233"/>
      <c r="QDM46" s="233"/>
      <c r="QDN46" s="233"/>
      <c r="QDO46" s="233"/>
      <c r="QDP46" s="233"/>
      <c r="QDQ46" s="233"/>
      <c r="QDR46" s="233"/>
      <c r="QDS46" s="233"/>
      <c r="QDT46" s="233"/>
      <c r="QDU46" s="233"/>
      <c r="QDV46" s="233"/>
      <c r="QDW46" s="233"/>
      <c r="QDX46" s="233"/>
      <c r="QDY46" s="233"/>
      <c r="QDZ46" s="233"/>
      <c r="QEA46" s="233"/>
      <c r="QEB46" s="233"/>
      <c r="QEC46" s="233"/>
      <c r="QED46" s="233"/>
      <c r="QEE46" s="233"/>
      <c r="QEF46" s="233"/>
      <c r="QEG46" s="233"/>
      <c r="QEH46" s="233"/>
      <c r="QEI46" s="233"/>
      <c r="QEJ46" s="233"/>
      <c r="QEK46" s="233"/>
      <c r="QEL46" s="233"/>
      <c r="QEM46" s="233"/>
      <c r="QEN46" s="233"/>
      <c r="QEO46" s="233"/>
      <c r="QEP46" s="233"/>
      <c r="QEQ46" s="233"/>
      <c r="QER46" s="233"/>
      <c r="QES46" s="233"/>
      <c r="QET46" s="233"/>
      <c r="QEU46" s="233"/>
      <c r="QEV46" s="233"/>
      <c r="QEW46" s="233"/>
      <c r="QEX46" s="233"/>
      <c r="QEY46" s="233"/>
      <c r="QEZ46" s="233"/>
      <c r="QFA46" s="233"/>
      <c r="QFB46" s="233"/>
      <c r="QFC46" s="233"/>
      <c r="QFD46" s="233"/>
      <c r="QFE46" s="233"/>
      <c r="QFF46" s="233"/>
      <c r="QFG46" s="233"/>
      <c r="QFH46" s="233"/>
      <c r="QFI46" s="233"/>
      <c r="QFJ46" s="233"/>
      <c r="QFK46" s="233"/>
      <c r="QFL46" s="233"/>
      <c r="QFM46" s="233"/>
      <c r="QFN46" s="233"/>
      <c r="QFO46" s="233"/>
      <c r="QFP46" s="233"/>
      <c r="QFQ46" s="233"/>
      <c r="QFR46" s="233"/>
      <c r="QFS46" s="233"/>
      <c r="QFT46" s="233"/>
      <c r="QFU46" s="233"/>
      <c r="QFV46" s="233"/>
      <c r="QFW46" s="233"/>
      <c r="QFX46" s="233"/>
      <c r="QFY46" s="233"/>
      <c r="QFZ46" s="233"/>
      <c r="QGA46" s="233"/>
      <c r="QGB46" s="233"/>
      <c r="QGC46" s="233"/>
      <c r="QGD46" s="233"/>
      <c r="QGE46" s="233"/>
      <c r="QGF46" s="233"/>
      <c r="QGG46" s="233"/>
      <c r="QGH46" s="233"/>
      <c r="QGI46" s="233"/>
      <c r="QGJ46" s="233"/>
      <c r="QGK46" s="233"/>
      <c r="QGL46" s="233"/>
      <c r="QGM46" s="233"/>
      <c r="QGN46" s="233"/>
      <c r="QGO46" s="233"/>
      <c r="QGP46" s="233"/>
      <c r="QGQ46" s="233"/>
      <c r="QGR46" s="233"/>
      <c r="QGS46" s="233"/>
      <c r="QGT46" s="233"/>
      <c r="QGU46" s="233"/>
      <c r="QGV46" s="233"/>
      <c r="QGW46" s="233"/>
      <c r="QGX46" s="233"/>
      <c r="QGY46" s="233"/>
      <c r="QGZ46" s="233"/>
      <c r="QHA46" s="233"/>
      <c r="QHB46" s="233"/>
      <c r="QHC46" s="233"/>
      <c r="QHD46" s="233"/>
      <c r="QHE46" s="233"/>
      <c r="QHF46" s="233"/>
      <c r="QHG46" s="233"/>
      <c r="QHH46" s="233"/>
      <c r="QHI46" s="233"/>
      <c r="QHJ46" s="233"/>
      <c r="QHK46" s="233"/>
      <c r="QHL46" s="233"/>
      <c r="QHM46" s="233"/>
      <c r="QHN46" s="233"/>
      <c r="QHO46" s="233"/>
      <c r="QHP46" s="233"/>
      <c r="QHQ46" s="233"/>
      <c r="QHR46" s="233"/>
      <c r="QHS46" s="233"/>
      <c r="QHT46" s="233"/>
      <c r="QHU46" s="233"/>
      <c r="QHV46" s="233"/>
      <c r="QHW46" s="233"/>
      <c r="QHX46" s="233"/>
      <c r="QHY46" s="233"/>
      <c r="QHZ46" s="233"/>
      <c r="QIA46" s="233"/>
      <c r="QIB46" s="233"/>
      <c r="QIC46" s="233"/>
      <c r="QID46" s="233"/>
      <c r="QIE46" s="233"/>
      <c r="QIF46" s="233"/>
      <c r="QIG46" s="233"/>
      <c r="QIH46" s="233"/>
      <c r="QII46" s="233"/>
      <c r="QIJ46" s="233"/>
      <c r="QIK46" s="233"/>
      <c r="QIL46" s="233"/>
      <c r="QIM46" s="233"/>
      <c r="QIN46" s="233"/>
      <c r="QIO46" s="233"/>
      <c r="QIP46" s="233"/>
      <c r="QIQ46" s="233"/>
      <c r="QIR46" s="233"/>
      <c r="QIS46" s="233"/>
      <c r="QIT46" s="233"/>
      <c r="QIU46" s="233"/>
      <c r="QIV46" s="233"/>
      <c r="QIW46" s="233"/>
      <c r="QIX46" s="233"/>
      <c r="QIY46" s="233"/>
      <c r="QIZ46" s="233"/>
      <c r="QJA46" s="233"/>
      <c r="QJB46" s="233"/>
      <c r="QJC46" s="233"/>
      <c r="QJD46" s="233"/>
      <c r="QJE46" s="233"/>
      <c r="QJF46" s="233"/>
      <c r="QJG46" s="233"/>
      <c r="QJH46" s="233"/>
      <c r="QJI46" s="233"/>
      <c r="QJJ46" s="233"/>
      <c r="QJK46" s="233"/>
      <c r="QJL46" s="233"/>
      <c r="QJM46" s="233"/>
      <c r="QJN46" s="233"/>
      <c r="QJO46" s="233"/>
      <c r="QJP46" s="233"/>
      <c r="QJQ46" s="233"/>
      <c r="QJR46" s="233"/>
      <c r="QJS46" s="233"/>
      <c r="QJT46" s="233"/>
      <c r="QJU46" s="233"/>
      <c r="QJV46" s="233"/>
      <c r="QJW46" s="233"/>
      <c r="QJX46" s="233"/>
      <c r="QJY46" s="233"/>
      <c r="QJZ46" s="233"/>
      <c r="QKA46" s="233"/>
      <c r="QKB46" s="233"/>
      <c r="QKC46" s="233"/>
      <c r="QKD46" s="233"/>
      <c r="QKE46" s="233"/>
      <c r="QKF46" s="233"/>
      <c r="QKG46" s="233"/>
      <c r="QKH46" s="233"/>
      <c r="QKI46" s="233"/>
      <c r="QKJ46" s="233"/>
      <c r="QKK46" s="233"/>
      <c r="QKL46" s="233"/>
      <c r="QKM46" s="233"/>
      <c r="QKN46" s="233"/>
      <c r="QKO46" s="233"/>
      <c r="QKP46" s="233"/>
      <c r="QKQ46" s="233"/>
      <c r="QKR46" s="233"/>
      <c r="QKS46" s="233"/>
      <c r="QKT46" s="233"/>
      <c r="QKU46" s="233"/>
      <c r="QKV46" s="233"/>
      <c r="QKW46" s="233"/>
      <c r="QKX46" s="233"/>
      <c r="QKY46" s="233"/>
      <c r="QKZ46" s="233"/>
      <c r="QLA46" s="233"/>
      <c r="QLB46" s="233"/>
      <c r="QLC46" s="233"/>
      <c r="QLD46" s="233"/>
      <c r="QLE46" s="233"/>
      <c r="QLF46" s="233"/>
      <c r="QLG46" s="233"/>
      <c r="QLH46" s="233"/>
      <c r="QLI46" s="233"/>
      <c r="QLJ46" s="233"/>
      <c r="QLK46" s="233"/>
      <c r="QLL46" s="233"/>
      <c r="QLM46" s="233"/>
      <c r="QLN46" s="233"/>
      <c r="QLO46" s="233"/>
      <c r="QLP46" s="233"/>
      <c r="QLQ46" s="233"/>
      <c r="QLR46" s="233"/>
      <c r="QLS46" s="233"/>
      <c r="QLT46" s="233"/>
      <c r="QLU46" s="233"/>
      <c r="QLV46" s="233"/>
      <c r="QLW46" s="233"/>
      <c r="QLX46" s="233"/>
      <c r="QLY46" s="233"/>
      <c r="QLZ46" s="233"/>
      <c r="QMA46" s="233"/>
      <c r="QMB46" s="233"/>
      <c r="QMC46" s="233"/>
      <c r="QMD46" s="233"/>
      <c r="QME46" s="233"/>
      <c r="QMF46" s="233"/>
      <c r="QMG46" s="233"/>
      <c r="QMH46" s="233"/>
      <c r="QMI46" s="233"/>
      <c r="QMJ46" s="233"/>
      <c r="QMK46" s="233"/>
      <c r="QML46" s="233"/>
      <c r="QMM46" s="233"/>
      <c r="QMN46" s="233"/>
      <c r="QMO46" s="233"/>
      <c r="QMP46" s="233"/>
      <c r="QMQ46" s="233"/>
      <c r="QMR46" s="233"/>
      <c r="QMS46" s="233"/>
      <c r="QMT46" s="233"/>
      <c r="QMU46" s="233"/>
      <c r="QMV46" s="233"/>
      <c r="QMW46" s="233"/>
      <c r="QMX46" s="233"/>
      <c r="QMY46" s="233"/>
      <c r="QMZ46" s="233"/>
      <c r="QNA46" s="233"/>
      <c r="QNB46" s="233"/>
      <c r="QNC46" s="233"/>
      <c r="QND46" s="233"/>
      <c r="QNE46" s="233"/>
      <c r="QNF46" s="233"/>
      <c r="QNG46" s="233"/>
      <c r="QNH46" s="233"/>
      <c r="QNI46" s="233"/>
      <c r="QNJ46" s="233"/>
      <c r="QNK46" s="233"/>
      <c r="QNL46" s="233"/>
      <c r="QNM46" s="233"/>
      <c r="QNN46" s="233"/>
      <c r="QNO46" s="233"/>
      <c r="QNP46" s="233"/>
      <c r="QNQ46" s="233"/>
      <c r="QNR46" s="233"/>
      <c r="QNS46" s="233"/>
      <c r="QNT46" s="233"/>
      <c r="QNU46" s="233"/>
      <c r="QNV46" s="233"/>
      <c r="QNW46" s="233"/>
      <c r="QNX46" s="233"/>
      <c r="QNY46" s="233"/>
      <c r="QNZ46" s="233"/>
      <c r="QOA46" s="233"/>
      <c r="QOB46" s="233"/>
      <c r="QOC46" s="233"/>
      <c r="QOD46" s="233"/>
      <c r="QOE46" s="233"/>
      <c r="QOF46" s="233"/>
      <c r="QOG46" s="233"/>
      <c r="QOH46" s="233"/>
      <c r="QOI46" s="233"/>
      <c r="QOJ46" s="233"/>
      <c r="QOK46" s="233"/>
      <c r="QOL46" s="233"/>
      <c r="QOM46" s="233"/>
      <c r="QON46" s="233"/>
      <c r="QOO46" s="233"/>
      <c r="QOP46" s="233"/>
      <c r="QOQ46" s="233"/>
      <c r="QOR46" s="233"/>
      <c r="QOS46" s="233"/>
      <c r="QOT46" s="233"/>
      <c r="QOU46" s="233"/>
      <c r="QOV46" s="233"/>
      <c r="QOW46" s="233"/>
      <c r="QOX46" s="233"/>
      <c r="QOY46" s="233"/>
      <c r="QOZ46" s="233"/>
      <c r="QPA46" s="233"/>
      <c r="QPB46" s="233"/>
      <c r="QPC46" s="233"/>
      <c r="QPD46" s="233"/>
      <c r="QPE46" s="233"/>
      <c r="QPF46" s="233"/>
      <c r="QPG46" s="233"/>
      <c r="QPH46" s="233"/>
      <c r="QPI46" s="233"/>
      <c r="QPJ46" s="233"/>
      <c r="QPK46" s="233"/>
      <c r="QPL46" s="233"/>
      <c r="QPM46" s="233"/>
      <c r="QPN46" s="233"/>
      <c r="QPO46" s="233"/>
      <c r="QPP46" s="233"/>
      <c r="QPQ46" s="233"/>
      <c r="QPR46" s="233"/>
      <c r="QPS46" s="233"/>
      <c r="QPT46" s="233"/>
      <c r="QPU46" s="233"/>
      <c r="QPV46" s="233"/>
      <c r="QPW46" s="233"/>
      <c r="QPX46" s="233"/>
      <c r="QPY46" s="233"/>
      <c r="QPZ46" s="233"/>
      <c r="QQA46" s="233"/>
      <c r="QQB46" s="233"/>
      <c r="QQC46" s="233"/>
      <c r="QQD46" s="233"/>
      <c r="QQE46" s="233"/>
      <c r="QQF46" s="233"/>
      <c r="QQG46" s="233"/>
      <c r="QQH46" s="233"/>
      <c r="QQI46" s="233"/>
      <c r="QQJ46" s="233"/>
      <c r="QQK46" s="233"/>
      <c r="QQL46" s="233"/>
      <c r="QQM46" s="233"/>
      <c r="QQN46" s="233"/>
      <c r="QQO46" s="233"/>
      <c r="QQP46" s="233"/>
      <c r="QQQ46" s="233"/>
      <c r="QQR46" s="233"/>
      <c r="QQS46" s="233"/>
      <c r="QQT46" s="233"/>
      <c r="QQU46" s="233"/>
      <c r="QQV46" s="233"/>
      <c r="QQW46" s="233"/>
      <c r="QQX46" s="233"/>
      <c r="QQY46" s="233"/>
      <c r="QQZ46" s="233"/>
      <c r="QRA46" s="233"/>
      <c r="QRB46" s="233"/>
      <c r="QRC46" s="233"/>
      <c r="QRD46" s="233"/>
      <c r="QRE46" s="233"/>
      <c r="QRF46" s="233"/>
      <c r="QRG46" s="233"/>
      <c r="QRH46" s="233"/>
      <c r="QRI46" s="233"/>
      <c r="QRJ46" s="233"/>
      <c r="QRK46" s="233"/>
      <c r="QRL46" s="233"/>
      <c r="QRM46" s="233"/>
      <c r="QRN46" s="233"/>
      <c r="QRO46" s="233"/>
      <c r="QRP46" s="233"/>
      <c r="QRQ46" s="233"/>
      <c r="QRR46" s="233"/>
      <c r="QRS46" s="233"/>
      <c r="QRT46" s="233"/>
      <c r="QRU46" s="233"/>
      <c r="QRV46" s="233"/>
      <c r="QRW46" s="233"/>
      <c r="QRX46" s="233"/>
      <c r="QRY46" s="233"/>
      <c r="QRZ46" s="233"/>
      <c r="QSA46" s="233"/>
      <c r="QSB46" s="233"/>
      <c r="QSC46" s="233"/>
      <c r="QSD46" s="233"/>
      <c r="QSE46" s="233"/>
      <c r="QSF46" s="233"/>
      <c r="QSG46" s="233"/>
      <c r="QSH46" s="233"/>
      <c r="QSI46" s="233"/>
      <c r="QSJ46" s="233"/>
      <c r="QSK46" s="233"/>
      <c r="QSL46" s="233"/>
      <c r="QSM46" s="233"/>
      <c r="QSN46" s="233"/>
      <c r="QSO46" s="233"/>
      <c r="QSP46" s="233"/>
      <c r="QSQ46" s="233"/>
      <c r="QSR46" s="233"/>
      <c r="QSS46" s="233"/>
      <c r="QST46" s="233"/>
      <c r="QSU46" s="233"/>
      <c r="QSV46" s="233"/>
      <c r="QSW46" s="233"/>
      <c r="QSX46" s="233"/>
      <c r="QSY46" s="233"/>
      <c r="QSZ46" s="233"/>
      <c r="QTA46" s="233"/>
      <c r="QTB46" s="233"/>
      <c r="QTC46" s="233"/>
      <c r="QTD46" s="233"/>
      <c r="QTE46" s="233"/>
      <c r="QTF46" s="233"/>
      <c r="QTG46" s="233"/>
      <c r="QTH46" s="233"/>
      <c r="QTI46" s="233"/>
      <c r="QTJ46" s="233"/>
      <c r="QTK46" s="233"/>
      <c r="QTL46" s="233"/>
      <c r="QTM46" s="233"/>
      <c r="QTN46" s="233"/>
      <c r="QTO46" s="233"/>
      <c r="QTP46" s="233"/>
      <c r="QTQ46" s="233"/>
      <c r="QTR46" s="233"/>
      <c r="QTS46" s="233"/>
      <c r="QTT46" s="233"/>
      <c r="QTU46" s="233"/>
      <c r="QTV46" s="233"/>
      <c r="QTW46" s="233"/>
      <c r="QTX46" s="233"/>
      <c r="QTY46" s="233"/>
      <c r="QTZ46" s="233"/>
      <c r="QUA46" s="233"/>
      <c r="QUB46" s="233"/>
      <c r="QUC46" s="233"/>
      <c r="QUD46" s="233"/>
      <c r="QUE46" s="233"/>
      <c r="QUF46" s="233"/>
      <c r="QUG46" s="233"/>
      <c r="QUH46" s="233"/>
      <c r="QUI46" s="233"/>
      <c r="QUJ46" s="233"/>
      <c r="QUK46" s="233"/>
      <c r="QUL46" s="233"/>
      <c r="QUM46" s="233"/>
      <c r="QUN46" s="233"/>
      <c r="QUO46" s="233"/>
      <c r="QUP46" s="233"/>
      <c r="QUQ46" s="233"/>
      <c r="QUR46" s="233"/>
      <c r="QUS46" s="233"/>
      <c r="QUT46" s="233"/>
      <c r="QUU46" s="233"/>
      <c r="QUV46" s="233"/>
      <c r="QUW46" s="233"/>
      <c r="QUX46" s="233"/>
      <c r="QUY46" s="233"/>
      <c r="QUZ46" s="233"/>
      <c r="QVA46" s="233"/>
      <c r="QVB46" s="233"/>
      <c r="QVC46" s="233"/>
      <c r="QVD46" s="233"/>
      <c r="QVE46" s="233"/>
      <c r="QVF46" s="233"/>
      <c r="QVG46" s="233"/>
      <c r="QVH46" s="233"/>
      <c r="QVI46" s="233"/>
      <c r="QVJ46" s="233"/>
      <c r="QVK46" s="233"/>
      <c r="QVL46" s="233"/>
      <c r="QVM46" s="233"/>
      <c r="QVN46" s="233"/>
      <c r="QVO46" s="233"/>
      <c r="QVP46" s="233"/>
      <c r="QVQ46" s="233"/>
      <c r="QVR46" s="233"/>
      <c r="QVS46" s="233"/>
      <c r="QVT46" s="233"/>
      <c r="QVU46" s="233"/>
      <c r="QVV46" s="233"/>
      <c r="QVW46" s="233"/>
      <c r="QVX46" s="233"/>
      <c r="QVY46" s="233"/>
      <c r="QVZ46" s="233"/>
      <c r="QWA46" s="233"/>
      <c r="QWB46" s="233"/>
      <c r="QWC46" s="233"/>
      <c r="QWD46" s="233"/>
      <c r="QWE46" s="233"/>
      <c r="QWF46" s="233"/>
      <c r="QWG46" s="233"/>
      <c r="QWH46" s="233"/>
      <c r="QWI46" s="233"/>
      <c r="QWJ46" s="233"/>
      <c r="QWK46" s="233"/>
      <c r="QWL46" s="233"/>
      <c r="QWM46" s="233"/>
      <c r="QWN46" s="233"/>
      <c r="QWO46" s="233"/>
      <c r="QWP46" s="233"/>
      <c r="QWQ46" s="233"/>
      <c r="QWR46" s="233"/>
      <c r="QWS46" s="233"/>
      <c r="QWT46" s="233"/>
      <c r="QWU46" s="233"/>
      <c r="QWV46" s="233"/>
      <c r="QWW46" s="233"/>
      <c r="QWX46" s="233"/>
      <c r="QWY46" s="233"/>
      <c r="QWZ46" s="233"/>
      <c r="QXA46" s="233"/>
      <c r="QXB46" s="233"/>
      <c r="QXC46" s="233"/>
      <c r="QXD46" s="233"/>
      <c r="QXE46" s="233"/>
      <c r="QXF46" s="233"/>
      <c r="QXG46" s="233"/>
      <c r="QXH46" s="233"/>
      <c r="QXI46" s="233"/>
      <c r="QXJ46" s="233"/>
      <c r="QXK46" s="233"/>
      <c r="QXL46" s="233"/>
      <c r="QXM46" s="233"/>
      <c r="QXN46" s="233"/>
      <c r="QXO46" s="233"/>
      <c r="QXP46" s="233"/>
      <c r="QXQ46" s="233"/>
      <c r="QXR46" s="233"/>
      <c r="QXS46" s="233"/>
      <c r="QXT46" s="233"/>
      <c r="QXU46" s="233"/>
      <c r="QXV46" s="233"/>
      <c r="QXW46" s="233"/>
      <c r="QXX46" s="233"/>
      <c r="QXY46" s="233"/>
      <c r="QXZ46" s="233"/>
      <c r="QYA46" s="233"/>
      <c r="QYB46" s="233"/>
      <c r="QYC46" s="233"/>
      <c r="QYD46" s="233"/>
      <c r="QYE46" s="233"/>
      <c r="QYF46" s="233"/>
      <c r="QYG46" s="233"/>
      <c r="QYH46" s="233"/>
      <c r="QYI46" s="233"/>
      <c r="QYJ46" s="233"/>
      <c r="QYK46" s="233"/>
      <c r="QYL46" s="233"/>
      <c r="QYM46" s="233"/>
      <c r="QYN46" s="233"/>
      <c r="QYO46" s="233"/>
      <c r="QYP46" s="233"/>
      <c r="QYQ46" s="233"/>
      <c r="QYR46" s="233"/>
      <c r="QYS46" s="233"/>
      <c r="QYT46" s="233"/>
      <c r="QYU46" s="233"/>
      <c r="QYV46" s="233"/>
      <c r="QYW46" s="233"/>
      <c r="QYX46" s="233"/>
      <c r="QYY46" s="233"/>
      <c r="QYZ46" s="233"/>
      <c r="QZA46" s="233"/>
      <c r="QZB46" s="233"/>
      <c r="QZC46" s="233"/>
      <c r="QZD46" s="233"/>
      <c r="QZE46" s="233"/>
      <c r="QZF46" s="233"/>
      <c r="QZG46" s="233"/>
      <c r="QZH46" s="233"/>
      <c r="QZI46" s="233"/>
      <c r="QZJ46" s="233"/>
      <c r="QZK46" s="233"/>
      <c r="QZL46" s="233"/>
      <c r="QZM46" s="233"/>
      <c r="QZN46" s="233"/>
      <c r="QZO46" s="233"/>
      <c r="QZP46" s="233"/>
      <c r="QZQ46" s="233"/>
      <c r="QZR46" s="233"/>
      <c r="QZS46" s="233"/>
      <c r="QZT46" s="233"/>
      <c r="QZU46" s="233"/>
      <c r="QZV46" s="233"/>
      <c r="QZW46" s="233"/>
      <c r="QZX46" s="233"/>
      <c r="QZY46" s="233"/>
      <c r="QZZ46" s="233"/>
      <c r="RAA46" s="233"/>
      <c r="RAB46" s="233"/>
      <c r="RAC46" s="233"/>
      <c r="RAD46" s="233"/>
      <c r="RAE46" s="233"/>
      <c r="RAF46" s="233"/>
      <c r="RAG46" s="233"/>
      <c r="RAH46" s="233"/>
      <c r="RAI46" s="233"/>
      <c r="RAJ46" s="233"/>
      <c r="RAK46" s="233"/>
      <c r="RAL46" s="233"/>
      <c r="RAM46" s="233"/>
      <c r="RAN46" s="233"/>
      <c r="RAO46" s="233"/>
      <c r="RAP46" s="233"/>
      <c r="RAQ46" s="233"/>
      <c r="RAR46" s="233"/>
      <c r="RAS46" s="233"/>
      <c r="RAT46" s="233"/>
      <c r="RAU46" s="233"/>
      <c r="RAV46" s="233"/>
      <c r="RAW46" s="233"/>
      <c r="RAX46" s="233"/>
      <c r="RAY46" s="233"/>
      <c r="RAZ46" s="233"/>
      <c r="RBA46" s="233"/>
      <c r="RBB46" s="233"/>
      <c r="RBC46" s="233"/>
      <c r="RBD46" s="233"/>
      <c r="RBE46" s="233"/>
      <c r="RBF46" s="233"/>
      <c r="RBG46" s="233"/>
      <c r="RBH46" s="233"/>
      <c r="RBI46" s="233"/>
      <c r="RBJ46" s="233"/>
      <c r="RBK46" s="233"/>
      <c r="RBL46" s="233"/>
      <c r="RBM46" s="233"/>
      <c r="RBN46" s="233"/>
      <c r="RBO46" s="233"/>
      <c r="RBP46" s="233"/>
      <c r="RBQ46" s="233"/>
      <c r="RBR46" s="233"/>
      <c r="RBS46" s="233"/>
      <c r="RBT46" s="233"/>
      <c r="RBU46" s="233"/>
      <c r="RBV46" s="233"/>
      <c r="RBW46" s="233"/>
      <c r="RBX46" s="233"/>
      <c r="RBY46" s="233"/>
      <c r="RBZ46" s="233"/>
      <c r="RCA46" s="233"/>
      <c r="RCB46" s="233"/>
      <c r="RCC46" s="233"/>
      <c r="RCD46" s="233"/>
      <c r="RCE46" s="233"/>
      <c r="RCF46" s="233"/>
      <c r="RCG46" s="233"/>
      <c r="RCH46" s="233"/>
      <c r="RCI46" s="233"/>
      <c r="RCJ46" s="233"/>
      <c r="RCK46" s="233"/>
      <c r="RCL46" s="233"/>
      <c r="RCM46" s="233"/>
      <c r="RCN46" s="233"/>
      <c r="RCO46" s="233"/>
      <c r="RCP46" s="233"/>
      <c r="RCQ46" s="233"/>
      <c r="RCR46" s="233"/>
      <c r="RCS46" s="233"/>
      <c r="RCT46" s="233"/>
      <c r="RCU46" s="233"/>
      <c r="RCV46" s="233"/>
      <c r="RCW46" s="233"/>
      <c r="RCX46" s="233"/>
      <c r="RCY46" s="233"/>
      <c r="RCZ46" s="233"/>
      <c r="RDA46" s="233"/>
      <c r="RDB46" s="233"/>
      <c r="RDC46" s="233"/>
      <c r="RDD46" s="233"/>
      <c r="RDE46" s="233"/>
      <c r="RDF46" s="233"/>
      <c r="RDG46" s="233"/>
      <c r="RDH46" s="233"/>
      <c r="RDI46" s="233"/>
      <c r="RDJ46" s="233"/>
      <c r="RDK46" s="233"/>
      <c r="RDL46" s="233"/>
      <c r="RDM46" s="233"/>
      <c r="RDN46" s="233"/>
      <c r="RDO46" s="233"/>
      <c r="RDP46" s="233"/>
      <c r="RDQ46" s="233"/>
      <c r="RDR46" s="233"/>
      <c r="RDS46" s="233"/>
      <c r="RDT46" s="233"/>
      <c r="RDU46" s="233"/>
      <c r="RDV46" s="233"/>
      <c r="RDW46" s="233"/>
      <c r="RDX46" s="233"/>
      <c r="RDY46" s="233"/>
      <c r="RDZ46" s="233"/>
      <c r="REA46" s="233"/>
      <c r="REB46" s="233"/>
      <c r="REC46" s="233"/>
      <c r="RED46" s="233"/>
      <c r="REE46" s="233"/>
      <c r="REF46" s="233"/>
      <c r="REG46" s="233"/>
      <c r="REH46" s="233"/>
      <c r="REI46" s="233"/>
      <c r="REJ46" s="233"/>
      <c r="REK46" s="233"/>
      <c r="REL46" s="233"/>
      <c r="REM46" s="233"/>
      <c r="REN46" s="233"/>
      <c r="REO46" s="233"/>
      <c r="REP46" s="233"/>
      <c r="REQ46" s="233"/>
      <c r="RER46" s="233"/>
      <c r="RES46" s="233"/>
      <c r="RET46" s="233"/>
      <c r="REU46" s="233"/>
      <c r="REV46" s="233"/>
      <c r="REW46" s="233"/>
      <c r="REX46" s="233"/>
      <c r="REY46" s="233"/>
      <c r="REZ46" s="233"/>
      <c r="RFA46" s="233"/>
      <c r="RFB46" s="233"/>
      <c r="RFC46" s="233"/>
      <c r="RFD46" s="233"/>
      <c r="RFE46" s="233"/>
      <c r="RFF46" s="233"/>
      <c r="RFG46" s="233"/>
      <c r="RFH46" s="233"/>
      <c r="RFI46" s="233"/>
      <c r="RFJ46" s="233"/>
      <c r="RFK46" s="233"/>
      <c r="RFL46" s="233"/>
      <c r="RFM46" s="233"/>
      <c r="RFN46" s="233"/>
      <c r="RFO46" s="233"/>
      <c r="RFP46" s="233"/>
      <c r="RFQ46" s="233"/>
      <c r="RFR46" s="233"/>
      <c r="RFS46" s="233"/>
      <c r="RFT46" s="233"/>
      <c r="RFU46" s="233"/>
      <c r="RFV46" s="233"/>
      <c r="RFW46" s="233"/>
      <c r="RFX46" s="233"/>
      <c r="RFY46" s="233"/>
      <c r="RFZ46" s="233"/>
      <c r="RGA46" s="233"/>
      <c r="RGB46" s="233"/>
      <c r="RGC46" s="233"/>
      <c r="RGD46" s="233"/>
      <c r="RGE46" s="233"/>
      <c r="RGF46" s="233"/>
      <c r="RGG46" s="233"/>
      <c r="RGH46" s="233"/>
      <c r="RGI46" s="233"/>
      <c r="RGJ46" s="233"/>
      <c r="RGK46" s="233"/>
      <c r="RGL46" s="233"/>
      <c r="RGM46" s="233"/>
      <c r="RGN46" s="233"/>
      <c r="RGO46" s="233"/>
      <c r="RGP46" s="233"/>
      <c r="RGQ46" s="233"/>
      <c r="RGR46" s="233"/>
      <c r="RGS46" s="233"/>
      <c r="RGT46" s="233"/>
      <c r="RGU46" s="233"/>
      <c r="RGV46" s="233"/>
      <c r="RGW46" s="233"/>
      <c r="RGX46" s="233"/>
      <c r="RGY46" s="233"/>
      <c r="RGZ46" s="233"/>
      <c r="RHA46" s="233"/>
      <c r="RHB46" s="233"/>
      <c r="RHC46" s="233"/>
      <c r="RHD46" s="233"/>
      <c r="RHE46" s="233"/>
      <c r="RHF46" s="233"/>
      <c r="RHG46" s="233"/>
      <c r="RHH46" s="233"/>
      <c r="RHI46" s="233"/>
      <c r="RHJ46" s="233"/>
      <c r="RHK46" s="233"/>
      <c r="RHL46" s="233"/>
      <c r="RHM46" s="233"/>
      <c r="RHN46" s="233"/>
      <c r="RHO46" s="233"/>
      <c r="RHP46" s="233"/>
      <c r="RHQ46" s="233"/>
      <c r="RHR46" s="233"/>
      <c r="RHS46" s="233"/>
      <c r="RHT46" s="233"/>
      <c r="RHU46" s="233"/>
      <c r="RHV46" s="233"/>
      <c r="RHW46" s="233"/>
      <c r="RHX46" s="233"/>
      <c r="RHY46" s="233"/>
      <c r="RHZ46" s="233"/>
      <c r="RIA46" s="233"/>
      <c r="RIB46" s="233"/>
      <c r="RIC46" s="233"/>
      <c r="RID46" s="233"/>
      <c r="RIE46" s="233"/>
      <c r="RIF46" s="233"/>
      <c r="RIG46" s="233"/>
      <c r="RIH46" s="233"/>
      <c r="RII46" s="233"/>
      <c r="RIJ46" s="233"/>
      <c r="RIK46" s="233"/>
      <c r="RIL46" s="233"/>
      <c r="RIM46" s="233"/>
      <c r="RIN46" s="233"/>
      <c r="RIO46" s="233"/>
      <c r="RIP46" s="233"/>
      <c r="RIQ46" s="233"/>
      <c r="RIR46" s="233"/>
      <c r="RIS46" s="233"/>
      <c r="RIT46" s="233"/>
      <c r="RIU46" s="233"/>
      <c r="RIV46" s="233"/>
      <c r="RIW46" s="233"/>
      <c r="RIX46" s="233"/>
      <c r="RIY46" s="233"/>
      <c r="RIZ46" s="233"/>
      <c r="RJA46" s="233"/>
      <c r="RJB46" s="233"/>
      <c r="RJC46" s="233"/>
      <c r="RJD46" s="233"/>
      <c r="RJE46" s="233"/>
      <c r="RJF46" s="233"/>
      <c r="RJG46" s="233"/>
      <c r="RJH46" s="233"/>
      <c r="RJI46" s="233"/>
      <c r="RJJ46" s="233"/>
      <c r="RJK46" s="233"/>
      <c r="RJL46" s="233"/>
      <c r="RJM46" s="233"/>
      <c r="RJN46" s="233"/>
      <c r="RJO46" s="233"/>
      <c r="RJP46" s="233"/>
      <c r="RJQ46" s="233"/>
      <c r="RJR46" s="233"/>
      <c r="RJS46" s="233"/>
      <c r="RJT46" s="233"/>
      <c r="RJU46" s="233"/>
      <c r="RJV46" s="233"/>
      <c r="RJW46" s="233"/>
      <c r="RJX46" s="233"/>
      <c r="RJY46" s="233"/>
      <c r="RJZ46" s="233"/>
      <c r="RKA46" s="233"/>
      <c r="RKB46" s="233"/>
      <c r="RKC46" s="233"/>
      <c r="RKD46" s="233"/>
      <c r="RKE46" s="233"/>
      <c r="RKF46" s="233"/>
      <c r="RKG46" s="233"/>
      <c r="RKH46" s="233"/>
      <c r="RKI46" s="233"/>
      <c r="RKJ46" s="233"/>
      <c r="RKK46" s="233"/>
      <c r="RKL46" s="233"/>
      <c r="RKM46" s="233"/>
      <c r="RKN46" s="233"/>
      <c r="RKO46" s="233"/>
      <c r="RKP46" s="233"/>
      <c r="RKQ46" s="233"/>
      <c r="RKR46" s="233"/>
      <c r="RKS46" s="233"/>
      <c r="RKT46" s="233"/>
      <c r="RKU46" s="233"/>
      <c r="RKV46" s="233"/>
      <c r="RKW46" s="233"/>
      <c r="RKX46" s="233"/>
      <c r="RKY46" s="233"/>
      <c r="RKZ46" s="233"/>
      <c r="RLA46" s="233"/>
      <c r="RLB46" s="233"/>
      <c r="RLC46" s="233"/>
      <c r="RLD46" s="233"/>
      <c r="RLE46" s="233"/>
      <c r="RLF46" s="233"/>
      <c r="RLG46" s="233"/>
      <c r="RLH46" s="233"/>
      <c r="RLI46" s="233"/>
      <c r="RLJ46" s="233"/>
      <c r="RLK46" s="233"/>
      <c r="RLL46" s="233"/>
      <c r="RLM46" s="233"/>
      <c r="RLN46" s="233"/>
      <c r="RLO46" s="233"/>
      <c r="RLP46" s="233"/>
      <c r="RLQ46" s="233"/>
      <c r="RLR46" s="233"/>
      <c r="RLS46" s="233"/>
      <c r="RLT46" s="233"/>
      <c r="RLU46" s="233"/>
      <c r="RLV46" s="233"/>
      <c r="RLW46" s="233"/>
      <c r="RLX46" s="233"/>
      <c r="RLY46" s="233"/>
      <c r="RLZ46" s="233"/>
      <c r="RMA46" s="233"/>
      <c r="RMB46" s="233"/>
      <c r="RMC46" s="233"/>
      <c r="RMD46" s="233"/>
      <c r="RME46" s="233"/>
      <c r="RMF46" s="233"/>
      <c r="RMG46" s="233"/>
      <c r="RMH46" s="233"/>
      <c r="RMI46" s="233"/>
      <c r="RMJ46" s="233"/>
      <c r="RMK46" s="233"/>
      <c r="RML46" s="233"/>
      <c r="RMM46" s="233"/>
      <c r="RMN46" s="233"/>
      <c r="RMO46" s="233"/>
      <c r="RMP46" s="233"/>
      <c r="RMQ46" s="233"/>
      <c r="RMR46" s="233"/>
      <c r="RMS46" s="233"/>
      <c r="RMT46" s="233"/>
      <c r="RMU46" s="233"/>
      <c r="RMV46" s="233"/>
      <c r="RMW46" s="233"/>
      <c r="RMX46" s="233"/>
      <c r="RMY46" s="233"/>
      <c r="RMZ46" s="233"/>
      <c r="RNA46" s="233"/>
      <c r="RNB46" s="233"/>
      <c r="RNC46" s="233"/>
      <c r="RND46" s="233"/>
      <c r="RNE46" s="233"/>
      <c r="RNF46" s="233"/>
      <c r="RNG46" s="233"/>
      <c r="RNH46" s="233"/>
      <c r="RNI46" s="233"/>
      <c r="RNJ46" s="233"/>
      <c r="RNK46" s="233"/>
      <c r="RNL46" s="233"/>
      <c r="RNM46" s="233"/>
      <c r="RNN46" s="233"/>
      <c r="RNO46" s="233"/>
      <c r="RNP46" s="233"/>
      <c r="RNQ46" s="233"/>
      <c r="RNR46" s="233"/>
      <c r="RNS46" s="233"/>
      <c r="RNT46" s="233"/>
      <c r="RNU46" s="233"/>
      <c r="RNV46" s="233"/>
      <c r="RNW46" s="233"/>
      <c r="RNX46" s="233"/>
      <c r="RNY46" s="233"/>
      <c r="RNZ46" s="233"/>
      <c r="ROA46" s="233"/>
      <c r="ROB46" s="233"/>
      <c r="ROC46" s="233"/>
      <c r="ROD46" s="233"/>
      <c r="ROE46" s="233"/>
      <c r="ROF46" s="233"/>
      <c r="ROG46" s="233"/>
      <c r="ROH46" s="233"/>
      <c r="ROI46" s="233"/>
      <c r="ROJ46" s="233"/>
      <c r="ROK46" s="233"/>
      <c r="ROL46" s="233"/>
      <c r="ROM46" s="233"/>
      <c r="RON46" s="233"/>
      <c r="ROO46" s="233"/>
      <c r="ROP46" s="233"/>
      <c r="ROQ46" s="233"/>
      <c r="ROR46" s="233"/>
      <c r="ROS46" s="233"/>
      <c r="ROT46" s="233"/>
      <c r="ROU46" s="233"/>
      <c r="ROV46" s="233"/>
      <c r="ROW46" s="233"/>
      <c r="ROX46" s="233"/>
      <c r="ROY46" s="233"/>
      <c r="ROZ46" s="233"/>
      <c r="RPA46" s="233"/>
      <c r="RPB46" s="233"/>
      <c r="RPC46" s="233"/>
      <c r="RPD46" s="233"/>
      <c r="RPE46" s="233"/>
      <c r="RPF46" s="233"/>
      <c r="RPG46" s="233"/>
      <c r="RPH46" s="233"/>
      <c r="RPI46" s="233"/>
      <c r="RPJ46" s="233"/>
      <c r="RPK46" s="233"/>
      <c r="RPL46" s="233"/>
      <c r="RPM46" s="233"/>
      <c r="RPN46" s="233"/>
      <c r="RPO46" s="233"/>
      <c r="RPP46" s="233"/>
      <c r="RPQ46" s="233"/>
      <c r="RPR46" s="233"/>
      <c r="RPS46" s="233"/>
      <c r="RPT46" s="233"/>
      <c r="RPU46" s="233"/>
      <c r="RPV46" s="233"/>
      <c r="RPW46" s="233"/>
      <c r="RPX46" s="233"/>
      <c r="RPY46" s="233"/>
      <c r="RPZ46" s="233"/>
      <c r="RQA46" s="233"/>
      <c r="RQB46" s="233"/>
      <c r="RQC46" s="233"/>
      <c r="RQD46" s="233"/>
      <c r="RQE46" s="233"/>
      <c r="RQF46" s="233"/>
      <c r="RQG46" s="233"/>
      <c r="RQH46" s="233"/>
      <c r="RQI46" s="233"/>
      <c r="RQJ46" s="233"/>
      <c r="RQK46" s="233"/>
      <c r="RQL46" s="233"/>
      <c r="RQM46" s="233"/>
      <c r="RQN46" s="233"/>
      <c r="RQO46" s="233"/>
      <c r="RQP46" s="233"/>
      <c r="RQQ46" s="233"/>
      <c r="RQR46" s="233"/>
      <c r="RQS46" s="233"/>
      <c r="RQT46" s="233"/>
      <c r="RQU46" s="233"/>
      <c r="RQV46" s="233"/>
      <c r="RQW46" s="233"/>
      <c r="RQX46" s="233"/>
      <c r="RQY46" s="233"/>
      <c r="RQZ46" s="233"/>
      <c r="RRA46" s="233"/>
      <c r="RRB46" s="233"/>
      <c r="RRC46" s="233"/>
      <c r="RRD46" s="233"/>
      <c r="RRE46" s="233"/>
      <c r="RRF46" s="233"/>
      <c r="RRG46" s="233"/>
      <c r="RRH46" s="233"/>
      <c r="RRI46" s="233"/>
      <c r="RRJ46" s="233"/>
      <c r="RRK46" s="233"/>
      <c r="RRL46" s="233"/>
      <c r="RRM46" s="233"/>
      <c r="RRN46" s="233"/>
      <c r="RRO46" s="233"/>
      <c r="RRP46" s="233"/>
      <c r="RRQ46" s="233"/>
      <c r="RRR46" s="233"/>
      <c r="RRS46" s="233"/>
      <c r="RRT46" s="233"/>
      <c r="RRU46" s="233"/>
      <c r="RRV46" s="233"/>
      <c r="RRW46" s="233"/>
      <c r="RRX46" s="233"/>
      <c r="RRY46" s="233"/>
      <c r="RRZ46" s="233"/>
      <c r="RSA46" s="233"/>
      <c r="RSB46" s="233"/>
      <c r="RSC46" s="233"/>
      <c r="RSD46" s="233"/>
      <c r="RSE46" s="233"/>
      <c r="RSF46" s="233"/>
      <c r="RSG46" s="233"/>
      <c r="RSH46" s="233"/>
      <c r="RSI46" s="233"/>
      <c r="RSJ46" s="233"/>
      <c r="RSK46" s="233"/>
      <c r="RSL46" s="233"/>
      <c r="RSM46" s="233"/>
      <c r="RSN46" s="233"/>
      <c r="RSO46" s="233"/>
      <c r="RSP46" s="233"/>
      <c r="RSQ46" s="233"/>
      <c r="RSR46" s="233"/>
      <c r="RSS46" s="233"/>
      <c r="RST46" s="233"/>
      <c r="RSU46" s="233"/>
      <c r="RSV46" s="233"/>
      <c r="RSW46" s="233"/>
      <c r="RSX46" s="233"/>
      <c r="RSY46" s="233"/>
      <c r="RSZ46" s="233"/>
      <c r="RTA46" s="233"/>
      <c r="RTB46" s="233"/>
      <c r="RTC46" s="233"/>
      <c r="RTD46" s="233"/>
      <c r="RTE46" s="233"/>
      <c r="RTF46" s="233"/>
      <c r="RTG46" s="233"/>
      <c r="RTH46" s="233"/>
      <c r="RTI46" s="233"/>
      <c r="RTJ46" s="233"/>
      <c r="RTK46" s="233"/>
      <c r="RTL46" s="233"/>
      <c r="RTM46" s="233"/>
      <c r="RTN46" s="233"/>
      <c r="RTO46" s="233"/>
      <c r="RTP46" s="233"/>
      <c r="RTQ46" s="233"/>
      <c r="RTR46" s="233"/>
      <c r="RTS46" s="233"/>
      <c r="RTT46" s="233"/>
      <c r="RTU46" s="233"/>
      <c r="RTV46" s="233"/>
      <c r="RTW46" s="233"/>
      <c r="RTX46" s="233"/>
      <c r="RTY46" s="233"/>
      <c r="RTZ46" s="233"/>
      <c r="RUA46" s="233"/>
      <c r="RUB46" s="233"/>
      <c r="RUC46" s="233"/>
      <c r="RUD46" s="233"/>
      <c r="RUE46" s="233"/>
      <c r="RUF46" s="233"/>
      <c r="RUG46" s="233"/>
      <c r="RUH46" s="233"/>
      <c r="RUI46" s="233"/>
      <c r="RUJ46" s="233"/>
      <c r="RUK46" s="233"/>
      <c r="RUL46" s="233"/>
      <c r="RUM46" s="233"/>
      <c r="RUN46" s="233"/>
      <c r="RUO46" s="233"/>
      <c r="RUP46" s="233"/>
      <c r="RUQ46" s="233"/>
      <c r="RUR46" s="233"/>
      <c r="RUS46" s="233"/>
      <c r="RUT46" s="233"/>
      <c r="RUU46" s="233"/>
      <c r="RUV46" s="233"/>
      <c r="RUW46" s="233"/>
      <c r="RUX46" s="233"/>
      <c r="RUY46" s="233"/>
      <c r="RUZ46" s="233"/>
      <c r="RVA46" s="233"/>
      <c r="RVB46" s="233"/>
      <c r="RVC46" s="233"/>
      <c r="RVD46" s="233"/>
      <c r="RVE46" s="233"/>
      <c r="RVF46" s="233"/>
      <c r="RVG46" s="233"/>
      <c r="RVH46" s="233"/>
      <c r="RVI46" s="233"/>
      <c r="RVJ46" s="233"/>
      <c r="RVK46" s="233"/>
      <c r="RVL46" s="233"/>
      <c r="RVM46" s="233"/>
      <c r="RVN46" s="233"/>
      <c r="RVO46" s="233"/>
      <c r="RVP46" s="233"/>
      <c r="RVQ46" s="233"/>
      <c r="RVR46" s="233"/>
      <c r="RVS46" s="233"/>
      <c r="RVT46" s="233"/>
      <c r="RVU46" s="233"/>
      <c r="RVV46" s="233"/>
      <c r="RVW46" s="233"/>
      <c r="RVX46" s="233"/>
      <c r="RVY46" s="233"/>
      <c r="RVZ46" s="233"/>
      <c r="RWA46" s="233"/>
      <c r="RWB46" s="233"/>
      <c r="RWC46" s="233"/>
      <c r="RWD46" s="233"/>
      <c r="RWE46" s="233"/>
      <c r="RWF46" s="233"/>
      <c r="RWG46" s="233"/>
      <c r="RWH46" s="233"/>
      <c r="RWI46" s="233"/>
      <c r="RWJ46" s="233"/>
      <c r="RWK46" s="233"/>
      <c r="RWL46" s="233"/>
      <c r="RWM46" s="233"/>
      <c r="RWN46" s="233"/>
      <c r="RWO46" s="233"/>
      <c r="RWP46" s="233"/>
      <c r="RWQ46" s="233"/>
      <c r="RWR46" s="233"/>
      <c r="RWS46" s="233"/>
      <c r="RWT46" s="233"/>
      <c r="RWU46" s="233"/>
      <c r="RWV46" s="233"/>
      <c r="RWW46" s="233"/>
      <c r="RWX46" s="233"/>
      <c r="RWY46" s="233"/>
      <c r="RWZ46" s="233"/>
      <c r="RXA46" s="233"/>
      <c r="RXB46" s="233"/>
      <c r="RXC46" s="233"/>
      <c r="RXD46" s="233"/>
      <c r="RXE46" s="233"/>
      <c r="RXF46" s="233"/>
      <c r="RXG46" s="233"/>
      <c r="RXH46" s="233"/>
      <c r="RXI46" s="233"/>
      <c r="RXJ46" s="233"/>
      <c r="RXK46" s="233"/>
      <c r="RXL46" s="233"/>
      <c r="RXM46" s="233"/>
      <c r="RXN46" s="233"/>
      <c r="RXO46" s="233"/>
      <c r="RXP46" s="233"/>
      <c r="RXQ46" s="233"/>
      <c r="RXR46" s="233"/>
      <c r="RXS46" s="233"/>
      <c r="RXT46" s="233"/>
      <c r="RXU46" s="233"/>
      <c r="RXV46" s="233"/>
      <c r="RXW46" s="233"/>
      <c r="RXX46" s="233"/>
      <c r="RXY46" s="233"/>
      <c r="RXZ46" s="233"/>
      <c r="RYA46" s="233"/>
      <c r="RYB46" s="233"/>
      <c r="RYC46" s="233"/>
      <c r="RYD46" s="233"/>
      <c r="RYE46" s="233"/>
      <c r="RYF46" s="233"/>
      <c r="RYG46" s="233"/>
      <c r="RYH46" s="233"/>
      <c r="RYI46" s="233"/>
      <c r="RYJ46" s="233"/>
      <c r="RYK46" s="233"/>
      <c r="RYL46" s="233"/>
      <c r="RYM46" s="233"/>
      <c r="RYN46" s="233"/>
      <c r="RYO46" s="233"/>
      <c r="RYP46" s="233"/>
      <c r="RYQ46" s="233"/>
      <c r="RYR46" s="233"/>
      <c r="RYS46" s="233"/>
      <c r="RYT46" s="233"/>
      <c r="RYU46" s="233"/>
      <c r="RYV46" s="233"/>
      <c r="RYW46" s="233"/>
      <c r="RYX46" s="233"/>
      <c r="RYY46" s="233"/>
      <c r="RYZ46" s="233"/>
      <c r="RZA46" s="233"/>
      <c r="RZB46" s="233"/>
      <c r="RZC46" s="233"/>
      <c r="RZD46" s="233"/>
      <c r="RZE46" s="233"/>
      <c r="RZF46" s="233"/>
      <c r="RZG46" s="233"/>
      <c r="RZH46" s="233"/>
      <c r="RZI46" s="233"/>
      <c r="RZJ46" s="233"/>
      <c r="RZK46" s="233"/>
      <c r="RZL46" s="233"/>
      <c r="RZM46" s="233"/>
      <c r="RZN46" s="233"/>
      <c r="RZO46" s="233"/>
      <c r="RZP46" s="233"/>
      <c r="RZQ46" s="233"/>
      <c r="RZR46" s="233"/>
      <c r="RZS46" s="233"/>
      <c r="RZT46" s="233"/>
      <c r="RZU46" s="233"/>
      <c r="RZV46" s="233"/>
      <c r="RZW46" s="233"/>
      <c r="RZX46" s="233"/>
      <c r="RZY46" s="233"/>
      <c r="RZZ46" s="233"/>
      <c r="SAA46" s="233"/>
      <c r="SAB46" s="233"/>
      <c r="SAC46" s="233"/>
      <c r="SAD46" s="233"/>
      <c r="SAE46" s="233"/>
      <c r="SAF46" s="233"/>
      <c r="SAG46" s="233"/>
      <c r="SAH46" s="233"/>
      <c r="SAI46" s="233"/>
      <c r="SAJ46" s="233"/>
      <c r="SAK46" s="233"/>
      <c r="SAL46" s="233"/>
      <c r="SAM46" s="233"/>
      <c r="SAN46" s="233"/>
      <c r="SAO46" s="233"/>
      <c r="SAP46" s="233"/>
      <c r="SAQ46" s="233"/>
      <c r="SAR46" s="233"/>
      <c r="SAS46" s="233"/>
      <c r="SAT46" s="233"/>
      <c r="SAU46" s="233"/>
      <c r="SAV46" s="233"/>
      <c r="SAW46" s="233"/>
      <c r="SAX46" s="233"/>
      <c r="SAY46" s="233"/>
      <c r="SAZ46" s="233"/>
      <c r="SBA46" s="233"/>
      <c r="SBB46" s="233"/>
      <c r="SBC46" s="233"/>
      <c r="SBD46" s="233"/>
      <c r="SBE46" s="233"/>
      <c r="SBF46" s="233"/>
      <c r="SBG46" s="233"/>
      <c r="SBH46" s="233"/>
      <c r="SBI46" s="233"/>
      <c r="SBJ46" s="233"/>
      <c r="SBK46" s="233"/>
      <c r="SBL46" s="233"/>
      <c r="SBM46" s="233"/>
      <c r="SBN46" s="233"/>
      <c r="SBO46" s="233"/>
      <c r="SBP46" s="233"/>
      <c r="SBQ46" s="233"/>
      <c r="SBR46" s="233"/>
      <c r="SBS46" s="233"/>
      <c r="SBT46" s="233"/>
      <c r="SBU46" s="233"/>
      <c r="SBV46" s="233"/>
      <c r="SBW46" s="233"/>
      <c r="SBX46" s="233"/>
      <c r="SBY46" s="233"/>
      <c r="SBZ46" s="233"/>
      <c r="SCA46" s="233"/>
      <c r="SCB46" s="233"/>
      <c r="SCC46" s="233"/>
      <c r="SCD46" s="233"/>
      <c r="SCE46" s="233"/>
      <c r="SCF46" s="233"/>
      <c r="SCG46" s="233"/>
      <c r="SCH46" s="233"/>
      <c r="SCI46" s="233"/>
      <c r="SCJ46" s="233"/>
      <c r="SCK46" s="233"/>
      <c r="SCL46" s="233"/>
      <c r="SCM46" s="233"/>
      <c r="SCN46" s="233"/>
      <c r="SCO46" s="233"/>
      <c r="SCP46" s="233"/>
      <c r="SCQ46" s="233"/>
      <c r="SCR46" s="233"/>
      <c r="SCS46" s="233"/>
      <c r="SCT46" s="233"/>
      <c r="SCU46" s="233"/>
      <c r="SCV46" s="233"/>
      <c r="SCW46" s="233"/>
      <c r="SCX46" s="233"/>
      <c r="SCY46" s="233"/>
      <c r="SCZ46" s="233"/>
      <c r="SDA46" s="233"/>
      <c r="SDB46" s="233"/>
      <c r="SDC46" s="233"/>
      <c r="SDD46" s="233"/>
      <c r="SDE46" s="233"/>
      <c r="SDF46" s="233"/>
      <c r="SDG46" s="233"/>
      <c r="SDH46" s="233"/>
      <c r="SDI46" s="233"/>
      <c r="SDJ46" s="233"/>
      <c r="SDK46" s="233"/>
      <c r="SDL46" s="233"/>
      <c r="SDM46" s="233"/>
      <c r="SDN46" s="233"/>
      <c r="SDO46" s="233"/>
      <c r="SDP46" s="233"/>
      <c r="SDQ46" s="233"/>
      <c r="SDR46" s="233"/>
      <c r="SDS46" s="233"/>
      <c r="SDT46" s="233"/>
      <c r="SDU46" s="233"/>
      <c r="SDV46" s="233"/>
      <c r="SDW46" s="233"/>
      <c r="SDX46" s="233"/>
      <c r="SDY46" s="233"/>
      <c r="SDZ46" s="233"/>
      <c r="SEA46" s="233"/>
      <c r="SEB46" s="233"/>
      <c r="SEC46" s="233"/>
      <c r="SED46" s="233"/>
      <c r="SEE46" s="233"/>
      <c r="SEF46" s="233"/>
      <c r="SEG46" s="233"/>
      <c r="SEH46" s="233"/>
      <c r="SEI46" s="233"/>
      <c r="SEJ46" s="233"/>
      <c r="SEK46" s="233"/>
      <c r="SEL46" s="233"/>
      <c r="SEM46" s="233"/>
      <c r="SEN46" s="233"/>
      <c r="SEO46" s="233"/>
      <c r="SEP46" s="233"/>
      <c r="SEQ46" s="233"/>
      <c r="SER46" s="233"/>
      <c r="SES46" s="233"/>
      <c r="SET46" s="233"/>
      <c r="SEU46" s="233"/>
      <c r="SEV46" s="233"/>
      <c r="SEW46" s="233"/>
      <c r="SEX46" s="233"/>
      <c r="SEY46" s="233"/>
      <c r="SEZ46" s="233"/>
      <c r="SFA46" s="233"/>
      <c r="SFB46" s="233"/>
      <c r="SFC46" s="233"/>
      <c r="SFD46" s="233"/>
      <c r="SFE46" s="233"/>
      <c r="SFF46" s="233"/>
      <c r="SFG46" s="233"/>
      <c r="SFH46" s="233"/>
      <c r="SFI46" s="233"/>
      <c r="SFJ46" s="233"/>
      <c r="SFK46" s="233"/>
      <c r="SFL46" s="233"/>
      <c r="SFM46" s="233"/>
      <c r="SFN46" s="233"/>
      <c r="SFO46" s="233"/>
      <c r="SFP46" s="233"/>
      <c r="SFQ46" s="233"/>
      <c r="SFR46" s="233"/>
      <c r="SFS46" s="233"/>
      <c r="SFT46" s="233"/>
      <c r="SFU46" s="233"/>
      <c r="SFV46" s="233"/>
      <c r="SFW46" s="233"/>
      <c r="SFX46" s="233"/>
      <c r="SFY46" s="233"/>
      <c r="SFZ46" s="233"/>
      <c r="SGA46" s="233"/>
      <c r="SGB46" s="233"/>
      <c r="SGC46" s="233"/>
      <c r="SGD46" s="233"/>
      <c r="SGE46" s="233"/>
      <c r="SGF46" s="233"/>
      <c r="SGG46" s="233"/>
      <c r="SGH46" s="233"/>
      <c r="SGI46" s="233"/>
      <c r="SGJ46" s="233"/>
      <c r="SGK46" s="233"/>
      <c r="SGL46" s="233"/>
      <c r="SGM46" s="233"/>
      <c r="SGN46" s="233"/>
      <c r="SGO46" s="233"/>
      <c r="SGP46" s="233"/>
      <c r="SGQ46" s="233"/>
      <c r="SGR46" s="233"/>
      <c r="SGS46" s="233"/>
      <c r="SGT46" s="233"/>
      <c r="SGU46" s="233"/>
      <c r="SGV46" s="233"/>
      <c r="SGW46" s="233"/>
      <c r="SGX46" s="233"/>
      <c r="SGY46" s="233"/>
      <c r="SGZ46" s="233"/>
      <c r="SHA46" s="233"/>
      <c r="SHB46" s="233"/>
      <c r="SHC46" s="233"/>
      <c r="SHD46" s="233"/>
      <c r="SHE46" s="233"/>
      <c r="SHF46" s="233"/>
      <c r="SHG46" s="233"/>
      <c r="SHH46" s="233"/>
      <c r="SHI46" s="233"/>
      <c r="SHJ46" s="233"/>
      <c r="SHK46" s="233"/>
      <c r="SHL46" s="233"/>
      <c r="SHM46" s="233"/>
      <c r="SHN46" s="233"/>
      <c r="SHO46" s="233"/>
      <c r="SHP46" s="233"/>
      <c r="SHQ46" s="233"/>
      <c r="SHR46" s="233"/>
      <c r="SHS46" s="233"/>
      <c r="SHT46" s="233"/>
      <c r="SHU46" s="233"/>
      <c r="SHV46" s="233"/>
      <c r="SHW46" s="233"/>
      <c r="SHX46" s="233"/>
      <c r="SHY46" s="233"/>
      <c r="SHZ46" s="233"/>
      <c r="SIA46" s="233"/>
      <c r="SIB46" s="233"/>
      <c r="SIC46" s="233"/>
      <c r="SID46" s="233"/>
      <c r="SIE46" s="233"/>
      <c r="SIF46" s="233"/>
      <c r="SIG46" s="233"/>
      <c r="SIH46" s="233"/>
      <c r="SII46" s="233"/>
      <c r="SIJ46" s="233"/>
      <c r="SIK46" s="233"/>
      <c r="SIL46" s="233"/>
      <c r="SIM46" s="233"/>
      <c r="SIN46" s="233"/>
      <c r="SIO46" s="233"/>
      <c r="SIP46" s="233"/>
      <c r="SIQ46" s="233"/>
      <c r="SIR46" s="233"/>
      <c r="SIS46" s="233"/>
      <c r="SIT46" s="233"/>
      <c r="SIU46" s="233"/>
      <c r="SIV46" s="233"/>
      <c r="SIW46" s="233"/>
      <c r="SIX46" s="233"/>
      <c r="SIY46" s="233"/>
      <c r="SIZ46" s="233"/>
      <c r="SJA46" s="233"/>
      <c r="SJB46" s="233"/>
      <c r="SJC46" s="233"/>
      <c r="SJD46" s="233"/>
      <c r="SJE46" s="233"/>
      <c r="SJF46" s="233"/>
      <c r="SJG46" s="233"/>
      <c r="SJH46" s="233"/>
      <c r="SJI46" s="233"/>
      <c r="SJJ46" s="233"/>
      <c r="SJK46" s="233"/>
      <c r="SJL46" s="233"/>
      <c r="SJM46" s="233"/>
      <c r="SJN46" s="233"/>
      <c r="SJO46" s="233"/>
      <c r="SJP46" s="233"/>
      <c r="SJQ46" s="233"/>
      <c r="SJR46" s="233"/>
      <c r="SJS46" s="233"/>
      <c r="SJT46" s="233"/>
      <c r="SJU46" s="233"/>
      <c r="SJV46" s="233"/>
      <c r="SJW46" s="233"/>
      <c r="SJX46" s="233"/>
      <c r="SJY46" s="233"/>
      <c r="SJZ46" s="233"/>
      <c r="SKA46" s="233"/>
      <c r="SKB46" s="233"/>
      <c r="SKC46" s="233"/>
      <c r="SKD46" s="233"/>
      <c r="SKE46" s="233"/>
      <c r="SKF46" s="233"/>
      <c r="SKG46" s="233"/>
      <c r="SKH46" s="233"/>
      <c r="SKI46" s="233"/>
      <c r="SKJ46" s="233"/>
      <c r="SKK46" s="233"/>
      <c r="SKL46" s="233"/>
      <c r="SKM46" s="233"/>
      <c r="SKN46" s="233"/>
      <c r="SKO46" s="233"/>
      <c r="SKP46" s="233"/>
      <c r="SKQ46" s="233"/>
      <c r="SKR46" s="233"/>
      <c r="SKS46" s="233"/>
      <c r="SKT46" s="233"/>
      <c r="SKU46" s="233"/>
      <c r="SKV46" s="233"/>
      <c r="SKW46" s="233"/>
      <c r="SKX46" s="233"/>
      <c r="SKY46" s="233"/>
      <c r="SKZ46" s="233"/>
      <c r="SLA46" s="233"/>
      <c r="SLB46" s="233"/>
      <c r="SLC46" s="233"/>
      <c r="SLD46" s="233"/>
      <c r="SLE46" s="233"/>
      <c r="SLF46" s="233"/>
      <c r="SLG46" s="233"/>
      <c r="SLH46" s="233"/>
      <c r="SLI46" s="233"/>
      <c r="SLJ46" s="233"/>
      <c r="SLK46" s="233"/>
      <c r="SLL46" s="233"/>
      <c r="SLM46" s="233"/>
      <c r="SLN46" s="233"/>
      <c r="SLO46" s="233"/>
      <c r="SLP46" s="233"/>
      <c r="SLQ46" s="233"/>
      <c r="SLR46" s="233"/>
      <c r="SLS46" s="233"/>
      <c r="SLT46" s="233"/>
      <c r="SLU46" s="233"/>
      <c r="SLV46" s="233"/>
      <c r="SLW46" s="233"/>
      <c r="SLX46" s="233"/>
      <c r="SLY46" s="233"/>
      <c r="SLZ46" s="233"/>
      <c r="SMA46" s="233"/>
      <c r="SMB46" s="233"/>
      <c r="SMC46" s="233"/>
      <c r="SMD46" s="233"/>
      <c r="SME46" s="233"/>
      <c r="SMF46" s="233"/>
      <c r="SMG46" s="233"/>
      <c r="SMH46" s="233"/>
      <c r="SMI46" s="233"/>
      <c r="SMJ46" s="233"/>
      <c r="SMK46" s="233"/>
      <c r="SML46" s="233"/>
      <c r="SMM46" s="233"/>
      <c r="SMN46" s="233"/>
      <c r="SMO46" s="233"/>
      <c r="SMP46" s="233"/>
      <c r="SMQ46" s="233"/>
      <c r="SMR46" s="233"/>
      <c r="SMS46" s="233"/>
      <c r="SMT46" s="233"/>
      <c r="SMU46" s="233"/>
      <c r="SMV46" s="233"/>
      <c r="SMW46" s="233"/>
      <c r="SMX46" s="233"/>
      <c r="SMY46" s="233"/>
      <c r="SMZ46" s="233"/>
      <c r="SNA46" s="233"/>
      <c r="SNB46" s="233"/>
      <c r="SNC46" s="233"/>
      <c r="SND46" s="233"/>
      <c r="SNE46" s="233"/>
      <c r="SNF46" s="233"/>
      <c r="SNG46" s="233"/>
      <c r="SNH46" s="233"/>
      <c r="SNI46" s="233"/>
      <c r="SNJ46" s="233"/>
      <c r="SNK46" s="233"/>
      <c r="SNL46" s="233"/>
      <c r="SNM46" s="233"/>
      <c r="SNN46" s="233"/>
      <c r="SNO46" s="233"/>
      <c r="SNP46" s="233"/>
      <c r="SNQ46" s="233"/>
      <c r="SNR46" s="233"/>
      <c r="SNS46" s="233"/>
      <c r="SNT46" s="233"/>
      <c r="SNU46" s="233"/>
      <c r="SNV46" s="233"/>
      <c r="SNW46" s="233"/>
      <c r="SNX46" s="233"/>
      <c r="SNY46" s="233"/>
      <c r="SNZ46" s="233"/>
      <c r="SOA46" s="233"/>
      <c r="SOB46" s="233"/>
      <c r="SOC46" s="233"/>
      <c r="SOD46" s="233"/>
      <c r="SOE46" s="233"/>
      <c r="SOF46" s="233"/>
      <c r="SOG46" s="233"/>
      <c r="SOH46" s="233"/>
      <c r="SOI46" s="233"/>
      <c r="SOJ46" s="233"/>
      <c r="SOK46" s="233"/>
      <c r="SOL46" s="233"/>
      <c r="SOM46" s="233"/>
      <c r="SON46" s="233"/>
      <c r="SOO46" s="233"/>
      <c r="SOP46" s="233"/>
      <c r="SOQ46" s="233"/>
      <c r="SOR46" s="233"/>
      <c r="SOS46" s="233"/>
      <c r="SOT46" s="233"/>
      <c r="SOU46" s="233"/>
      <c r="SOV46" s="233"/>
      <c r="SOW46" s="233"/>
      <c r="SOX46" s="233"/>
      <c r="SOY46" s="233"/>
      <c r="SOZ46" s="233"/>
      <c r="SPA46" s="233"/>
      <c r="SPB46" s="233"/>
      <c r="SPC46" s="233"/>
      <c r="SPD46" s="233"/>
      <c r="SPE46" s="233"/>
      <c r="SPF46" s="233"/>
      <c r="SPG46" s="233"/>
      <c r="SPH46" s="233"/>
      <c r="SPI46" s="233"/>
      <c r="SPJ46" s="233"/>
      <c r="SPK46" s="233"/>
      <c r="SPL46" s="233"/>
      <c r="SPM46" s="233"/>
      <c r="SPN46" s="233"/>
      <c r="SPO46" s="233"/>
      <c r="SPP46" s="233"/>
      <c r="SPQ46" s="233"/>
      <c r="SPR46" s="233"/>
      <c r="SPS46" s="233"/>
      <c r="SPT46" s="233"/>
      <c r="SPU46" s="233"/>
      <c r="SPV46" s="233"/>
      <c r="SPW46" s="233"/>
      <c r="SPX46" s="233"/>
      <c r="SPY46" s="233"/>
      <c r="SPZ46" s="233"/>
      <c r="SQA46" s="233"/>
      <c r="SQB46" s="233"/>
      <c r="SQC46" s="233"/>
      <c r="SQD46" s="233"/>
      <c r="SQE46" s="233"/>
      <c r="SQF46" s="233"/>
      <c r="SQG46" s="233"/>
      <c r="SQH46" s="233"/>
      <c r="SQI46" s="233"/>
      <c r="SQJ46" s="233"/>
      <c r="SQK46" s="233"/>
      <c r="SQL46" s="233"/>
      <c r="SQM46" s="233"/>
      <c r="SQN46" s="233"/>
      <c r="SQO46" s="233"/>
      <c r="SQP46" s="233"/>
      <c r="SQQ46" s="233"/>
      <c r="SQR46" s="233"/>
      <c r="SQS46" s="233"/>
      <c r="SQT46" s="233"/>
      <c r="SQU46" s="233"/>
      <c r="SQV46" s="233"/>
      <c r="SQW46" s="233"/>
      <c r="SQX46" s="233"/>
      <c r="SQY46" s="233"/>
      <c r="SQZ46" s="233"/>
      <c r="SRA46" s="233"/>
      <c r="SRB46" s="233"/>
      <c r="SRC46" s="233"/>
      <c r="SRD46" s="233"/>
      <c r="SRE46" s="233"/>
      <c r="SRF46" s="233"/>
      <c r="SRG46" s="233"/>
      <c r="SRH46" s="233"/>
      <c r="SRI46" s="233"/>
      <c r="SRJ46" s="233"/>
      <c r="SRK46" s="233"/>
      <c r="SRL46" s="233"/>
      <c r="SRM46" s="233"/>
      <c r="SRN46" s="233"/>
      <c r="SRO46" s="233"/>
      <c r="SRP46" s="233"/>
      <c r="SRQ46" s="233"/>
      <c r="SRR46" s="233"/>
      <c r="SRS46" s="233"/>
      <c r="SRT46" s="233"/>
      <c r="SRU46" s="233"/>
      <c r="SRV46" s="233"/>
      <c r="SRW46" s="233"/>
      <c r="SRX46" s="233"/>
      <c r="SRY46" s="233"/>
      <c r="SRZ46" s="233"/>
      <c r="SSA46" s="233"/>
      <c r="SSB46" s="233"/>
      <c r="SSC46" s="233"/>
      <c r="SSD46" s="233"/>
      <c r="SSE46" s="233"/>
      <c r="SSF46" s="233"/>
      <c r="SSG46" s="233"/>
      <c r="SSH46" s="233"/>
      <c r="SSI46" s="233"/>
      <c r="SSJ46" s="233"/>
      <c r="SSK46" s="233"/>
      <c r="SSL46" s="233"/>
      <c r="SSM46" s="233"/>
      <c r="SSN46" s="233"/>
      <c r="SSO46" s="233"/>
      <c r="SSP46" s="233"/>
      <c r="SSQ46" s="233"/>
      <c r="SSR46" s="233"/>
      <c r="SSS46" s="233"/>
      <c r="SST46" s="233"/>
      <c r="SSU46" s="233"/>
      <c r="SSV46" s="233"/>
      <c r="SSW46" s="233"/>
      <c r="SSX46" s="233"/>
      <c r="SSY46" s="233"/>
      <c r="SSZ46" s="233"/>
      <c r="STA46" s="233"/>
      <c r="STB46" s="233"/>
      <c r="STC46" s="233"/>
      <c r="STD46" s="233"/>
      <c r="STE46" s="233"/>
      <c r="STF46" s="233"/>
      <c r="STG46" s="233"/>
      <c r="STH46" s="233"/>
      <c r="STI46" s="233"/>
      <c r="STJ46" s="233"/>
      <c r="STK46" s="233"/>
      <c r="STL46" s="233"/>
      <c r="STM46" s="233"/>
      <c r="STN46" s="233"/>
      <c r="STO46" s="233"/>
      <c r="STP46" s="233"/>
      <c r="STQ46" s="233"/>
      <c r="STR46" s="233"/>
      <c r="STS46" s="233"/>
      <c r="STT46" s="233"/>
      <c r="STU46" s="233"/>
      <c r="STV46" s="233"/>
      <c r="STW46" s="233"/>
      <c r="STX46" s="233"/>
      <c r="STY46" s="233"/>
      <c r="STZ46" s="233"/>
      <c r="SUA46" s="233"/>
      <c r="SUB46" s="233"/>
      <c r="SUC46" s="233"/>
      <c r="SUD46" s="233"/>
      <c r="SUE46" s="233"/>
      <c r="SUF46" s="233"/>
      <c r="SUG46" s="233"/>
      <c r="SUH46" s="233"/>
      <c r="SUI46" s="233"/>
      <c r="SUJ46" s="233"/>
      <c r="SUK46" s="233"/>
      <c r="SUL46" s="233"/>
      <c r="SUM46" s="233"/>
      <c r="SUN46" s="233"/>
      <c r="SUO46" s="233"/>
      <c r="SUP46" s="233"/>
      <c r="SUQ46" s="233"/>
      <c r="SUR46" s="233"/>
      <c r="SUS46" s="233"/>
      <c r="SUT46" s="233"/>
      <c r="SUU46" s="233"/>
      <c r="SUV46" s="233"/>
      <c r="SUW46" s="233"/>
      <c r="SUX46" s="233"/>
      <c r="SUY46" s="233"/>
      <c r="SUZ46" s="233"/>
      <c r="SVA46" s="233"/>
      <c r="SVB46" s="233"/>
      <c r="SVC46" s="233"/>
      <c r="SVD46" s="233"/>
      <c r="SVE46" s="233"/>
      <c r="SVF46" s="233"/>
      <c r="SVG46" s="233"/>
      <c r="SVH46" s="233"/>
      <c r="SVI46" s="233"/>
      <c r="SVJ46" s="233"/>
      <c r="SVK46" s="233"/>
      <c r="SVL46" s="233"/>
      <c r="SVM46" s="233"/>
      <c r="SVN46" s="233"/>
      <c r="SVO46" s="233"/>
      <c r="SVP46" s="233"/>
      <c r="SVQ46" s="233"/>
      <c r="SVR46" s="233"/>
      <c r="SVS46" s="233"/>
      <c r="SVT46" s="233"/>
      <c r="SVU46" s="233"/>
      <c r="SVV46" s="233"/>
      <c r="SVW46" s="233"/>
      <c r="SVX46" s="233"/>
      <c r="SVY46" s="233"/>
      <c r="SVZ46" s="233"/>
      <c r="SWA46" s="233"/>
      <c r="SWB46" s="233"/>
      <c r="SWC46" s="233"/>
      <c r="SWD46" s="233"/>
      <c r="SWE46" s="233"/>
      <c r="SWF46" s="233"/>
      <c r="SWG46" s="233"/>
      <c r="SWH46" s="233"/>
      <c r="SWI46" s="233"/>
      <c r="SWJ46" s="233"/>
      <c r="SWK46" s="233"/>
      <c r="SWL46" s="233"/>
      <c r="SWM46" s="233"/>
      <c r="SWN46" s="233"/>
      <c r="SWO46" s="233"/>
      <c r="SWP46" s="233"/>
      <c r="SWQ46" s="233"/>
      <c r="SWR46" s="233"/>
      <c r="SWS46" s="233"/>
      <c r="SWT46" s="233"/>
      <c r="SWU46" s="233"/>
      <c r="SWV46" s="233"/>
      <c r="SWW46" s="233"/>
      <c r="SWX46" s="233"/>
      <c r="SWY46" s="233"/>
      <c r="SWZ46" s="233"/>
      <c r="SXA46" s="233"/>
      <c r="SXB46" s="233"/>
      <c r="SXC46" s="233"/>
      <c r="SXD46" s="233"/>
      <c r="SXE46" s="233"/>
      <c r="SXF46" s="233"/>
      <c r="SXG46" s="233"/>
      <c r="SXH46" s="233"/>
      <c r="SXI46" s="233"/>
      <c r="SXJ46" s="233"/>
      <c r="SXK46" s="233"/>
      <c r="SXL46" s="233"/>
      <c r="SXM46" s="233"/>
      <c r="SXN46" s="233"/>
      <c r="SXO46" s="233"/>
      <c r="SXP46" s="233"/>
      <c r="SXQ46" s="233"/>
      <c r="SXR46" s="233"/>
      <c r="SXS46" s="233"/>
      <c r="SXT46" s="233"/>
      <c r="SXU46" s="233"/>
      <c r="SXV46" s="233"/>
      <c r="SXW46" s="233"/>
      <c r="SXX46" s="233"/>
      <c r="SXY46" s="233"/>
      <c r="SXZ46" s="233"/>
      <c r="SYA46" s="233"/>
      <c r="SYB46" s="233"/>
      <c r="SYC46" s="233"/>
      <c r="SYD46" s="233"/>
      <c r="SYE46" s="233"/>
      <c r="SYF46" s="233"/>
      <c r="SYG46" s="233"/>
      <c r="SYH46" s="233"/>
      <c r="SYI46" s="233"/>
      <c r="SYJ46" s="233"/>
      <c r="SYK46" s="233"/>
      <c r="SYL46" s="233"/>
      <c r="SYM46" s="233"/>
      <c r="SYN46" s="233"/>
      <c r="SYO46" s="233"/>
      <c r="SYP46" s="233"/>
      <c r="SYQ46" s="233"/>
      <c r="SYR46" s="233"/>
      <c r="SYS46" s="233"/>
      <c r="SYT46" s="233"/>
      <c r="SYU46" s="233"/>
      <c r="SYV46" s="233"/>
      <c r="SYW46" s="233"/>
      <c r="SYX46" s="233"/>
      <c r="SYY46" s="233"/>
      <c r="SYZ46" s="233"/>
      <c r="SZA46" s="233"/>
      <c r="SZB46" s="233"/>
      <c r="SZC46" s="233"/>
      <c r="SZD46" s="233"/>
      <c r="SZE46" s="233"/>
      <c r="SZF46" s="233"/>
      <c r="SZG46" s="233"/>
      <c r="SZH46" s="233"/>
      <c r="SZI46" s="233"/>
      <c r="SZJ46" s="233"/>
      <c r="SZK46" s="233"/>
      <c r="SZL46" s="233"/>
      <c r="SZM46" s="233"/>
      <c r="SZN46" s="233"/>
      <c r="SZO46" s="233"/>
      <c r="SZP46" s="233"/>
      <c r="SZQ46" s="233"/>
      <c r="SZR46" s="233"/>
      <c r="SZS46" s="233"/>
      <c r="SZT46" s="233"/>
      <c r="SZU46" s="233"/>
      <c r="SZV46" s="233"/>
      <c r="SZW46" s="233"/>
      <c r="SZX46" s="233"/>
      <c r="SZY46" s="233"/>
      <c r="SZZ46" s="233"/>
      <c r="TAA46" s="233"/>
      <c r="TAB46" s="233"/>
      <c r="TAC46" s="233"/>
      <c r="TAD46" s="233"/>
      <c r="TAE46" s="233"/>
      <c r="TAF46" s="233"/>
      <c r="TAG46" s="233"/>
      <c r="TAH46" s="233"/>
      <c r="TAI46" s="233"/>
      <c r="TAJ46" s="233"/>
      <c r="TAK46" s="233"/>
      <c r="TAL46" s="233"/>
      <c r="TAM46" s="233"/>
      <c r="TAN46" s="233"/>
      <c r="TAO46" s="233"/>
      <c r="TAP46" s="233"/>
      <c r="TAQ46" s="233"/>
      <c r="TAR46" s="233"/>
      <c r="TAS46" s="233"/>
      <c r="TAT46" s="233"/>
      <c r="TAU46" s="233"/>
      <c r="TAV46" s="233"/>
      <c r="TAW46" s="233"/>
      <c r="TAX46" s="233"/>
      <c r="TAY46" s="233"/>
      <c r="TAZ46" s="233"/>
      <c r="TBA46" s="233"/>
      <c r="TBB46" s="233"/>
      <c r="TBC46" s="233"/>
      <c r="TBD46" s="233"/>
      <c r="TBE46" s="233"/>
      <c r="TBF46" s="233"/>
      <c r="TBG46" s="233"/>
      <c r="TBH46" s="233"/>
      <c r="TBI46" s="233"/>
      <c r="TBJ46" s="233"/>
      <c r="TBK46" s="233"/>
      <c r="TBL46" s="233"/>
      <c r="TBM46" s="233"/>
      <c r="TBN46" s="233"/>
      <c r="TBO46" s="233"/>
      <c r="TBP46" s="233"/>
      <c r="TBQ46" s="233"/>
      <c r="TBR46" s="233"/>
      <c r="TBS46" s="233"/>
      <c r="TBT46" s="233"/>
      <c r="TBU46" s="233"/>
      <c r="TBV46" s="233"/>
      <c r="TBW46" s="233"/>
      <c r="TBX46" s="233"/>
      <c r="TBY46" s="233"/>
      <c r="TBZ46" s="233"/>
      <c r="TCA46" s="233"/>
      <c r="TCB46" s="233"/>
      <c r="TCC46" s="233"/>
      <c r="TCD46" s="233"/>
      <c r="TCE46" s="233"/>
      <c r="TCF46" s="233"/>
      <c r="TCG46" s="233"/>
      <c r="TCH46" s="233"/>
      <c r="TCI46" s="233"/>
      <c r="TCJ46" s="233"/>
      <c r="TCK46" s="233"/>
      <c r="TCL46" s="233"/>
      <c r="TCM46" s="233"/>
      <c r="TCN46" s="233"/>
      <c r="TCO46" s="233"/>
      <c r="TCP46" s="233"/>
      <c r="TCQ46" s="233"/>
      <c r="TCR46" s="233"/>
      <c r="TCS46" s="233"/>
      <c r="TCT46" s="233"/>
      <c r="TCU46" s="233"/>
      <c r="TCV46" s="233"/>
      <c r="TCW46" s="233"/>
      <c r="TCX46" s="233"/>
      <c r="TCY46" s="233"/>
      <c r="TCZ46" s="233"/>
      <c r="TDA46" s="233"/>
      <c r="TDB46" s="233"/>
      <c r="TDC46" s="233"/>
      <c r="TDD46" s="233"/>
      <c r="TDE46" s="233"/>
      <c r="TDF46" s="233"/>
      <c r="TDG46" s="233"/>
      <c r="TDH46" s="233"/>
      <c r="TDI46" s="233"/>
      <c r="TDJ46" s="233"/>
      <c r="TDK46" s="233"/>
      <c r="TDL46" s="233"/>
      <c r="TDM46" s="233"/>
      <c r="TDN46" s="233"/>
      <c r="TDO46" s="233"/>
      <c r="TDP46" s="233"/>
      <c r="TDQ46" s="233"/>
      <c r="TDR46" s="233"/>
      <c r="TDS46" s="233"/>
      <c r="TDT46" s="233"/>
      <c r="TDU46" s="233"/>
      <c r="TDV46" s="233"/>
      <c r="TDW46" s="233"/>
      <c r="TDX46" s="233"/>
      <c r="TDY46" s="233"/>
      <c r="TDZ46" s="233"/>
      <c r="TEA46" s="233"/>
      <c r="TEB46" s="233"/>
      <c r="TEC46" s="233"/>
      <c r="TED46" s="233"/>
      <c r="TEE46" s="233"/>
      <c r="TEF46" s="233"/>
      <c r="TEG46" s="233"/>
      <c r="TEH46" s="233"/>
      <c r="TEI46" s="233"/>
      <c r="TEJ46" s="233"/>
      <c r="TEK46" s="233"/>
      <c r="TEL46" s="233"/>
      <c r="TEM46" s="233"/>
      <c r="TEN46" s="233"/>
      <c r="TEO46" s="233"/>
      <c r="TEP46" s="233"/>
      <c r="TEQ46" s="233"/>
      <c r="TER46" s="233"/>
      <c r="TES46" s="233"/>
      <c r="TET46" s="233"/>
      <c r="TEU46" s="233"/>
      <c r="TEV46" s="233"/>
      <c r="TEW46" s="233"/>
      <c r="TEX46" s="233"/>
      <c r="TEY46" s="233"/>
      <c r="TEZ46" s="233"/>
      <c r="TFA46" s="233"/>
      <c r="TFB46" s="233"/>
      <c r="TFC46" s="233"/>
      <c r="TFD46" s="233"/>
      <c r="TFE46" s="233"/>
      <c r="TFF46" s="233"/>
      <c r="TFG46" s="233"/>
      <c r="TFH46" s="233"/>
      <c r="TFI46" s="233"/>
      <c r="TFJ46" s="233"/>
      <c r="TFK46" s="233"/>
      <c r="TFL46" s="233"/>
      <c r="TFM46" s="233"/>
      <c r="TFN46" s="233"/>
      <c r="TFO46" s="233"/>
      <c r="TFP46" s="233"/>
      <c r="TFQ46" s="233"/>
      <c r="TFR46" s="233"/>
      <c r="TFS46" s="233"/>
      <c r="TFT46" s="233"/>
      <c r="TFU46" s="233"/>
      <c r="TFV46" s="233"/>
      <c r="TFW46" s="233"/>
      <c r="TFX46" s="233"/>
      <c r="TFY46" s="233"/>
      <c r="TFZ46" s="233"/>
      <c r="TGA46" s="233"/>
      <c r="TGB46" s="233"/>
      <c r="TGC46" s="233"/>
      <c r="TGD46" s="233"/>
      <c r="TGE46" s="233"/>
      <c r="TGF46" s="233"/>
      <c r="TGG46" s="233"/>
      <c r="TGH46" s="233"/>
      <c r="TGI46" s="233"/>
      <c r="TGJ46" s="233"/>
      <c r="TGK46" s="233"/>
      <c r="TGL46" s="233"/>
      <c r="TGM46" s="233"/>
      <c r="TGN46" s="233"/>
      <c r="TGO46" s="233"/>
      <c r="TGP46" s="233"/>
      <c r="TGQ46" s="233"/>
      <c r="TGR46" s="233"/>
      <c r="TGS46" s="233"/>
      <c r="TGT46" s="233"/>
      <c r="TGU46" s="233"/>
      <c r="TGV46" s="233"/>
      <c r="TGW46" s="233"/>
      <c r="TGX46" s="233"/>
      <c r="TGY46" s="233"/>
      <c r="TGZ46" s="233"/>
      <c r="THA46" s="233"/>
      <c r="THB46" s="233"/>
      <c r="THC46" s="233"/>
      <c r="THD46" s="233"/>
      <c r="THE46" s="233"/>
      <c r="THF46" s="233"/>
      <c r="THG46" s="233"/>
      <c r="THH46" s="233"/>
      <c r="THI46" s="233"/>
      <c r="THJ46" s="233"/>
      <c r="THK46" s="233"/>
      <c r="THL46" s="233"/>
      <c r="THM46" s="233"/>
      <c r="THN46" s="233"/>
      <c r="THO46" s="233"/>
      <c r="THP46" s="233"/>
      <c r="THQ46" s="233"/>
      <c r="THR46" s="233"/>
      <c r="THS46" s="233"/>
      <c r="THT46" s="233"/>
      <c r="THU46" s="233"/>
      <c r="THV46" s="233"/>
      <c r="THW46" s="233"/>
      <c r="THX46" s="233"/>
      <c r="THY46" s="233"/>
      <c r="THZ46" s="233"/>
      <c r="TIA46" s="233"/>
      <c r="TIB46" s="233"/>
      <c r="TIC46" s="233"/>
      <c r="TID46" s="233"/>
      <c r="TIE46" s="233"/>
      <c r="TIF46" s="233"/>
      <c r="TIG46" s="233"/>
      <c r="TIH46" s="233"/>
      <c r="TII46" s="233"/>
      <c r="TIJ46" s="233"/>
      <c r="TIK46" s="233"/>
      <c r="TIL46" s="233"/>
      <c r="TIM46" s="233"/>
      <c r="TIN46" s="233"/>
      <c r="TIO46" s="233"/>
      <c r="TIP46" s="233"/>
      <c r="TIQ46" s="233"/>
      <c r="TIR46" s="233"/>
      <c r="TIS46" s="233"/>
      <c r="TIT46" s="233"/>
      <c r="TIU46" s="233"/>
      <c r="TIV46" s="233"/>
      <c r="TIW46" s="233"/>
      <c r="TIX46" s="233"/>
      <c r="TIY46" s="233"/>
      <c r="TIZ46" s="233"/>
      <c r="TJA46" s="233"/>
      <c r="TJB46" s="233"/>
      <c r="TJC46" s="233"/>
      <c r="TJD46" s="233"/>
      <c r="TJE46" s="233"/>
      <c r="TJF46" s="233"/>
      <c r="TJG46" s="233"/>
      <c r="TJH46" s="233"/>
      <c r="TJI46" s="233"/>
      <c r="TJJ46" s="233"/>
      <c r="TJK46" s="233"/>
      <c r="TJL46" s="233"/>
      <c r="TJM46" s="233"/>
      <c r="TJN46" s="233"/>
      <c r="TJO46" s="233"/>
      <c r="TJP46" s="233"/>
      <c r="TJQ46" s="233"/>
      <c r="TJR46" s="233"/>
      <c r="TJS46" s="233"/>
      <c r="TJT46" s="233"/>
      <c r="TJU46" s="233"/>
      <c r="TJV46" s="233"/>
      <c r="TJW46" s="233"/>
      <c r="TJX46" s="233"/>
      <c r="TJY46" s="233"/>
      <c r="TJZ46" s="233"/>
      <c r="TKA46" s="233"/>
      <c r="TKB46" s="233"/>
      <c r="TKC46" s="233"/>
      <c r="TKD46" s="233"/>
      <c r="TKE46" s="233"/>
      <c r="TKF46" s="233"/>
      <c r="TKG46" s="233"/>
      <c r="TKH46" s="233"/>
      <c r="TKI46" s="233"/>
      <c r="TKJ46" s="233"/>
      <c r="TKK46" s="233"/>
      <c r="TKL46" s="233"/>
      <c r="TKM46" s="233"/>
      <c r="TKN46" s="233"/>
      <c r="TKO46" s="233"/>
      <c r="TKP46" s="233"/>
      <c r="TKQ46" s="233"/>
      <c r="TKR46" s="233"/>
      <c r="TKS46" s="233"/>
      <c r="TKT46" s="233"/>
      <c r="TKU46" s="233"/>
      <c r="TKV46" s="233"/>
      <c r="TKW46" s="233"/>
      <c r="TKX46" s="233"/>
      <c r="TKY46" s="233"/>
      <c r="TKZ46" s="233"/>
      <c r="TLA46" s="233"/>
      <c r="TLB46" s="233"/>
      <c r="TLC46" s="233"/>
      <c r="TLD46" s="233"/>
      <c r="TLE46" s="233"/>
      <c r="TLF46" s="233"/>
      <c r="TLG46" s="233"/>
      <c r="TLH46" s="233"/>
      <c r="TLI46" s="233"/>
      <c r="TLJ46" s="233"/>
      <c r="TLK46" s="233"/>
      <c r="TLL46" s="233"/>
      <c r="TLM46" s="233"/>
      <c r="TLN46" s="233"/>
      <c r="TLO46" s="233"/>
      <c r="TLP46" s="233"/>
      <c r="TLQ46" s="233"/>
      <c r="TLR46" s="233"/>
      <c r="TLS46" s="233"/>
      <c r="TLT46" s="233"/>
      <c r="TLU46" s="233"/>
      <c r="TLV46" s="233"/>
      <c r="TLW46" s="233"/>
      <c r="TLX46" s="233"/>
      <c r="TLY46" s="233"/>
      <c r="TLZ46" s="233"/>
      <c r="TMA46" s="233"/>
      <c r="TMB46" s="233"/>
      <c r="TMC46" s="233"/>
      <c r="TMD46" s="233"/>
      <c r="TME46" s="233"/>
      <c r="TMF46" s="233"/>
      <c r="TMG46" s="233"/>
      <c r="TMH46" s="233"/>
      <c r="TMI46" s="233"/>
      <c r="TMJ46" s="233"/>
      <c r="TMK46" s="233"/>
      <c r="TML46" s="233"/>
      <c r="TMM46" s="233"/>
      <c r="TMN46" s="233"/>
      <c r="TMO46" s="233"/>
      <c r="TMP46" s="233"/>
      <c r="TMQ46" s="233"/>
      <c r="TMR46" s="233"/>
      <c r="TMS46" s="233"/>
      <c r="TMT46" s="233"/>
      <c r="TMU46" s="233"/>
      <c r="TMV46" s="233"/>
      <c r="TMW46" s="233"/>
      <c r="TMX46" s="233"/>
      <c r="TMY46" s="233"/>
      <c r="TMZ46" s="233"/>
      <c r="TNA46" s="233"/>
      <c r="TNB46" s="233"/>
      <c r="TNC46" s="233"/>
      <c r="TND46" s="233"/>
      <c r="TNE46" s="233"/>
      <c r="TNF46" s="233"/>
      <c r="TNG46" s="233"/>
      <c r="TNH46" s="233"/>
      <c r="TNI46" s="233"/>
      <c r="TNJ46" s="233"/>
      <c r="TNK46" s="233"/>
      <c r="TNL46" s="233"/>
      <c r="TNM46" s="233"/>
      <c r="TNN46" s="233"/>
      <c r="TNO46" s="233"/>
      <c r="TNP46" s="233"/>
      <c r="TNQ46" s="233"/>
      <c r="TNR46" s="233"/>
      <c r="TNS46" s="233"/>
      <c r="TNT46" s="233"/>
      <c r="TNU46" s="233"/>
      <c r="TNV46" s="233"/>
      <c r="TNW46" s="233"/>
      <c r="TNX46" s="233"/>
      <c r="TNY46" s="233"/>
      <c r="TNZ46" s="233"/>
      <c r="TOA46" s="233"/>
      <c r="TOB46" s="233"/>
      <c r="TOC46" s="233"/>
      <c r="TOD46" s="233"/>
      <c r="TOE46" s="233"/>
      <c r="TOF46" s="233"/>
      <c r="TOG46" s="233"/>
      <c r="TOH46" s="233"/>
      <c r="TOI46" s="233"/>
      <c r="TOJ46" s="233"/>
      <c r="TOK46" s="233"/>
      <c r="TOL46" s="233"/>
      <c r="TOM46" s="233"/>
      <c r="TON46" s="233"/>
      <c r="TOO46" s="233"/>
      <c r="TOP46" s="233"/>
      <c r="TOQ46" s="233"/>
      <c r="TOR46" s="233"/>
      <c r="TOS46" s="233"/>
      <c r="TOT46" s="233"/>
      <c r="TOU46" s="233"/>
      <c r="TOV46" s="233"/>
      <c r="TOW46" s="233"/>
      <c r="TOX46" s="233"/>
      <c r="TOY46" s="233"/>
      <c r="TOZ46" s="233"/>
      <c r="TPA46" s="233"/>
      <c r="TPB46" s="233"/>
      <c r="TPC46" s="233"/>
      <c r="TPD46" s="233"/>
      <c r="TPE46" s="233"/>
      <c r="TPF46" s="233"/>
      <c r="TPG46" s="233"/>
      <c r="TPH46" s="233"/>
      <c r="TPI46" s="233"/>
      <c r="TPJ46" s="233"/>
      <c r="TPK46" s="233"/>
      <c r="TPL46" s="233"/>
      <c r="TPM46" s="233"/>
      <c r="TPN46" s="233"/>
      <c r="TPO46" s="233"/>
      <c r="TPP46" s="233"/>
      <c r="TPQ46" s="233"/>
      <c r="TPR46" s="233"/>
      <c r="TPS46" s="233"/>
      <c r="TPT46" s="233"/>
      <c r="TPU46" s="233"/>
      <c r="TPV46" s="233"/>
      <c r="TPW46" s="233"/>
      <c r="TPX46" s="233"/>
      <c r="TPY46" s="233"/>
      <c r="TPZ46" s="233"/>
      <c r="TQA46" s="233"/>
      <c r="TQB46" s="233"/>
      <c r="TQC46" s="233"/>
      <c r="TQD46" s="233"/>
      <c r="TQE46" s="233"/>
      <c r="TQF46" s="233"/>
      <c r="TQG46" s="233"/>
      <c r="TQH46" s="233"/>
      <c r="TQI46" s="233"/>
      <c r="TQJ46" s="233"/>
      <c r="TQK46" s="233"/>
      <c r="TQL46" s="233"/>
      <c r="TQM46" s="233"/>
      <c r="TQN46" s="233"/>
      <c r="TQO46" s="233"/>
      <c r="TQP46" s="233"/>
      <c r="TQQ46" s="233"/>
      <c r="TQR46" s="233"/>
      <c r="TQS46" s="233"/>
      <c r="TQT46" s="233"/>
      <c r="TQU46" s="233"/>
      <c r="TQV46" s="233"/>
      <c r="TQW46" s="233"/>
      <c r="TQX46" s="233"/>
      <c r="TQY46" s="233"/>
      <c r="TQZ46" s="233"/>
      <c r="TRA46" s="233"/>
      <c r="TRB46" s="233"/>
      <c r="TRC46" s="233"/>
      <c r="TRD46" s="233"/>
      <c r="TRE46" s="233"/>
      <c r="TRF46" s="233"/>
      <c r="TRG46" s="233"/>
      <c r="TRH46" s="233"/>
      <c r="TRI46" s="233"/>
      <c r="TRJ46" s="233"/>
      <c r="TRK46" s="233"/>
      <c r="TRL46" s="233"/>
      <c r="TRM46" s="233"/>
      <c r="TRN46" s="233"/>
      <c r="TRO46" s="233"/>
      <c r="TRP46" s="233"/>
      <c r="TRQ46" s="233"/>
      <c r="TRR46" s="233"/>
      <c r="TRS46" s="233"/>
      <c r="TRT46" s="233"/>
      <c r="TRU46" s="233"/>
      <c r="TRV46" s="233"/>
      <c r="TRW46" s="233"/>
      <c r="TRX46" s="233"/>
      <c r="TRY46" s="233"/>
      <c r="TRZ46" s="233"/>
      <c r="TSA46" s="233"/>
      <c r="TSB46" s="233"/>
      <c r="TSC46" s="233"/>
      <c r="TSD46" s="233"/>
      <c r="TSE46" s="233"/>
      <c r="TSF46" s="233"/>
      <c r="TSG46" s="233"/>
      <c r="TSH46" s="233"/>
      <c r="TSI46" s="233"/>
      <c r="TSJ46" s="233"/>
      <c r="TSK46" s="233"/>
      <c r="TSL46" s="233"/>
      <c r="TSM46" s="233"/>
      <c r="TSN46" s="233"/>
      <c r="TSO46" s="233"/>
      <c r="TSP46" s="233"/>
      <c r="TSQ46" s="233"/>
      <c r="TSR46" s="233"/>
      <c r="TSS46" s="233"/>
      <c r="TST46" s="233"/>
      <c r="TSU46" s="233"/>
      <c r="TSV46" s="233"/>
      <c r="TSW46" s="233"/>
      <c r="TSX46" s="233"/>
      <c r="TSY46" s="233"/>
      <c r="TSZ46" s="233"/>
      <c r="TTA46" s="233"/>
      <c r="TTB46" s="233"/>
      <c r="TTC46" s="233"/>
      <c r="TTD46" s="233"/>
      <c r="TTE46" s="233"/>
      <c r="TTF46" s="233"/>
      <c r="TTG46" s="233"/>
      <c r="TTH46" s="233"/>
      <c r="TTI46" s="233"/>
      <c r="TTJ46" s="233"/>
      <c r="TTK46" s="233"/>
      <c r="TTL46" s="233"/>
      <c r="TTM46" s="233"/>
      <c r="TTN46" s="233"/>
      <c r="TTO46" s="233"/>
      <c r="TTP46" s="233"/>
      <c r="TTQ46" s="233"/>
      <c r="TTR46" s="233"/>
      <c r="TTS46" s="233"/>
      <c r="TTT46" s="233"/>
      <c r="TTU46" s="233"/>
      <c r="TTV46" s="233"/>
      <c r="TTW46" s="233"/>
      <c r="TTX46" s="233"/>
      <c r="TTY46" s="233"/>
      <c r="TTZ46" s="233"/>
      <c r="TUA46" s="233"/>
      <c r="TUB46" s="233"/>
      <c r="TUC46" s="233"/>
      <c r="TUD46" s="233"/>
      <c r="TUE46" s="233"/>
      <c r="TUF46" s="233"/>
      <c r="TUG46" s="233"/>
      <c r="TUH46" s="233"/>
      <c r="TUI46" s="233"/>
      <c r="TUJ46" s="233"/>
      <c r="TUK46" s="233"/>
      <c r="TUL46" s="233"/>
      <c r="TUM46" s="233"/>
      <c r="TUN46" s="233"/>
      <c r="TUO46" s="233"/>
      <c r="TUP46" s="233"/>
      <c r="TUQ46" s="233"/>
      <c r="TUR46" s="233"/>
      <c r="TUS46" s="233"/>
      <c r="TUT46" s="233"/>
      <c r="TUU46" s="233"/>
      <c r="TUV46" s="233"/>
      <c r="TUW46" s="233"/>
      <c r="TUX46" s="233"/>
      <c r="TUY46" s="233"/>
      <c r="TUZ46" s="233"/>
      <c r="TVA46" s="233"/>
      <c r="TVB46" s="233"/>
      <c r="TVC46" s="233"/>
      <c r="TVD46" s="233"/>
      <c r="TVE46" s="233"/>
      <c r="TVF46" s="233"/>
      <c r="TVG46" s="233"/>
      <c r="TVH46" s="233"/>
      <c r="TVI46" s="233"/>
      <c r="TVJ46" s="233"/>
      <c r="TVK46" s="233"/>
      <c r="TVL46" s="233"/>
      <c r="TVM46" s="233"/>
      <c r="TVN46" s="233"/>
      <c r="TVO46" s="233"/>
      <c r="TVP46" s="233"/>
      <c r="TVQ46" s="233"/>
      <c r="TVR46" s="233"/>
      <c r="TVS46" s="233"/>
      <c r="TVT46" s="233"/>
      <c r="TVU46" s="233"/>
      <c r="TVV46" s="233"/>
      <c r="TVW46" s="233"/>
      <c r="TVX46" s="233"/>
      <c r="TVY46" s="233"/>
      <c r="TVZ46" s="233"/>
      <c r="TWA46" s="233"/>
      <c r="TWB46" s="233"/>
      <c r="TWC46" s="233"/>
      <c r="TWD46" s="233"/>
      <c r="TWE46" s="233"/>
      <c r="TWF46" s="233"/>
      <c r="TWG46" s="233"/>
      <c r="TWH46" s="233"/>
      <c r="TWI46" s="233"/>
      <c r="TWJ46" s="233"/>
      <c r="TWK46" s="233"/>
      <c r="TWL46" s="233"/>
      <c r="TWM46" s="233"/>
      <c r="TWN46" s="233"/>
      <c r="TWO46" s="233"/>
      <c r="TWP46" s="233"/>
      <c r="TWQ46" s="233"/>
      <c r="TWR46" s="233"/>
      <c r="TWS46" s="233"/>
      <c r="TWT46" s="233"/>
      <c r="TWU46" s="233"/>
      <c r="TWV46" s="233"/>
      <c r="TWW46" s="233"/>
      <c r="TWX46" s="233"/>
      <c r="TWY46" s="233"/>
      <c r="TWZ46" s="233"/>
      <c r="TXA46" s="233"/>
      <c r="TXB46" s="233"/>
      <c r="TXC46" s="233"/>
      <c r="TXD46" s="233"/>
      <c r="TXE46" s="233"/>
      <c r="TXF46" s="233"/>
      <c r="TXG46" s="233"/>
      <c r="TXH46" s="233"/>
      <c r="TXI46" s="233"/>
      <c r="TXJ46" s="233"/>
      <c r="TXK46" s="233"/>
      <c r="TXL46" s="233"/>
      <c r="TXM46" s="233"/>
      <c r="TXN46" s="233"/>
      <c r="TXO46" s="233"/>
      <c r="TXP46" s="233"/>
      <c r="TXQ46" s="233"/>
      <c r="TXR46" s="233"/>
      <c r="TXS46" s="233"/>
      <c r="TXT46" s="233"/>
      <c r="TXU46" s="233"/>
      <c r="TXV46" s="233"/>
      <c r="TXW46" s="233"/>
      <c r="TXX46" s="233"/>
      <c r="TXY46" s="233"/>
      <c r="TXZ46" s="233"/>
      <c r="TYA46" s="233"/>
      <c r="TYB46" s="233"/>
      <c r="TYC46" s="233"/>
      <c r="TYD46" s="233"/>
      <c r="TYE46" s="233"/>
      <c r="TYF46" s="233"/>
      <c r="TYG46" s="233"/>
      <c r="TYH46" s="233"/>
      <c r="TYI46" s="233"/>
      <c r="TYJ46" s="233"/>
      <c r="TYK46" s="233"/>
      <c r="TYL46" s="233"/>
      <c r="TYM46" s="233"/>
      <c r="TYN46" s="233"/>
      <c r="TYO46" s="233"/>
      <c r="TYP46" s="233"/>
      <c r="TYQ46" s="233"/>
      <c r="TYR46" s="233"/>
      <c r="TYS46" s="233"/>
      <c r="TYT46" s="233"/>
      <c r="TYU46" s="233"/>
      <c r="TYV46" s="233"/>
      <c r="TYW46" s="233"/>
      <c r="TYX46" s="233"/>
      <c r="TYY46" s="233"/>
      <c r="TYZ46" s="233"/>
      <c r="TZA46" s="233"/>
      <c r="TZB46" s="233"/>
      <c r="TZC46" s="233"/>
      <c r="TZD46" s="233"/>
      <c r="TZE46" s="233"/>
      <c r="TZF46" s="233"/>
      <c r="TZG46" s="233"/>
      <c r="TZH46" s="233"/>
      <c r="TZI46" s="233"/>
      <c r="TZJ46" s="233"/>
      <c r="TZK46" s="233"/>
      <c r="TZL46" s="233"/>
      <c r="TZM46" s="233"/>
      <c r="TZN46" s="233"/>
      <c r="TZO46" s="233"/>
      <c r="TZP46" s="233"/>
      <c r="TZQ46" s="233"/>
      <c r="TZR46" s="233"/>
      <c r="TZS46" s="233"/>
      <c r="TZT46" s="233"/>
      <c r="TZU46" s="233"/>
      <c r="TZV46" s="233"/>
      <c r="TZW46" s="233"/>
      <c r="TZX46" s="233"/>
      <c r="TZY46" s="233"/>
      <c r="TZZ46" s="233"/>
      <c r="UAA46" s="233"/>
      <c r="UAB46" s="233"/>
      <c r="UAC46" s="233"/>
      <c r="UAD46" s="233"/>
      <c r="UAE46" s="233"/>
      <c r="UAF46" s="233"/>
      <c r="UAG46" s="233"/>
      <c r="UAH46" s="233"/>
      <c r="UAI46" s="233"/>
      <c r="UAJ46" s="233"/>
      <c r="UAK46" s="233"/>
      <c r="UAL46" s="233"/>
      <c r="UAM46" s="233"/>
      <c r="UAN46" s="233"/>
      <c r="UAO46" s="233"/>
      <c r="UAP46" s="233"/>
      <c r="UAQ46" s="233"/>
      <c r="UAR46" s="233"/>
      <c r="UAS46" s="233"/>
      <c r="UAT46" s="233"/>
      <c r="UAU46" s="233"/>
      <c r="UAV46" s="233"/>
      <c r="UAW46" s="233"/>
      <c r="UAX46" s="233"/>
      <c r="UAY46" s="233"/>
      <c r="UAZ46" s="233"/>
      <c r="UBA46" s="233"/>
      <c r="UBB46" s="233"/>
      <c r="UBC46" s="233"/>
      <c r="UBD46" s="233"/>
      <c r="UBE46" s="233"/>
      <c r="UBF46" s="233"/>
      <c r="UBG46" s="233"/>
      <c r="UBH46" s="233"/>
      <c r="UBI46" s="233"/>
      <c r="UBJ46" s="233"/>
      <c r="UBK46" s="233"/>
      <c r="UBL46" s="233"/>
      <c r="UBM46" s="233"/>
      <c r="UBN46" s="233"/>
      <c r="UBO46" s="233"/>
      <c r="UBP46" s="233"/>
      <c r="UBQ46" s="233"/>
      <c r="UBR46" s="233"/>
      <c r="UBS46" s="233"/>
      <c r="UBT46" s="233"/>
      <c r="UBU46" s="233"/>
      <c r="UBV46" s="233"/>
      <c r="UBW46" s="233"/>
      <c r="UBX46" s="233"/>
      <c r="UBY46" s="233"/>
      <c r="UBZ46" s="233"/>
      <c r="UCA46" s="233"/>
      <c r="UCB46" s="233"/>
      <c r="UCC46" s="233"/>
      <c r="UCD46" s="233"/>
      <c r="UCE46" s="233"/>
      <c r="UCF46" s="233"/>
      <c r="UCG46" s="233"/>
      <c r="UCH46" s="233"/>
      <c r="UCI46" s="233"/>
      <c r="UCJ46" s="233"/>
      <c r="UCK46" s="233"/>
      <c r="UCL46" s="233"/>
      <c r="UCM46" s="233"/>
      <c r="UCN46" s="233"/>
      <c r="UCO46" s="233"/>
      <c r="UCP46" s="233"/>
      <c r="UCQ46" s="233"/>
      <c r="UCR46" s="233"/>
      <c r="UCS46" s="233"/>
      <c r="UCT46" s="233"/>
      <c r="UCU46" s="233"/>
      <c r="UCV46" s="233"/>
      <c r="UCW46" s="233"/>
      <c r="UCX46" s="233"/>
      <c r="UCY46" s="233"/>
      <c r="UCZ46" s="233"/>
      <c r="UDA46" s="233"/>
      <c r="UDB46" s="233"/>
      <c r="UDC46" s="233"/>
      <c r="UDD46" s="233"/>
      <c r="UDE46" s="233"/>
      <c r="UDF46" s="233"/>
      <c r="UDG46" s="233"/>
      <c r="UDH46" s="233"/>
      <c r="UDI46" s="233"/>
      <c r="UDJ46" s="233"/>
      <c r="UDK46" s="233"/>
      <c r="UDL46" s="233"/>
      <c r="UDM46" s="233"/>
      <c r="UDN46" s="233"/>
      <c r="UDO46" s="233"/>
      <c r="UDP46" s="233"/>
      <c r="UDQ46" s="233"/>
      <c r="UDR46" s="233"/>
      <c r="UDS46" s="233"/>
      <c r="UDT46" s="233"/>
      <c r="UDU46" s="233"/>
      <c r="UDV46" s="233"/>
      <c r="UDW46" s="233"/>
      <c r="UDX46" s="233"/>
      <c r="UDY46" s="233"/>
      <c r="UDZ46" s="233"/>
      <c r="UEA46" s="233"/>
      <c r="UEB46" s="233"/>
      <c r="UEC46" s="233"/>
      <c r="UED46" s="233"/>
      <c r="UEE46" s="233"/>
      <c r="UEF46" s="233"/>
      <c r="UEG46" s="233"/>
      <c r="UEH46" s="233"/>
      <c r="UEI46" s="233"/>
      <c r="UEJ46" s="233"/>
      <c r="UEK46" s="233"/>
      <c r="UEL46" s="233"/>
      <c r="UEM46" s="233"/>
      <c r="UEN46" s="233"/>
      <c r="UEO46" s="233"/>
      <c r="UEP46" s="233"/>
      <c r="UEQ46" s="233"/>
      <c r="UER46" s="233"/>
      <c r="UES46" s="233"/>
      <c r="UET46" s="233"/>
      <c r="UEU46" s="233"/>
      <c r="UEV46" s="233"/>
      <c r="UEW46" s="233"/>
      <c r="UEX46" s="233"/>
      <c r="UEY46" s="233"/>
      <c r="UEZ46" s="233"/>
      <c r="UFA46" s="233"/>
      <c r="UFB46" s="233"/>
      <c r="UFC46" s="233"/>
      <c r="UFD46" s="233"/>
      <c r="UFE46" s="233"/>
      <c r="UFF46" s="233"/>
      <c r="UFG46" s="233"/>
      <c r="UFH46" s="233"/>
      <c r="UFI46" s="233"/>
      <c r="UFJ46" s="233"/>
      <c r="UFK46" s="233"/>
      <c r="UFL46" s="233"/>
      <c r="UFM46" s="233"/>
      <c r="UFN46" s="233"/>
      <c r="UFO46" s="233"/>
      <c r="UFP46" s="233"/>
      <c r="UFQ46" s="233"/>
      <c r="UFR46" s="233"/>
      <c r="UFS46" s="233"/>
      <c r="UFT46" s="233"/>
      <c r="UFU46" s="233"/>
      <c r="UFV46" s="233"/>
      <c r="UFW46" s="233"/>
      <c r="UFX46" s="233"/>
      <c r="UFY46" s="233"/>
      <c r="UFZ46" s="233"/>
      <c r="UGA46" s="233"/>
      <c r="UGB46" s="233"/>
      <c r="UGC46" s="233"/>
      <c r="UGD46" s="233"/>
      <c r="UGE46" s="233"/>
      <c r="UGF46" s="233"/>
      <c r="UGG46" s="233"/>
      <c r="UGH46" s="233"/>
      <c r="UGI46" s="233"/>
      <c r="UGJ46" s="233"/>
      <c r="UGK46" s="233"/>
      <c r="UGL46" s="233"/>
      <c r="UGM46" s="233"/>
      <c r="UGN46" s="233"/>
      <c r="UGO46" s="233"/>
      <c r="UGP46" s="233"/>
      <c r="UGQ46" s="233"/>
      <c r="UGR46" s="233"/>
      <c r="UGS46" s="233"/>
      <c r="UGT46" s="233"/>
      <c r="UGU46" s="233"/>
      <c r="UGV46" s="233"/>
      <c r="UGW46" s="233"/>
      <c r="UGX46" s="233"/>
      <c r="UGY46" s="233"/>
      <c r="UGZ46" s="233"/>
      <c r="UHA46" s="233"/>
      <c r="UHB46" s="233"/>
      <c r="UHC46" s="233"/>
      <c r="UHD46" s="233"/>
      <c r="UHE46" s="233"/>
      <c r="UHF46" s="233"/>
      <c r="UHG46" s="233"/>
      <c r="UHH46" s="233"/>
      <c r="UHI46" s="233"/>
      <c r="UHJ46" s="233"/>
      <c r="UHK46" s="233"/>
      <c r="UHL46" s="233"/>
      <c r="UHM46" s="233"/>
      <c r="UHN46" s="233"/>
      <c r="UHO46" s="233"/>
      <c r="UHP46" s="233"/>
      <c r="UHQ46" s="233"/>
      <c r="UHR46" s="233"/>
      <c r="UHS46" s="233"/>
      <c r="UHT46" s="233"/>
      <c r="UHU46" s="233"/>
      <c r="UHV46" s="233"/>
      <c r="UHW46" s="233"/>
      <c r="UHX46" s="233"/>
      <c r="UHY46" s="233"/>
      <c r="UHZ46" s="233"/>
      <c r="UIA46" s="233"/>
      <c r="UIB46" s="233"/>
      <c r="UIC46" s="233"/>
      <c r="UID46" s="233"/>
      <c r="UIE46" s="233"/>
      <c r="UIF46" s="233"/>
      <c r="UIG46" s="233"/>
      <c r="UIH46" s="233"/>
      <c r="UII46" s="233"/>
      <c r="UIJ46" s="233"/>
      <c r="UIK46" s="233"/>
      <c r="UIL46" s="233"/>
      <c r="UIM46" s="233"/>
      <c r="UIN46" s="233"/>
      <c r="UIO46" s="233"/>
      <c r="UIP46" s="233"/>
      <c r="UIQ46" s="233"/>
      <c r="UIR46" s="233"/>
      <c r="UIS46" s="233"/>
      <c r="UIT46" s="233"/>
      <c r="UIU46" s="233"/>
      <c r="UIV46" s="233"/>
      <c r="UIW46" s="233"/>
      <c r="UIX46" s="233"/>
      <c r="UIY46" s="233"/>
      <c r="UIZ46" s="233"/>
      <c r="UJA46" s="233"/>
      <c r="UJB46" s="233"/>
      <c r="UJC46" s="233"/>
      <c r="UJD46" s="233"/>
      <c r="UJE46" s="233"/>
      <c r="UJF46" s="233"/>
      <c r="UJG46" s="233"/>
      <c r="UJH46" s="233"/>
      <c r="UJI46" s="233"/>
      <c r="UJJ46" s="233"/>
      <c r="UJK46" s="233"/>
      <c r="UJL46" s="233"/>
      <c r="UJM46" s="233"/>
      <c r="UJN46" s="233"/>
      <c r="UJO46" s="233"/>
      <c r="UJP46" s="233"/>
      <c r="UJQ46" s="233"/>
      <c r="UJR46" s="233"/>
      <c r="UJS46" s="233"/>
      <c r="UJT46" s="233"/>
      <c r="UJU46" s="233"/>
      <c r="UJV46" s="233"/>
      <c r="UJW46" s="233"/>
      <c r="UJX46" s="233"/>
      <c r="UJY46" s="233"/>
      <c r="UJZ46" s="233"/>
      <c r="UKA46" s="233"/>
      <c r="UKB46" s="233"/>
      <c r="UKC46" s="233"/>
      <c r="UKD46" s="233"/>
      <c r="UKE46" s="233"/>
      <c r="UKF46" s="233"/>
      <c r="UKG46" s="233"/>
      <c r="UKH46" s="233"/>
      <c r="UKI46" s="233"/>
      <c r="UKJ46" s="233"/>
      <c r="UKK46" s="233"/>
      <c r="UKL46" s="233"/>
      <c r="UKM46" s="233"/>
      <c r="UKN46" s="233"/>
      <c r="UKO46" s="233"/>
      <c r="UKP46" s="233"/>
      <c r="UKQ46" s="233"/>
      <c r="UKR46" s="233"/>
      <c r="UKS46" s="233"/>
      <c r="UKT46" s="233"/>
      <c r="UKU46" s="233"/>
      <c r="UKV46" s="233"/>
      <c r="UKW46" s="233"/>
      <c r="UKX46" s="233"/>
      <c r="UKY46" s="233"/>
      <c r="UKZ46" s="233"/>
      <c r="ULA46" s="233"/>
      <c r="ULB46" s="233"/>
      <c r="ULC46" s="233"/>
      <c r="ULD46" s="233"/>
      <c r="ULE46" s="233"/>
      <c r="ULF46" s="233"/>
      <c r="ULG46" s="233"/>
      <c r="ULH46" s="233"/>
      <c r="ULI46" s="233"/>
      <c r="ULJ46" s="233"/>
      <c r="ULK46" s="233"/>
      <c r="ULL46" s="233"/>
      <c r="ULM46" s="233"/>
      <c r="ULN46" s="233"/>
      <c r="ULO46" s="233"/>
      <c r="ULP46" s="233"/>
      <c r="ULQ46" s="233"/>
      <c r="ULR46" s="233"/>
      <c r="ULS46" s="233"/>
      <c r="ULT46" s="233"/>
      <c r="ULU46" s="233"/>
      <c r="ULV46" s="233"/>
      <c r="ULW46" s="233"/>
      <c r="ULX46" s="233"/>
      <c r="ULY46" s="233"/>
      <c r="ULZ46" s="233"/>
      <c r="UMA46" s="233"/>
      <c r="UMB46" s="233"/>
      <c r="UMC46" s="233"/>
      <c r="UMD46" s="233"/>
      <c r="UME46" s="233"/>
      <c r="UMF46" s="233"/>
      <c r="UMG46" s="233"/>
      <c r="UMH46" s="233"/>
      <c r="UMI46" s="233"/>
      <c r="UMJ46" s="233"/>
      <c r="UMK46" s="233"/>
      <c r="UML46" s="233"/>
      <c r="UMM46" s="233"/>
      <c r="UMN46" s="233"/>
      <c r="UMO46" s="233"/>
      <c r="UMP46" s="233"/>
      <c r="UMQ46" s="233"/>
      <c r="UMR46" s="233"/>
      <c r="UMS46" s="233"/>
      <c r="UMT46" s="233"/>
      <c r="UMU46" s="233"/>
      <c r="UMV46" s="233"/>
      <c r="UMW46" s="233"/>
      <c r="UMX46" s="233"/>
      <c r="UMY46" s="233"/>
      <c r="UMZ46" s="233"/>
      <c r="UNA46" s="233"/>
      <c r="UNB46" s="233"/>
      <c r="UNC46" s="233"/>
      <c r="UND46" s="233"/>
      <c r="UNE46" s="233"/>
      <c r="UNF46" s="233"/>
      <c r="UNG46" s="233"/>
      <c r="UNH46" s="233"/>
      <c r="UNI46" s="233"/>
      <c r="UNJ46" s="233"/>
      <c r="UNK46" s="233"/>
      <c r="UNL46" s="233"/>
      <c r="UNM46" s="233"/>
      <c r="UNN46" s="233"/>
      <c r="UNO46" s="233"/>
      <c r="UNP46" s="233"/>
      <c r="UNQ46" s="233"/>
      <c r="UNR46" s="233"/>
      <c r="UNS46" s="233"/>
      <c r="UNT46" s="233"/>
      <c r="UNU46" s="233"/>
      <c r="UNV46" s="233"/>
      <c r="UNW46" s="233"/>
      <c r="UNX46" s="233"/>
      <c r="UNY46" s="233"/>
      <c r="UNZ46" s="233"/>
      <c r="UOA46" s="233"/>
      <c r="UOB46" s="233"/>
      <c r="UOC46" s="233"/>
      <c r="UOD46" s="233"/>
      <c r="UOE46" s="233"/>
      <c r="UOF46" s="233"/>
      <c r="UOG46" s="233"/>
      <c r="UOH46" s="233"/>
      <c r="UOI46" s="233"/>
      <c r="UOJ46" s="233"/>
      <c r="UOK46" s="233"/>
      <c r="UOL46" s="233"/>
      <c r="UOM46" s="233"/>
      <c r="UON46" s="233"/>
      <c r="UOO46" s="233"/>
      <c r="UOP46" s="233"/>
      <c r="UOQ46" s="233"/>
      <c r="UOR46" s="233"/>
      <c r="UOS46" s="233"/>
      <c r="UOT46" s="233"/>
      <c r="UOU46" s="233"/>
      <c r="UOV46" s="233"/>
      <c r="UOW46" s="233"/>
      <c r="UOX46" s="233"/>
      <c r="UOY46" s="233"/>
      <c r="UOZ46" s="233"/>
      <c r="UPA46" s="233"/>
      <c r="UPB46" s="233"/>
      <c r="UPC46" s="233"/>
      <c r="UPD46" s="233"/>
      <c r="UPE46" s="233"/>
      <c r="UPF46" s="233"/>
      <c r="UPG46" s="233"/>
      <c r="UPH46" s="233"/>
      <c r="UPI46" s="233"/>
      <c r="UPJ46" s="233"/>
      <c r="UPK46" s="233"/>
      <c r="UPL46" s="233"/>
      <c r="UPM46" s="233"/>
      <c r="UPN46" s="233"/>
      <c r="UPO46" s="233"/>
      <c r="UPP46" s="233"/>
      <c r="UPQ46" s="233"/>
      <c r="UPR46" s="233"/>
      <c r="UPS46" s="233"/>
      <c r="UPT46" s="233"/>
      <c r="UPU46" s="233"/>
      <c r="UPV46" s="233"/>
      <c r="UPW46" s="233"/>
      <c r="UPX46" s="233"/>
      <c r="UPY46" s="233"/>
      <c r="UPZ46" s="233"/>
      <c r="UQA46" s="233"/>
      <c r="UQB46" s="233"/>
      <c r="UQC46" s="233"/>
      <c r="UQD46" s="233"/>
      <c r="UQE46" s="233"/>
      <c r="UQF46" s="233"/>
      <c r="UQG46" s="233"/>
      <c r="UQH46" s="233"/>
      <c r="UQI46" s="233"/>
      <c r="UQJ46" s="233"/>
      <c r="UQK46" s="233"/>
      <c r="UQL46" s="233"/>
      <c r="UQM46" s="233"/>
      <c r="UQN46" s="233"/>
      <c r="UQO46" s="233"/>
      <c r="UQP46" s="233"/>
      <c r="UQQ46" s="233"/>
      <c r="UQR46" s="233"/>
      <c r="UQS46" s="233"/>
      <c r="UQT46" s="233"/>
      <c r="UQU46" s="233"/>
      <c r="UQV46" s="233"/>
      <c r="UQW46" s="233"/>
      <c r="UQX46" s="233"/>
      <c r="UQY46" s="233"/>
      <c r="UQZ46" s="233"/>
      <c r="URA46" s="233"/>
      <c r="URB46" s="233"/>
      <c r="URC46" s="233"/>
      <c r="URD46" s="233"/>
      <c r="URE46" s="233"/>
      <c r="URF46" s="233"/>
      <c r="URG46" s="233"/>
      <c r="URH46" s="233"/>
      <c r="URI46" s="233"/>
      <c r="URJ46" s="233"/>
      <c r="URK46" s="233"/>
      <c r="URL46" s="233"/>
      <c r="URM46" s="233"/>
      <c r="URN46" s="233"/>
      <c r="URO46" s="233"/>
      <c r="URP46" s="233"/>
      <c r="URQ46" s="233"/>
      <c r="URR46" s="233"/>
      <c r="URS46" s="233"/>
      <c r="URT46" s="233"/>
      <c r="URU46" s="233"/>
      <c r="URV46" s="233"/>
      <c r="URW46" s="233"/>
      <c r="URX46" s="233"/>
      <c r="URY46" s="233"/>
      <c r="URZ46" s="233"/>
      <c r="USA46" s="233"/>
      <c r="USB46" s="233"/>
      <c r="USC46" s="233"/>
      <c r="USD46" s="233"/>
      <c r="USE46" s="233"/>
      <c r="USF46" s="233"/>
      <c r="USG46" s="233"/>
      <c r="USH46" s="233"/>
      <c r="USI46" s="233"/>
      <c r="USJ46" s="233"/>
      <c r="USK46" s="233"/>
      <c r="USL46" s="233"/>
      <c r="USM46" s="233"/>
      <c r="USN46" s="233"/>
      <c r="USO46" s="233"/>
      <c r="USP46" s="233"/>
      <c r="USQ46" s="233"/>
      <c r="USR46" s="233"/>
      <c r="USS46" s="233"/>
      <c r="UST46" s="233"/>
      <c r="USU46" s="233"/>
      <c r="USV46" s="233"/>
      <c r="USW46" s="233"/>
      <c r="USX46" s="233"/>
      <c r="USY46" s="233"/>
      <c r="USZ46" s="233"/>
      <c r="UTA46" s="233"/>
      <c r="UTB46" s="233"/>
      <c r="UTC46" s="233"/>
      <c r="UTD46" s="233"/>
      <c r="UTE46" s="233"/>
      <c r="UTF46" s="233"/>
      <c r="UTG46" s="233"/>
      <c r="UTH46" s="233"/>
      <c r="UTI46" s="233"/>
      <c r="UTJ46" s="233"/>
      <c r="UTK46" s="233"/>
      <c r="UTL46" s="233"/>
      <c r="UTM46" s="233"/>
      <c r="UTN46" s="233"/>
      <c r="UTO46" s="233"/>
      <c r="UTP46" s="233"/>
      <c r="UTQ46" s="233"/>
      <c r="UTR46" s="233"/>
      <c r="UTS46" s="233"/>
      <c r="UTT46" s="233"/>
      <c r="UTU46" s="233"/>
      <c r="UTV46" s="233"/>
      <c r="UTW46" s="233"/>
      <c r="UTX46" s="233"/>
      <c r="UTY46" s="233"/>
      <c r="UTZ46" s="233"/>
      <c r="UUA46" s="233"/>
      <c r="UUB46" s="233"/>
      <c r="UUC46" s="233"/>
      <c r="UUD46" s="233"/>
      <c r="UUE46" s="233"/>
      <c r="UUF46" s="233"/>
      <c r="UUG46" s="233"/>
      <c r="UUH46" s="233"/>
      <c r="UUI46" s="233"/>
      <c r="UUJ46" s="233"/>
      <c r="UUK46" s="233"/>
      <c r="UUL46" s="233"/>
      <c r="UUM46" s="233"/>
      <c r="UUN46" s="233"/>
      <c r="UUO46" s="233"/>
      <c r="UUP46" s="233"/>
      <c r="UUQ46" s="233"/>
      <c r="UUR46" s="233"/>
      <c r="UUS46" s="233"/>
      <c r="UUT46" s="233"/>
      <c r="UUU46" s="233"/>
      <c r="UUV46" s="233"/>
      <c r="UUW46" s="233"/>
      <c r="UUX46" s="233"/>
      <c r="UUY46" s="233"/>
      <c r="UUZ46" s="233"/>
      <c r="UVA46" s="233"/>
      <c r="UVB46" s="233"/>
      <c r="UVC46" s="233"/>
      <c r="UVD46" s="233"/>
      <c r="UVE46" s="233"/>
      <c r="UVF46" s="233"/>
      <c r="UVG46" s="233"/>
      <c r="UVH46" s="233"/>
      <c r="UVI46" s="233"/>
      <c r="UVJ46" s="233"/>
      <c r="UVK46" s="233"/>
      <c r="UVL46" s="233"/>
      <c r="UVM46" s="233"/>
      <c r="UVN46" s="233"/>
      <c r="UVO46" s="233"/>
      <c r="UVP46" s="233"/>
      <c r="UVQ46" s="233"/>
      <c r="UVR46" s="233"/>
      <c r="UVS46" s="233"/>
      <c r="UVT46" s="233"/>
      <c r="UVU46" s="233"/>
      <c r="UVV46" s="233"/>
      <c r="UVW46" s="233"/>
      <c r="UVX46" s="233"/>
      <c r="UVY46" s="233"/>
      <c r="UVZ46" s="233"/>
      <c r="UWA46" s="233"/>
      <c r="UWB46" s="233"/>
      <c r="UWC46" s="233"/>
      <c r="UWD46" s="233"/>
      <c r="UWE46" s="233"/>
      <c r="UWF46" s="233"/>
      <c r="UWG46" s="233"/>
      <c r="UWH46" s="233"/>
      <c r="UWI46" s="233"/>
      <c r="UWJ46" s="233"/>
      <c r="UWK46" s="233"/>
      <c r="UWL46" s="233"/>
      <c r="UWM46" s="233"/>
      <c r="UWN46" s="233"/>
      <c r="UWO46" s="233"/>
      <c r="UWP46" s="233"/>
      <c r="UWQ46" s="233"/>
      <c r="UWR46" s="233"/>
      <c r="UWS46" s="233"/>
      <c r="UWT46" s="233"/>
      <c r="UWU46" s="233"/>
      <c r="UWV46" s="233"/>
      <c r="UWW46" s="233"/>
      <c r="UWX46" s="233"/>
      <c r="UWY46" s="233"/>
      <c r="UWZ46" s="233"/>
      <c r="UXA46" s="233"/>
      <c r="UXB46" s="233"/>
      <c r="UXC46" s="233"/>
      <c r="UXD46" s="233"/>
      <c r="UXE46" s="233"/>
      <c r="UXF46" s="233"/>
      <c r="UXG46" s="233"/>
      <c r="UXH46" s="233"/>
      <c r="UXI46" s="233"/>
      <c r="UXJ46" s="233"/>
      <c r="UXK46" s="233"/>
      <c r="UXL46" s="233"/>
      <c r="UXM46" s="233"/>
      <c r="UXN46" s="233"/>
      <c r="UXO46" s="233"/>
      <c r="UXP46" s="233"/>
      <c r="UXQ46" s="233"/>
      <c r="UXR46" s="233"/>
      <c r="UXS46" s="233"/>
      <c r="UXT46" s="233"/>
      <c r="UXU46" s="233"/>
      <c r="UXV46" s="233"/>
      <c r="UXW46" s="233"/>
      <c r="UXX46" s="233"/>
      <c r="UXY46" s="233"/>
      <c r="UXZ46" s="233"/>
      <c r="UYA46" s="233"/>
      <c r="UYB46" s="233"/>
      <c r="UYC46" s="233"/>
      <c r="UYD46" s="233"/>
      <c r="UYE46" s="233"/>
      <c r="UYF46" s="233"/>
      <c r="UYG46" s="233"/>
      <c r="UYH46" s="233"/>
      <c r="UYI46" s="233"/>
      <c r="UYJ46" s="233"/>
      <c r="UYK46" s="233"/>
      <c r="UYL46" s="233"/>
      <c r="UYM46" s="233"/>
      <c r="UYN46" s="233"/>
      <c r="UYO46" s="233"/>
      <c r="UYP46" s="233"/>
      <c r="UYQ46" s="233"/>
      <c r="UYR46" s="233"/>
      <c r="UYS46" s="233"/>
      <c r="UYT46" s="233"/>
      <c r="UYU46" s="233"/>
      <c r="UYV46" s="233"/>
      <c r="UYW46" s="233"/>
      <c r="UYX46" s="233"/>
      <c r="UYY46" s="233"/>
      <c r="UYZ46" s="233"/>
      <c r="UZA46" s="233"/>
      <c r="UZB46" s="233"/>
      <c r="UZC46" s="233"/>
      <c r="UZD46" s="233"/>
      <c r="UZE46" s="233"/>
      <c r="UZF46" s="233"/>
      <c r="UZG46" s="233"/>
      <c r="UZH46" s="233"/>
      <c r="UZI46" s="233"/>
      <c r="UZJ46" s="233"/>
      <c r="UZK46" s="233"/>
      <c r="UZL46" s="233"/>
      <c r="UZM46" s="233"/>
      <c r="UZN46" s="233"/>
      <c r="UZO46" s="233"/>
      <c r="UZP46" s="233"/>
      <c r="UZQ46" s="233"/>
      <c r="UZR46" s="233"/>
      <c r="UZS46" s="233"/>
      <c r="UZT46" s="233"/>
      <c r="UZU46" s="233"/>
      <c r="UZV46" s="233"/>
      <c r="UZW46" s="233"/>
      <c r="UZX46" s="233"/>
      <c r="UZY46" s="233"/>
      <c r="UZZ46" s="233"/>
      <c r="VAA46" s="233"/>
      <c r="VAB46" s="233"/>
      <c r="VAC46" s="233"/>
      <c r="VAD46" s="233"/>
      <c r="VAE46" s="233"/>
      <c r="VAF46" s="233"/>
      <c r="VAG46" s="233"/>
      <c r="VAH46" s="233"/>
      <c r="VAI46" s="233"/>
      <c r="VAJ46" s="233"/>
      <c r="VAK46" s="233"/>
      <c r="VAL46" s="233"/>
      <c r="VAM46" s="233"/>
      <c r="VAN46" s="233"/>
      <c r="VAO46" s="233"/>
      <c r="VAP46" s="233"/>
      <c r="VAQ46" s="233"/>
      <c r="VAR46" s="233"/>
      <c r="VAS46" s="233"/>
      <c r="VAT46" s="233"/>
      <c r="VAU46" s="233"/>
      <c r="VAV46" s="233"/>
      <c r="VAW46" s="233"/>
      <c r="VAX46" s="233"/>
      <c r="VAY46" s="233"/>
      <c r="VAZ46" s="233"/>
      <c r="VBA46" s="233"/>
      <c r="VBB46" s="233"/>
      <c r="VBC46" s="233"/>
      <c r="VBD46" s="233"/>
      <c r="VBE46" s="233"/>
      <c r="VBF46" s="233"/>
      <c r="VBG46" s="233"/>
      <c r="VBH46" s="233"/>
      <c r="VBI46" s="233"/>
      <c r="VBJ46" s="233"/>
      <c r="VBK46" s="233"/>
      <c r="VBL46" s="233"/>
      <c r="VBM46" s="233"/>
      <c r="VBN46" s="233"/>
      <c r="VBO46" s="233"/>
      <c r="VBP46" s="233"/>
      <c r="VBQ46" s="233"/>
      <c r="VBR46" s="233"/>
      <c r="VBS46" s="233"/>
      <c r="VBT46" s="233"/>
      <c r="VBU46" s="233"/>
      <c r="VBV46" s="233"/>
      <c r="VBW46" s="233"/>
      <c r="VBX46" s="233"/>
      <c r="VBY46" s="233"/>
      <c r="VBZ46" s="233"/>
      <c r="VCA46" s="233"/>
      <c r="VCB46" s="233"/>
      <c r="VCC46" s="233"/>
      <c r="VCD46" s="233"/>
      <c r="VCE46" s="233"/>
      <c r="VCF46" s="233"/>
      <c r="VCG46" s="233"/>
      <c r="VCH46" s="233"/>
      <c r="VCI46" s="233"/>
      <c r="VCJ46" s="233"/>
      <c r="VCK46" s="233"/>
      <c r="VCL46" s="233"/>
      <c r="VCM46" s="233"/>
      <c r="VCN46" s="233"/>
      <c r="VCO46" s="233"/>
      <c r="VCP46" s="233"/>
      <c r="VCQ46" s="233"/>
      <c r="VCR46" s="233"/>
      <c r="VCS46" s="233"/>
      <c r="VCT46" s="233"/>
      <c r="VCU46" s="233"/>
      <c r="VCV46" s="233"/>
      <c r="VCW46" s="233"/>
      <c r="VCX46" s="233"/>
      <c r="VCY46" s="233"/>
      <c r="VCZ46" s="233"/>
      <c r="VDA46" s="233"/>
      <c r="VDB46" s="233"/>
      <c r="VDC46" s="233"/>
      <c r="VDD46" s="233"/>
      <c r="VDE46" s="233"/>
      <c r="VDF46" s="233"/>
      <c r="VDG46" s="233"/>
      <c r="VDH46" s="233"/>
      <c r="VDI46" s="233"/>
      <c r="VDJ46" s="233"/>
      <c r="VDK46" s="233"/>
      <c r="VDL46" s="233"/>
      <c r="VDM46" s="233"/>
      <c r="VDN46" s="233"/>
      <c r="VDO46" s="233"/>
      <c r="VDP46" s="233"/>
      <c r="VDQ46" s="233"/>
      <c r="VDR46" s="233"/>
      <c r="VDS46" s="233"/>
      <c r="VDT46" s="233"/>
      <c r="VDU46" s="233"/>
      <c r="VDV46" s="233"/>
      <c r="VDW46" s="233"/>
      <c r="VDX46" s="233"/>
      <c r="VDY46" s="233"/>
      <c r="VDZ46" s="233"/>
      <c r="VEA46" s="233"/>
      <c r="VEB46" s="233"/>
      <c r="VEC46" s="233"/>
      <c r="VED46" s="233"/>
      <c r="VEE46" s="233"/>
      <c r="VEF46" s="233"/>
      <c r="VEG46" s="233"/>
      <c r="VEH46" s="233"/>
      <c r="VEI46" s="233"/>
      <c r="VEJ46" s="233"/>
      <c r="VEK46" s="233"/>
      <c r="VEL46" s="233"/>
      <c r="VEM46" s="233"/>
      <c r="VEN46" s="233"/>
      <c r="VEO46" s="233"/>
      <c r="VEP46" s="233"/>
      <c r="VEQ46" s="233"/>
      <c r="VER46" s="233"/>
      <c r="VES46" s="233"/>
      <c r="VET46" s="233"/>
      <c r="VEU46" s="233"/>
      <c r="VEV46" s="233"/>
      <c r="VEW46" s="233"/>
      <c r="VEX46" s="233"/>
      <c r="VEY46" s="233"/>
      <c r="VEZ46" s="233"/>
      <c r="VFA46" s="233"/>
      <c r="VFB46" s="233"/>
      <c r="VFC46" s="233"/>
      <c r="VFD46" s="233"/>
      <c r="VFE46" s="233"/>
      <c r="VFF46" s="233"/>
      <c r="VFG46" s="233"/>
      <c r="VFH46" s="233"/>
      <c r="VFI46" s="233"/>
      <c r="VFJ46" s="233"/>
      <c r="VFK46" s="233"/>
      <c r="VFL46" s="233"/>
      <c r="VFM46" s="233"/>
      <c r="VFN46" s="233"/>
      <c r="VFO46" s="233"/>
      <c r="VFP46" s="233"/>
      <c r="VFQ46" s="233"/>
      <c r="VFR46" s="233"/>
      <c r="VFS46" s="233"/>
      <c r="VFT46" s="233"/>
      <c r="VFU46" s="233"/>
      <c r="VFV46" s="233"/>
      <c r="VFW46" s="233"/>
      <c r="VFX46" s="233"/>
      <c r="VFY46" s="233"/>
      <c r="VFZ46" s="233"/>
      <c r="VGA46" s="233"/>
      <c r="VGB46" s="233"/>
      <c r="VGC46" s="233"/>
      <c r="VGD46" s="233"/>
      <c r="VGE46" s="233"/>
      <c r="VGF46" s="233"/>
      <c r="VGG46" s="233"/>
      <c r="VGH46" s="233"/>
      <c r="VGI46" s="233"/>
      <c r="VGJ46" s="233"/>
      <c r="VGK46" s="233"/>
      <c r="VGL46" s="233"/>
      <c r="VGM46" s="233"/>
      <c r="VGN46" s="233"/>
      <c r="VGO46" s="233"/>
      <c r="VGP46" s="233"/>
      <c r="VGQ46" s="233"/>
      <c r="VGR46" s="233"/>
      <c r="VGS46" s="233"/>
      <c r="VGT46" s="233"/>
      <c r="VGU46" s="233"/>
      <c r="VGV46" s="233"/>
      <c r="VGW46" s="233"/>
      <c r="VGX46" s="233"/>
      <c r="VGY46" s="233"/>
      <c r="VGZ46" s="233"/>
      <c r="VHA46" s="233"/>
      <c r="VHB46" s="233"/>
      <c r="VHC46" s="233"/>
      <c r="VHD46" s="233"/>
      <c r="VHE46" s="233"/>
      <c r="VHF46" s="233"/>
      <c r="VHG46" s="233"/>
      <c r="VHH46" s="233"/>
      <c r="VHI46" s="233"/>
      <c r="VHJ46" s="233"/>
      <c r="VHK46" s="233"/>
      <c r="VHL46" s="233"/>
      <c r="VHM46" s="233"/>
      <c r="VHN46" s="233"/>
      <c r="VHO46" s="233"/>
      <c r="VHP46" s="233"/>
      <c r="VHQ46" s="233"/>
      <c r="VHR46" s="233"/>
      <c r="VHS46" s="233"/>
      <c r="VHT46" s="233"/>
      <c r="VHU46" s="233"/>
      <c r="VHV46" s="233"/>
      <c r="VHW46" s="233"/>
      <c r="VHX46" s="233"/>
      <c r="VHY46" s="233"/>
      <c r="VHZ46" s="233"/>
      <c r="VIA46" s="233"/>
      <c r="VIB46" s="233"/>
      <c r="VIC46" s="233"/>
      <c r="VID46" s="233"/>
      <c r="VIE46" s="233"/>
      <c r="VIF46" s="233"/>
      <c r="VIG46" s="233"/>
      <c r="VIH46" s="233"/>
      <c r="VII46" s="233"/>
      <c r="VIJ46" s="233"/>
      <c r="VIK46" s="233"/>
      <c r="VIL46" s="233"/>
      <c r="VIM46" s="233"/>
      <c r="VIN46" s="233"/>
      <c r="VIO46" s="233"/>
      <c r="VIP46" s="233"/>
      <c r="VIQ46" s="233"/>
      <c r="VIR46" s="233"/>
      <c r="VIS46" s="233"/>
      <c r="VIT46" s="233"/>
      <c r="VIU46" s="233"/>
      <c r="VIV46" s="233"/>
      <c r="VIW46" s="233"/>
      <c r="VIX46" s="233"/>
      <c r="VIY46" s="233"/>
      <c r="VIZ46" s="233"/>
      <c r="VJA46" s="233"/>
      <c r="VJB46" s="233"/>
      <c r="VJC46" s="233"/>
      <c r="VJD46" s="233"/>
      <c r="VJE46" s="233"/>
      <c r="VJF46" s="233"/>
      <c r="VJG46" s="233"/>
      <c r="VJH46" s="233"/>
      <c r="VJI46" s="233"/>
      <c r="VJJ46" s="233"/>
      <c r="VJK46" s="233"/>
      <c r="VJL46" s="233"/>
      <c r="VJM46" s="233"/>
      <c r="VJN46" s="233"/>
      <c r="VJO46" s="233"/>
      <c r="VJP46" s="233"/>
      <c r="VJQ46" s="233"/>
      <c r="VJR46" s="233"/>
      <c r="VJS46" s="233"/>
      <c r="VJT46" s="233"/>
      <c r="VJU46" s="233"/>
      <c r="VJV46" s="233"/>
      <c r="VJW46" s="233"/>
      <c r="VJX46" s="233"/>
      <c r="VJY46" s="233"/>
      <c r="VJZ46" s="233"/>
      <c r="VKA46" s="233"/>
      <c r="VKB46" s="233"/>
      <c r="VKC46" s="233"/>
      <c r="VKD46" s="233"/>
      <c r="VKE46" s="233"/>
      <c r="VKF46" s="233"/>
      <c r="VKG46" s="233"/>
      <c r="VKH46" s="233"/>
      <c r="VKI46" s="233"/>
      <c r="VKJ46" s="233"/>
      <c r="VKK46" s="233"/>
      <c r="VKL46" s="233"/>
      <c r="VKM46" s="233"/>
      <c r="VKN46" s="233"/>
      <c r="VKO46" s="233"/>
      <c r="VKP46" s="233"/>
      <c r="VKQ46" s="233"/>
      <c r="VKR46" s="233"/>
      <c r="VKS46" s="233"/>
      <c r="VKT46" s="233"/>
      <c r="VKU46" s="233"/>
      <c r="VKV46" s="233"/>
      <c r="VKW46" s="233"/>
      <c r="VKX46" s="233"/>
      <c r="VKY46" s="233"/>
      <c r="VKZ46" s="233"/>
      <c r="VLA46" s="233"/>
      <c r="VLB46" s="233"/>
      <c r="VLC46" s="233"/>
      <c r="VLD46" s="233"/>
      <c r="VLE46" s="233"/>
      <c r="VLF46" s="233"/>
      <c r="VLG46" s="233"/>
      <c r="VLH46" s="233"/>
      <c r="VLI46" s="233"/>
      <c r="VLJ46" s="233"/>
      <c r="VLK46" s="233"/>
      <c r="VLL46" s="233"/>
      <c r="VLM46" s="233"/>
      <c r="VLN46" s="233"/>
      <c r="VLO46" s="233"/>
      <c r="VLP46" s="233"/>
      <c r="VLQ46" s="233"/>
      <c r="VLR46" s="233"/>
      <c r="VLS46" s="233"/>
      <c r="VLT46" s="233"/>
      <c r="VLU46" s="233"/>
      <c r="VLV46" s="233"/>
      <c r="VLW46" s="233"/>
      <c r="VLX46" s="233"/>
      <c r="VLY46" s="233"/>
      <c r="VLZ46" s="233"/>
      <c r="VMA46" s="233"/>
      <c r="VMB46" s="233"/>
      <c r="VMC46" s="233"/>
      <c r="VMD46" s="233"/>
      <c r="VME46" s="233"/>
      <c r="VMF46" s="233"/>
      <c r="VMG46" s="233"/>
      <c r="VMH46" s="233"/>
      <c r="VMI46" s="233"/>
      <c r="VMJ46" s="233"/>
      <c r="VMK46" s="233"/>
      <c r="VML46" s="233"/>
      <c r="VMM46" s="233"/>
      <c r="VMN46" s="233"/>
      <c r="VMO46" s="233"/>
      <c r="VMP46" s="233"/>
      <c r="VMQ46" s="233"/>
      <c r="VMR46" s="233"/>
      <c r="VMS46" s="233"/>
      <c r="VMT46" s="233"/>
      <c r="VMU46" s="233"/>
      <c r="VMV46" s="233"/>
      <c r="VMW46" s="233"/>
      <c r="VMX46" s="233"/>
      <c r="VMY46" s="233"/>
      <c r="VMZ46" s="233"/>
      <c r="VNA46" s="233"/>
      <c r="VNB46" s="233"/>
      <c r="VNC46" s="233"/>
      <c r="VND46" s="233"/>
      <c r="VNE46" s="233"/>
      <c r="VNF46" s="233"/>
      <c r="VNG46" s="233"/>
      <c r="VNH46" s="233"/>
      <c r="VNI46" s="233"/>
      <c r="VNJ46" s="233"/>
      <c r="VNK46" s="233"/>
      <c r="VNL46" s="233"/>
      <c r="VNM46" s="233"/>
      <c r="VNN46" s="233"/>
      <c r="VNO46" s="233"/>
      <c r="VNP46" s="233"/>
      <c r="VNQ46" s="233"/>
      <c r="VNR46" s="233"/>
      <c r="VNS46" s="233"/>
      <c r="VNT46" s="233"/>
      <c r="VNU46" s="233"/>
      <c r="VNV46" s="233"/>
      <c r="VNW46" s="233"/>
      <c r="VNX46" s="233"/>
      <c r="VNY46" s="233"/>
      <c r="VNZ46" s="233"/>
      <c r="VOA46" s="233"/>
      <c r="VOB46" s="233"/>
      <c r="VOC46" s="233"/>
      <c r="VOD46" s="233"/>
      <c r="VOE46" s="233"/>
      <c r="VOF46" s="233"/>
      <c r="VOG46" s="233"/>
      <c r="VOH46" s="233"/>
      <c r="VOI46" s="233"/>
      <c r="VOJ46" s="233"/>
      <c r="VOK46" s="233"/>
      <c r="VOL46" s="233"/>
      <c r="VOM46" s="233"/>
      <c r="VON46" s="233"/>
      <c r="VOO46" s="233"/>
      <c r="VOP46" s="233"/>
      <c r="VOQ46" s="233"/>
      <c r="VOR46" s="233"/>
      <c r="VOS46" s="233"/>
      <c r="VOT46" s="233"/>
      <c r="VOU46" s="233"/>
      <c r="VOV46" s="233"/>
      <c r="VOW46" s="233"/>
      <c r="VOX46" s="233"/>
      <c r="VOY46" s="233"/>
      <c r="VOZ46" s="233"/>
      <c r="VPA46" s="233"/>
      <c r="VPB46" s="233"/>
      <c r="VPC46" s="233"/>
      <c r="VPD46" s="233"/>
      <c r="VPE46" s="233"/>
      <c r="VPF46" s="233"/>
      <c r="VPG46" s="233"/>
      <c r="VPH46" s="233"/>
      <c r="VPI46" s="233"/>
      <c r="VPJ46" s="233"/>
      <c r="VPK46" s="233"/>
      <c r="VPL46" s="233"/>
      <c r="VPM46" s="233"/>
      <c r="VPN46" s="233"/>
      <c r="VPO46" s="233"/>
      <c r="VPP46" s="233"/>
      <c r="VPQ46" s="233"/>
      <c r="VPR46" s="233"/>
      <c r="VPS46" s="233"/>
      <c r="VPT46" s="233"/>
      <c r="VPU46" s="233"/>
      <c r="VPV46" s="233"/>
      <c r="VPW46" s="233"/>
      <c r="VPX46" s="233"/>
      <c r="VPY46" s="233"/>
      <c r="VPZ46" s="233"/>
      <c r="VQA46" s="233"/>
      <c r="VQB46" s="233"/>
      <c r="VQC46" s="233"/>
      <c r="VQD46" s="233"/>
      <c r="VQE46" s="233"/>
      <c r="VQF46" s="233"/>
      <c r="VQG46" s="233"/>
      <c r="VQH46" s="233"/>
      <c r="VQI46" s="233"/>
      <c r="VQJ46" s="233"/>
      <c r="VQK46" s="233"/>
      <c r="VQL46" s="233"/>
      <c r="VQM46" s="233"/>
      <c r="VQN46" s="233"/>
      <c r="VQO46" s="233"/>
      <c r="VQP46" s="233"/>
      <c r="VQQ46" s="233"/>
      <c r="VQR46" s="233"/>
      <c r="VQS46" s="233"/>
      <c r="VQT46" s="233"/>
      <c r="VQU46" s="233"/>
      <c r="VQV46" s="233"/>
      <c r="VQW46" s="233"/>
      <c r="VQX46" s="233"/>
      <c r="VQY46" s="233"/>
      <c r="VQZ46" s="233"/>
      <c r="VRA46" s="233"/>
      <c r="VRB46" s="233"/>
      <c r="VRC46" s="233"/>
      <c r="VRD46" s="233"/>
      <c r="VRE46" s="233"/>
      <c r="VRF46" s="233"/>
      <c r="VRG46" s="233"/>
      <c r="VRH46" s="233"/>
      <c r="VRI46" s="233"/>
      <c r="VRJ46" s="233"/>
      <c r="VRK46" s="233"/>
      <c r="VRL46" s="233"/>
      <c r="VRM46" s="233"/>
      <c r="VRN46" s="233"/>
      <c r="VRO46" s="233"/>
      <c r="VRP46" s="233"/>
      <c r="VRQ46" s="233"/>
      <c r="VRR46" s="233"/>
      <c r="VRS46" s="233"/>
      <c r="VRT46" s="233"/>
      <c r="VRU46" s="233"/>
      <c r="VRV46" s="233"/>
      <c r="VRW46" s="233"/>
      <c r="VRX46" s="233"/>
      <c r="VRY46" s="233"/>
      <c r="VRZ46" s="233"/>
      <c r="VSA46" s="233"/>
      <c r="VSB46" s="233"/>
      <c r="VSC46" s="233"/>
      <c r="VSD46" s="233"/>
      <c r="VSE46" s="233"/>
      <c r="VSF46" s="233"/>
      <c r="VSG46" s="233"/>
      <c r="VSH46" s="233"/>
      <c r="VSI46" s="233"/>
      <c r="VSJ46" s="233"/>
      <c r="VSK46" s="233"/>
      <c r="VSL46" s="233"/>
      <c r="VSM46" s="233"/>
      <c r="VSN46" s="233"/>
      <c r="VSO46" s="233"/>
      <c r="VSP46" s="233"/>
      <c r="VSQ46" s="233"/>
      <c r="VSR46" s="233"/>
      <c r="VSS46" s="233"/>
      <c r="VST46" s="233"/>
      <c r="VSU46" s="233"/>
      <c r="VSV46" s="233"/>
      <c r="VSW46" s="233"/>
      <c r="VSX46" s="233"/>
      <c r="VSY46" s="233"/>
      <c r="VSZ46" s="233"/>
      <c r="VTA46" s="233"/>
      <c r="VTB46" s="233"/>
      <c r="VTC46" s="233"/>
      <c r="VTD46" s="233"/>
      <c r="VTE46" s="233"/>
      <c r="VTF46" s="233"/>
      <c r="VTG46" s="233"/>
      <c r="VTH46" s="233"/>
      <c r="VTI46" s="233"/>
      <c r="VTJ46" s="233"/>
      <c r="VTK46" s="233"/>
      <c r="VTL46" s="233"/>
      <c r="VTM46" s="233"/>
      <c r="VTN46" s="233"/>
      <c r="VTO46" s="233"/>
      <c r="VTP46" s="233"/>
      <c r="VTQ46" s="233"/>
      <c r="VTR46" s="233"/>
      <c r="VTS46" s="233"/>
      <c r="VTT46" s="233"/>
      <c r="VTU46" s="233"/>
      <c r="VTV46" s="233"/>
      <c r="VTW46" s="233"/>
      <c r="VTX46" s="233"/>
      <c r="VTY46" s="233"/>
      <c r="VTZ46" s="233"/>
      <c r="VUA46" s="233"/>
      <c r="VUB46" s="233"/>
      <c r="VUC46" s="233"/>
      <c r="VUD46" s="233"/>
      <c r="VUE46" s="233"/>
      <c r="VUF46" s="233"/>
      <c r="VUG46" s="233"/>
      <c r="VUH46" s="233"/>
      <c r="VUI46" s="233"/>
      <c r="VUJ46" s="233"/>
      <c r="VUK46" s="233"/>
      <c r="VUL46" s="233"/>
      <c r="VUM46" s="233"/>
      <c r="VUN46" s="233"/>
      <c r="VUO46" s="233"/>
      <c r="VUP46" s="233"/>
      <c r="VUQ46" s="233"/>
      <c r="VUR46" s="233"/>
      <c r="VUS46" s="233"/>
      <c r="VUT46" s="233"/>
      <c r="VUU46" s="233"/>
      <c r="VUV46" s="233"/>
      <c r="VUW46" s="233"/>
      <c r="VUX46" s="233"/>
      <c r="VUY46" s="233"/>
      <c r="VUZ46" s="233"/>
      <c r="VVA46" s="233"/>
      <c r="VVB46" s="233"/>
      <c r="VVC46" s="233"/>
      <c r="VVD46" s="233"/>
      <c r="VVE46" s="233"/>
      <c r="VVF46" s="233"/>
      <c r="VVG46" s="233"/>
      <c r="VVH46" s="233"/>
      <c r="VVI46" s="233"/>
      <c r="VVJ46" s="233"/>
      <c r="VVK46" s="233"/>
      <c r="VVL46" s="233"/>
      <c r="VVM46" s="233"/>
      <c r="VVN46" s="233"/>
      <c r="VVO46" s="233"/>
      <c r="VVP46" s="233"/>
      <c r="VVQ46" s="233"/>
      <c r="VVR46" s="233"/>
      <c r="VVS46" s="233"/>
      <c r="VVT46" s="233"/>
      <c r="VVU46" s="233"/>
      <c r="VVV46" s="233"/>
      <c r="VVW46" s="233"/>
      <c r="VVX46" s="233"/>
      <c r="VVY46" s="233"/>
      <c r="VVZ46" s="233"/>
      <c r="VWA46" s="233"/>
      <c r="VWB46" s="233"/>
      <c r="VWC46" s="233"/>
      <c r="VWD46" s="233"/>
      <c r="VWE46" s="233"/>
      <c r="VWF46" s="233"/>
      <c r="VWG46" s="233"/>
      <c r="VWH46" s="233"/>
      <c r="VWI46" s="233"/>
      <c r="VWJ46" s="233"/>
      <c r="VWK46" s="233"/>
      <c r="VWL46" s="233"/>
      <c r="VWM46" s="233"/>
      <c r="VWN46" s="233"/>
      <c r="VWO46" s="233"/>
      <c r="VWP46" s="233"/>
      <c r="VWQ46" s="233"/>
      <c r="VWR46" s="233"/>
      <c r="VWS46" s="233"/>
      <c r="VWT46" s="233"/>
      <c r="VWU46" s="233"/>
      <c r="VWV46" s="233"/>
      <c r="VWW46" s="233"/>
      <c r="VWX46" s="233"/>
      <c r="VWY46" s="233"/>
      <c r="VWZ46" s="233"/>
      <c r="VXA46" s="233"/>
      <c r="VXB46" s="233"/>
      <c r="VXC46" s="233"/>
      <c r="VXD46" s="233"/>
      <c r="VXE46" s="233"/>
      <c r="VXF46" s="233"/>
      <c r="VXG46" s="233"/>
      <c r="VXH46" s="233"/>
      <c r="VXI46" s="233"/>
      <c r="VXJ46" s="233"/>
      <c r="VXK46" s="233"/>
      <c r="VXL46" s="233"/>
      <c r="VXM46" s="233"/>
      <c r="VXN46" s="233"/>
      <c r="VXO46" s="233"/>
      <c r="VXP46" s="233"/>
      <c r="VXQ46" s="233"/>
      <c r="VXR46" s="233"/>
      <c r="VXS46" s="233"/>
      <c r="VXT46" s="233"/>
      <c r="VXU46" s="233"/>
      <c r="VXV46" s="233"/>
      <c r="VXW46" s="233"/>
      <c r="VXX46" s="233"/>
      <c r="VXY46" s="233"/>
      <c r="VXZ46" s="233"/>
      <c r="VYA46" s="233"/>
      <c r="VYB46" s="233"/>
      <c r="VYC46" s="233"/>
      <c r="VYD46" s="233"/>
      <c r="VYE46" s="233"/>
      <c r="VYF46" s="233"/>
      <c r="VYG46" s="233"/>
      <c r="VYH46" s="233"/>
      <c r="VYI46" s="233"/>
      <c r="VYJ46" s="233"/>
      <c r="VYK46" s="233"/>
      <c r="VYL46" s="233"/>
      <c r="VYM46" s="233"/>
      <c r="VYN46" s="233"/>
      <c r="VYO46" s="233"/>
      <c r="VYP46" s="233"/>
      <c r="VYQ46" s="233"/>
      <c r="VYR46" s="233"/>
      <c r="VYS46" s="233"/>
      <c r="VYT46" s="233"/>
      <c r="VYU46" s="233"/>
      <c r="VYV46" s="233"/>
      <c r="VYW46" s="233"/>
      <c r="VYX46" s="233"/>
      <c r="VYY46" s="233"/>
      <c r="VYZ46" s="233"/>
      <c r="VZA46" s="233"/>
      <c r="VZB46" s="233"/>
      <c r="VZC46" s="233"/>
      <c r="VZD46" s="233"/>
      <c r="VZE46" s="233"/>
      <c r="VZF46" s="233"/>
      <c r="VZG46" s="233"/>
      <c r="VZH46" s="233"/>
      <c r="VZI46" s="233"/>
      <c r="VZJ46" s="233"/>
      <c r="VZK46" s="233"/>
      <c r="VZL46" s="233"/>
      <c r="VZM46" s="233"/>
      <c r="VZN46" s="233"/>
      <c r="VZO46" s="233"/>
      <c r="VZP46" s="233"/>
      <c r="VZQ46" s="233"/>
      <c r="VZR46" s="233"/>
      <c r="VZS46" s="233"/>
      <c r="VZT46" s="233"/>
      <c r="VZU46" s="233"/>
      <c r="VZV46" s="233"/>
      <c r="VZW46" s="233"/>
      <c r="VZX46" s="233"/>
      <c r="VZY46" s="233"/>
      <c r="VZZ46" s="233"/>
      <c r="WAA46" s="233"/>
      <c r="WAB46" s="233"/>
      <c r="WAC46" s="233"/>
      <c r="WAD46" s="233"/>
      <c r="WAE46" s="233"/>
      <c r="WAF46" s="233"/>
      <c r="WAG46" s="233"/>
      <c r="WAH46" s="233"/>
      <c r="WAI46" s="233"/>
      <c r="WAJ46" s="233"/>
      <c r="WAK46" s="233"/>
      <c r="WAL46" s="233"/>
      <c r="WAM46" s="233"/>
      <c r="WAN46" s="233"/>
      <c r="WAO46" s="233"/>
      <c r="WAP46" s="233"/>
      <c r="WAQ46" s="233"/>
      <c r="WAR46" s="233"/>
      <c r="WAS46" s="233"/>
      <c r="WAT46" s="233"/>
      <c r="WAU46" s="233"/>
      <c r="WAV46" s="233"/>
      <c r="WAW46" s="233"/>
      <c r="WAX46" s="233"/>
      <c r="WAY46" s="233"/>
      <c r="WAZ46" s="233"/>
      <c r="WBA46" s="233"/>
      <c r="WBB46" s="233"/>
      <c r="WBC46" s="233"/>
      <c r="WBD46" s="233"/>
      <c r="WBE46" s="233"/>
      <c r="WBF46" s="233"/>
      <c r="WBG46" s="233"/>
      <c r="WBH46" s="233"/>
      <c r="WBI46" s="233"/>
      <c r="WBJ46" s="233"/>
      <c r="WBK46" s="233"/>
      <c r="WBL46" s="233"/>
      <c r="WBM46" s="233"/>
      <c r="WBN46" s="233"/>
      <c r="WBO46" s="233"/>
      <c r="WBP46" s="233"/>
      <c r="WBQ46" s="233"/>
      <c r="WBR46" s="233"/>
      <c r="WBS46" s="233"/>
      <c r="WBT46" s="233"/>
      <c r="WBU46" s="233"/>
      <c r="WBV46" s="233"/>
      <c r="WBW46" s="233"/>
      <c r="WBX46" s="233"/>
      <c r="WBY46" s="233"/>
      <c r="WBZ46" s="233"/>
      <c r="WCA46" s="233"/>
      <c r="WCB46" s="233"/>
      <c r="WCC46" s="233"/>
      <c r="WCD46" s="233"/>
      <c r="WCE46" s="233"/>
      <c r="WCF46" s="233"/>
      <c r="WCG46" s="233"/>
      <c r="WCH46" s="233"/>
      <c r="WCI46" s="233"/>
      <c r="WCJ46" s="233"/>
      <c r="WCK46" s="233"/>
      <c r="WCL46" s="233"/>
      <c r="WCM46" s="233"/>
      <c r="WCN46" s="233"/>
      <c r="WCO46" s="233"/>
      <c r="WCP46" s="233"/>
      <c r="WCQ46" s="233"/>
      <c r="WCR46" s="233"/>
      <c r="WCS46" s="233"/>
      <c r="WCT46" s="233"/>
      <c r="WCU46" s="233"/>
      <c r="WCV46" s="233"/>
      <c r="WCW46" s="233"/>
      <c r="WCX46" s="233"/>
      <c r="WCY46" s="233"/>
      <c r="WCZ46" s="233"/>
      <c r="WDA46" s="233"/>
      <c r="WDB46" s="233"/>
      <c r="WDC46" s="233"/>
      <c r="WDD46" s="233"/>
      <c r="WDE46" s="233"/>
      <c r="WDF46" s="233"/>
      <c r="WDG46" s="233"/>
      <c r="WDH46" s="233"/>
      <c r="WDI46" s="233"/>
      <c r="WDJ46" s="233"/>
      <c r="WDK46" s="233"/>
      <c r="WDL46" s="233"/>
      <c r="WDM46" s="233"/>
      <c r="WDN46" s="233"/>
      <c r="WDO46" s="233"/>
      <c r="WDP46" s="233"/>
      <c r="WDQ46" s="233"/>
      <c r="WDR46" s="233"/>
      <c r="WDS46" s="233"/>
      <c r="WDT46" s="233"/>
      <c r="WDU46" s="233"/>
      <c r="WDV46" s="233"/>
      <c r="WDW46" s="233"/>
      <c r="WDX46" s="233"/>
      <c r="WDY46" s="233"/>
      <c r="WDZ46" s="233"/>
      <c r="WEA46" s="233"/>
      <c r="WEB46" s="233"/>
      <c r="WEC46" s="233"/>
      <c r="WED46" s="233"/>
      <c r="WEE46" s="233"/>
      <c r="WEF46" s="233"/>
      <c r="WEG46" s="233"/>
      <c r="WEH46" s="233"/>
      <c r="WEI46" s="233"/>
      <c r="WEJ46" s="233"/>
      <c r="WEK46" s="233"/>
      <c r="WEL46" s="233"/>
      <c r="WEM46" s="233"/>
      <c r="WEN46" s="233"/>
      <c r="WEO46" s="233"/>
      <c r="WEP46" s="233"/>
      <c r="WEQ46" s="233"/>
      <c r="WER46" s="233"/>
      <c r="WES46" s="233"/>
      <c r="WET46" s="233"/>
      <c r="WEU46" s="233"/>
      <c r="WEV46" s="233"/>
      <c r="WEW46" s="233"/>
      <c r="WEX46" s="233"/>
      <c r="WEY46" s="233"/>
      <c r="WEZ46" s="233"/>
      <c r="WFA46" s="233"/>
      <c r="WFB46" s="233"/>
      <c r="WFC46" s="233"/>
      <c r="WFD46" s="233"/>
      <c r="WFE46" s="233"/>
      <c r="WFF46" s="233"/>
      <c r="WFG46" s="233"/>
      <c r="WFH46" s="233"/>
      <c r="WFI46" s="233"/>
      <c r="WFJ46" s="233"/>
      <c r="WFK46" s="233"/>
      <c r="WFL46" s="233"/>
      <c r="WFM46" s="233"/>
      <c r="WFN46" s="233"/>
      <c r="WFO46" s="233"/>
      <c r="WFP46" s="233"/>
      <c r="WFQ46" s="233"/>
      <c r="WFR46" s="233"/>
      <c r="WFS46" s="233"/>
      <c r="WFT46" s="233"/>
      <c r="WFU46" s="233"/>
      <c r="WFV46" s="233"/>
      <c r="WFW46" s="233"/>
      <c r="WFX46" s="233"/>
      <c r="WFY46" s="233"/>
      <c r="WFZ46" s="233"/>
      <c r="WGA46" s="233"/>
      <c r="WGB46" s="233"/>
      <c r="WGC46" s="233"/>
      <c r="WGD46" s="233"/>
      <c r="WGE46" s="233"/>
      <c r="WGF46" s="233"/>
      <c r="WGG46" s="233"/>
      <c r="WGH46" s="233"/>
      <c r="WGI46" s="233"/>
      <c r="WGJ46" s="233"/>
      <c r="WGK46" s="233"/>
      <c r="WGL46" s="233"/>
      <c r="WGM46" s="233"/>
      <c r="WGN46" s="233"/>
      <c r="WGO46" s="233"/>
      <c r="WGP46" s="233"/>
      <c r="WGQ46" s="233"/>
      <c r="WGR46" s="233"/>
      <c r="WGS46" s="233"/>
      <c r="WGT46" s="233"/>
      <c r="WGU46" s="233"/>
      <c r="WGV46" s="233"/>
      <c r="WGW46" s="233"/>
      <c r="WGX46" s="233"/>
      <c r="WGY46" s="233"/>
      <c r="WGZ46" s="233"/>
      <c r="WHA46" s="233"/>
      <c r="WHB46" s="233"/>
      <c r="WHC46" s="233"/>
      <c r="WHD46" s="233"/>
      <c r="WHE46" s="233"/>
      <c r="WHF46" s="233"/>
      <c r="WHG46" s="233"/>
      <c r="WHH46" s="233"/>
      <c r="WHI46" s="233"/>
      <c r="WHJ46" s="233"/>
      <c r="WHK46" s="233"/>
      <c r="WHL46" s="233"/>
      <c r="WHM46" s="233"/>
      <c r="WHN46" s="233"/>
      <c r="WHO46" s="233"/>
      <c r="WHP46" s="233"/>
      <c r="WHQ46" s="233"/>
      <c r="WHR46" s="233"/>
      <c r="WHS46" s="233"/>
      <c r="WHT46" s="233"/>
      <c r="WHU46" s="233"/>
      <c r="WHV46" s="233"/>
      <c r="WHW46" s="233"/>
      <c r="WHX46" s="233"/>
      <c r="WHY46" s="233"/>
      <c r="WHZ46" s="233"/>
      <c r="WIA46" s="233"/>
      <c r="WIB46" s="233"/>
      <c r="WIC46" s="233"/>
      <c r="WID46" s="233"/>
      <c r="WIE46" s="233"/>
      <c r="WIF46" s="233"/>
      <c r="WIG46" s="233"/>
      <c r="WIH46" s="233"/>
      <c r="WII46" s="233"/>
      <c r="WIJ46" s="233"/>
      <c r="WIK46" s="233"/>
      <c r="WIL46" s="233"/>
      <c r="WIM46" s="233"/>
      <c r="WIN46" s="233"/>
      <c r="WIO46" s="233"/>
      <c r="WIP46" s="233"/>
      <c r="WIQ46" s="233"/>
      <c r="WIR46" s="233"/>
      <c r="WIS46" s="233"/>
      <c r="WIT46" s="233"/>
      <c r="WIU46" s="233"/>
      <c r="WIV46" s="233"/>
      <c r="WIW46" s="233"/>
      <c r="WIX46" s="233"/>
      <c r="WIY46" s="233"/>
      <c r="WIZ46" s="233"/>
      <c r="WJA46" s="233"/>
      <c r="WJB46" s="233"/>
      <c r="WJC46" s="233"/>
      <c r="WJD46" s="233"/>
      <c r="WJE46" s="233"/>
      <c r="WJF46" s="233"/>
      <c r="WJG46" s="233"/>
      <c r="WJH46" s="233"/>
      <c r="WJI46" s="233"/>
      <c r="WJJ46" s="233"/>
      <c r="WJK46" s="233"/>
      <c r="WJL46" s="233"/>
      <c r="WJM46" s="233"/>
      <c r="WJN46" s="233"/>
      <c r="WJO46" s="233"/>
      <c r="WJP46" s="233"/>
      <c r="WJQ46" s="233"/>
      <c r="WJR46" s="233"/>
      <c r="WJS46" s="233"/>
      <c r="WJT46" s="233"/>
      <c r="WJU46" s="233"/>
      <c r="WJV46" s="233"/>
      <c r="WJW46" s="233"/>
      <c r="WJX46" s="233"/>
      <c r="WJY46" s="233"/>
      <c r="WJZ46" s="233"/>
      <c r="WKA46" s="233"/>
      <c r="WKB46" s="233"/>
      <c r="WKC46" s="233"/>
      <c r="WKD46" s="233"/>
      <c r="WKE46" s="233"/>
      <c r="WKF46" s="233"/>
      <c r="WKG46" s="233"/>
      <c r="WKH46" s="233"/>
      <c r="WKI46" s="233"/>
      <c r="WKJ46" s="233"/>
      <c r="WKK46" s="233"/>
      <c r="WKL46" s="233"/>
      <c r="WKM46" s="233"/>
      <c r="WKN46" s="233"/>
      <c r="WKO46" s="233"/>
      <c r="WKP46" s="233"/>
      <c r="WKQ46" s="233"/>
      <c r="WKR46" s="233"/>
      <c r="WKS46" s="233"/>
      <c r="WKT46" s="233"/>
      <c r="WKU46" s="233"/>
      <c r="WKV46" s="233"/>
      <c r="WKW46" s="233"/>
      <c r="WKX46" s="233"/>
      <c r="WKY46" s="233"/>
      <c r="WKZ46" s="233"/>
      <c r="WLA46" s="233"/>
      <c r="WLB46" s="233"/>
      <c r="WLC46" s="233"/>
      <c r="WLD46" s="233"/>
      <c r="WLE46" s="233"/>
      <c r="WLF46" s="233"/>
      <c r="WLG46" s="233"/>
      <c r="WLH46" s="233"/>
      <c r="WLI46" s="233"/>
      <c r="WLJ46" s="233"/>
      <c r="WLK46" s="233"/>
      <c r="WLL46" s="233"/>
      <c r="WLM46" s="233"/>
      <c r="WLN46" s="233"/>
      <c r="WLO46" s="233"/>
      <c r="WLP46" s="233"/>
      <c r="WLQ46" s="233"/>
      <c r="WLR46" s="233"/>
      <c r="WLS46" s="233"/>
      <c r="WLT46" s="233"/>
      <c r="WLU46" s="233"/>
      <c r="WLV46" s="233"/>
      <c r="WLW46" s="233"/>
      <c r="WLX46" s="233"/>
      <c r="WLY46" s="233"/>
      <c r="WLZ46" s="233"/>
      <c r="WMA46" s="233"/>
      <c r="WMB46" s="233"/>
      <c r="WMC46" s="233"/>
      <c r="WMD46" s="233"/>
      <c r="WME46" s="233"/>
      <c r="WMF46" s="233"/>
      <c r="WMG46" s="233"/>
      <c r="WMH46" s="233"/>
      <c r="WMI46" s="233"/>
      <c r="WMJ46" s="233"/>
      <c r="WMK46" s="233"/>
      <c r="WML46" s="233"/>
      <c r="WMM46" s="233"/>
      <c r="WMN46" s="233"/>
      <c r="WMO46" s="233"/>
      <c r="WMP46" s="233"/>
      <c r="WMQ46" s="233"/>
      <c r="WMR46" s="233"/>
      <c r="WMS46" s="233"/>
      <c r="WMT46" s="233"/>
      <c r="WMU46" s="233"/>
      <c r="WMV46" s="233"/>
      <c r="WMW46" s="233"/>
      <c r="WMX46" s="233"/>
      <c r="WMY46" s="233"/>
      <c r="WMZ46" s="233"/>
      <c r="WNA46" s="233"/>
      <c r="WNB46" s="233"/>
      <c r="WNC46" s="233"/>
      <c r="WND46" s="233"/>
      <c r="WNE46" s="233"/>
      <c r="WNF46" s="233"/>
      <c r="WNG46" s="233"/>
      <c r="WNH46" s="233"/>
      <c r="WNI46" s="233"/>
      <c r="WNJ46" s="233"/>
      <c r="WNK46" s="233"/>
      <c r="WNL46" s="233"/>
      <c r="WNM46" s="233"/>
      <c r="WNN46" s="233"/>
      <c r="WNO46" s="233"/>
      <c r="WNP46" s="233"/>
      <c r="WNQ46" s="233"/>
      <c r="WNR46" s="233"/>
      <c r="WNS46" s="233"/>
      <c r="WNT46" s="233"/>
      <c r="WNU46" s="233"/>
      <c r="WNV46" s="233"/>
      <c r="WNW46" s="233"/>
      <c r="WNX46" s="233"/>
      <c r="WNY46" s="233"/>
      <c r="WNZ46" s="233"/>
      <c r="WOA46" s="233"/>
      <c r="WOB46" s="233"/>
      <c r="WOC46" s="233"/>
      <c r="WOD46" s="233"/>
      <c r="WOE46" s="233"/>
      <c r="WOF46" s="233"/>
      <c r="WOG46" s="233"/>
      <c r="WOH46" s="233"/>
      <c r="WOI46" s="233"/>
      <c r="WOJ46" s="233"/>
      <c r="WOK46" s="233"/>
      <c r="WOL46" s="233"/>
      <c r="WOM46" s="233"/>
      <c r="WON46" s="233"/>
      <c r="WOO46" s="233"/>
      <c r="WOP46" s="233"/>
      <c r="WOQ46" s="233"/>
      <c r="WOR46" s="233"/>
      <c r="WOS46" s="233"/>
      <c r="WOT46" s="233"/>
      <c r="WOU46" s="233"/>
      <c r="WOV46" s="233"/>
      <c r="WOW46" s="233"/>
      <c r="WOX46" s="233"/>
      <c r="WOY46" s="233"/>
      <c r="WOZ46" s="233"/>
      <c r="WPA46" s="233"/>
      <c r="WPB46" s="233"/>
      <c r="WPC46" s="233"/>
      <c r="WPD46" s="233"/>
      <c r="WPE46" s="233"/>
      <c r="WPF46" s="233"/>
      <c r="WPG46" s="233"/>
      <c r="WPH46" s="233"/>
      <c r="WPI46" s="233"/>
      <c r="WPJ46" s="233"/>
      <c r="WPK46" s="233"/>
      <c r="WPL46" s="233"/>
      <c r="WPM46" s="233"/>
      <c r="WPN46" s="233"/>
      <c r="WPO46" s="233"/>
      <c r="WPP46" s="233"/>
      <c r="WPQ46" s="233"/>
      <c r="WPR46" s="233"/>
      <c r="WPS46" s="233"/>
      <c r="WPT46" s="233"/>
      <c r="WPU46" s="233"/>
      <c r="WPV46" s="233"/>
      <c r="WPW46" s="233"/>
      <c r="WPX46" s="233"/>
      <c r="WPY46" s="233"/>
      <c r="WPZ46" s="233"/>
      <c r="WQA46" s="233"/>
      <c r="WQB46" s="233"/>
      <c r="WQC46" s="233"/>
      <c r="WQD46" s="233"/>
      <c r="WQE46" s="233"/>
      <c r="WQF46" s="233"/>
      <c r="WQG46" s="233"/>
      <c r="WQH46" s="233"/>
      <c r="WQI46" s="233"/>
      <c r="WQJ46" s="233"/>
      <c r="WQK46" s="233"/>
      <c r="WQL46" s="233"/>
      <c r="WQM46" s="233"/>
      <c r="WQN46" s="233"/>
      <c r="WQO46" s="233"/>
      <c r="WQP46" s="233"/>
      <c r="WQQ46" s="233"/>
      <c r="WQR46" s="233"/>
      <c r="WQS46" s="233"/>
      <c r="WQT46" s="233"/>
      <c r="WQU46" s="233"/>
      <c r="WQV46" s="233"/>
      <c r="WQW46" s="233"/>
      <c r="WQX46" s="233"/>
      <c r="WQY46" s="233"/>
      <c r="WQZ46" s="233"/>
      <c r="WRA46" s="233"/>
      <c r="WRB46" s="233"/>
      <c r="WRC46" s="233"/>
      <c r="WRD46" s="233"/>
      <c r="WRE46" s="233"/>
      <c r="WRF46" s="233"/>
      <c r="WRG46" s="233"/>
      <c r="WRH46" s="233"/>
      <c r="WRI46" s="233"/>
      <c r="WRJ46" s="233"/>
      <c r="WRK46" s="233"/>
      <c r="WRL46" s="233"/>
      <c r="WRM46" s="233"/>
      <c r="WRN46" s="233"/>
      <c r="WRO46" s="233"/>
      <c r="WRP46" s="233"/>
      <c r="WRQ46" s="233"/>
      <c r="WRR46" s="233"/>
      <c r="WRS46" s="233"/>
      <c r="WRT46" s="233"/>
      <c r="WRU46" s="233"/>
      <c r="WRV46" s="233"/>
      <c r="WRW46" s="233"/>
      <c r="WRX46" s="233"/>
      <c r="WRY46" s="233"/>
      <c r="WRZ46" s="233"/>
      <c r="WSA46" s="233"/>
      <c r="WSB46" s="233"/>
      <c r="WSC46" s="233"/>
      <c r="WSD46" s="233"/>
      <c r="WSE46" s="233"/>
      <c r="WSF46" s="233"/>
      <c r="WSG46" s="233"/>
      <c r="WSH46" s="233"/>
      <c r="WSI46" s="233"/>
      <c r="WSJ46" s="233"/>
      <c r="WSK46" s="233"/>
      <c r="WSL46" s="233"/>
      <c r="WSM46" s="233"/>
      <c r="WSN46" s="233"/>
      <c r="WSO46" s="233"/>
      <c r="WSP46" s="233"/>
      <c r="WSQ46" s="233"/>
      <c r="WSR46" s="233"/>
      <c r="WSS46" s="233"/>
      <c r="WST46" s="233"/>
      <c r="WSU46" s="233"/>
      <c r="WSV46" s="233"/>
      <c r="WSW46" s="233"/>
      <c r="WSX46" s="233"/>
      <c r="WSY46" s="233"/>
      <c r="WSZ46" s="233"/>
      <c r="WTA46" s="233"/>
      <c r="WTB46" s="233"/>
      <c r="WTC46" s="233"/>
      <c r="WTD46" s="233"/>
      <c r="WTE46" s="233"/>
      <c r="WTF46" s="233"/>
      <c r="WTG46" s="233"/>
      <c r="WTH46" s="233"/>
      <c r="WTI46" s="233"/>
      <c r="WTJ46" s="233"/>
      <c r="WTK46" s="233"/>
      <c r="WTL46" s="233"/>
      <c r="WTM46" s="233"/>
      <c r="WTN46" s="233"/>
      <c r="WTO46" s="233"/>
      <c r="WTP46" s="233"/>
      <c r="WTQ46" s="233"/>
      <c r="WTR46" s="233"/>
      <c r="WTS46" s="233"/>
      <c r="WTT46" s="233"/>
      <c r="WTU46" s="233"/>
      <c r="WTV46" s="233"/>
      <c r="WTW46" s="233"/>
      <c r="WTX46" s="233"/>
      <c r="WTY46" s="233"/>
      <c r="WTZ46" s="233"/>
      <c r="WUA46" s="233"/>
      <c r="WUB46" s="233"/>
      <c r="WUC46" s="233"/>
      <c r="WUD46" s="233"/>
      <c r="WUE46" s="233"/>
      <c r="WUF46" s="233"/>
      <c r="WUG46" s="233"/>
      <c r="WUH46" s="233"/>
      <c r="WUI46" s="233"/>
      <c r="WUJ46" s="233"/>
      <c r="WUK46" s="233"/>
      <c r="WUL46" s="233"/>
      <c r="WUM46" s="233"/>
      <c r="WUN46" s="233"/>
      <c r="WUO46" s="233"/>
      <c r="WUP46" s="233"/>
      <c r="WUQ46" s="233"/>
      <c r="WUR46" s="233"/>
      <c r="WUS46" s="233"/>
      <c r="WUT46" s="233"/>
      <c r="WUU46" s="233"/>
      <c r="WUV46" s="233"/>
      <c r="WUW46" s="233"/>
      <c r="WUX46" s="233"/>
      <c r="WUY46" s="233"/>
      <c r="WUZ46" s="233"/>
      <c r="WVA46" s="233"/>
      <c r="WVB46" s="233"/>
      <c r="WVC46" s="233"/>
      <c r="WVD46" s="233"/>
      <c r="WVE46" s="233"/>
      <c r="WVF46" s="233"/>
      <c r="WVG46" s="233"/>
      <c r="WVH46" s="233"/>
      <c r="WVI46" s="233"/>
      <c r="WVJ46" s="233"/>
      <c r="WVK46" s="233"/>
      <c r="WVL46" s="233"/>
      <c r="WVM46" s="233"/>
      <c r="WVN46" s="233"/>
      <c r="WVO46" s="233"/>
      <c r="WVP46" s="233"/>
      <c r="WVQ46" s="233"/>
      <c r="WVR46" s="233"/>
      <c r="WVS46" s="233"/>
      <c r="WVT46" s="233"/>
      <c r="WVU46" s="233"/>
      <c r="WVV46" s="233"/>
      <c r="WVW46" s="233"/>
      <c r="WVX46" s="233"/>
      <c r="WVY46" s="233"/>
      <c r="WVZ46" s="233"/>
      <c r="WWA46" s="233"/>
      <c r="WWB46" s="233"/>
      <c r="WWC46" s="233"/>
      <c r="WWD46" s="233"/>
      <c r="WWE46" s="233"/>
      <c r="WWF46" s="233"/>
      <c r="WWG46" s="233"/>
      <c r="WWH46" s="233"/>
      <c r="WWI46" s="233"/>
      <c r="WWJ46" s="233"/>
      <c r="WWK46" s="233"/>
      <c r="WWL46" s="233"/>
      <c r="WWM46" s="233"/>
      <c r="WWN46" s="233"/>
      <c r="WWO46" s="233"/>
      <c r="WWP46" s="233"/>
      <c r="WWQ46" s="233"/>
      <c r="WWR46" s="233"/>
      <c r="WWS46" s="233"/>
      <c r="WWT46" s="233"/>
      <c r="WWU46" s="233"/>
      <c r="WWV46" s="233"/>
      <c r="WWW46" s="233"/>
      <c r="WWX46" s="233"/>
      <c r="WWY46" s="233"/>
      <c r="WWZ46" s="233"/>
      <c r="WXA46" s="233"/>
      <c r="WXB46" s="233"/>
      <c r="WXC46" s="233"/>
      <c r="WXD46" s="233"/>
      <c r="WXE46" s="233"/>
      <c r="WXF46" s="233"/>
      <c r="WXG46" s="233"/>
      <c r="WXH46" s="233"/>
      <c r="WXI46" s="233"/>
      <c r="WXJ46" s="233"/>
      <c r="WXK46" s="233"/>
      <c r="WXL46" s="233"/>
      <c r="WXM46" s="233"/>
      <c r="WXN46" s="233"/>
      <c r="WXO46" s="233"/>
      <c r="WXP46" s="233"/>
      <c r="WXQ46" s="233"/>
      <c r="WXR46" s="233"/>
      <c r="WXS46" s="233"/>
      <c r="WXT46" s="233"/>
      <c r="WXU46" s="233"/>
      <c r="WXV46" s="233"/>
      <c r="WXW46" s="233"/>
      <c r="WXX46" s="233"/>
      <c r="WXY46" s="233"/>
      <c r="WXZ46" s="233"/>
      <c r="WYA46" s="233"/>
      <c r="WYB46" s="233"/>
      <c r="WYC46" s="233"/>
      <c r="WYD46" s="233"/>
      <c r="WYE46" s="233"/>
      <c r="WYF46" s="233"/>
      <c r="WYG46" s="233"/>
      <c r="WYH46" s="233"/>
      <c r="WYI46" s="233"/>
      <c r="WYJ46" s="233"/>
      <c r="WYK46" s="233"/>
      <c r="WYL46" s="233"/>
      <c r="WYM46" s="233"/>
      <c r="WYN46" s="233"/>
      <c r="WYO46" s="233"/>
      <c r="WYP46" s="233"/>
      <c r="WYQ46" s="233"/>
      <c r="WYR46" s="233"/>
      <c r="WYS46" s="233"/>
      <c r="WYT46" s="233"/>
      <c r="WYU46" s="233"/>
      <c r="WYV46" s="233"/>
      <c r="WYW46" s="233"/>
      <c r="WYX46" s="233"/>
      <c r="WYY46" s="233"/>
      <c r="WYZ46" s="233"/>
      <c r="WZA46" s="233"/>
      <c r="WZB46" s="233"/>
      <c r="WZC46" s="233"/>
      <c r="WZD46" s="233"/>
      <c r="WZE46" s="233"/>
      <c r="WZF46" s="233"/>
      <c r="WZG46" s="233"/>
      <c r="WZH46" s="233"/>
      <c r="WZI46" s="233"/>
      <c r="WZJ46" s="233"/>
      <c r="WZK46" s="233"/>
      <c r="WZL46" s="233"/>
      <c r="WZM46" s="233"/>
      <c r="WZN46" s="233"/>
      <c r="WZO46" s="233"/>
      <c r="WZP46" s="233"/>
      <c r="WZQ46" s="233"/>
      <c r="WZR46" s="233"/>
      <c r="WZS46" s="233"/>
      <c r="WZT46" s="233"/>
      <c r="WZU46" s="233"/>
      <c r="WZV46" s="233"/>
      <c r="WZW46" s="233"/>
      <c r="WZX46" s="233"/>
      <c r="WZY46" s="233"/>
      <c r="WZZ46" s="233"/>
      <c r="XAA46" s="233"/>
      <c r="XAB46" s="233"/>
      <c r="XAC46" s="233"/>
      <c r="XAD46" s="233"/>
      <c r="XAE46" s="233"/>
      <c r="XAF46" s="233"/>
      <c r="XAG46" s="233"/>
      <c r="XAH46" s="233"/>
      <c r="XAI46" s="233"/>
      <c r="XAJ46" s="233"/>
      <c r="XAK46" s="233"/>
      <c r="XAL46" s="233"/>
      <c r="XAM46" s="233"/>
      <c r="XAN46" s="233"/>
      <c r="XAO46" s="233"/>
      <c r="XAP46" s="233"/>
      <c r="XAQ46" s="233"/>
      <c r="XAR46" s="233"/>
      <c r="XAS46" s="233"/>
      <c r="XAT46" s="233"/>
      <c r="XAU46" s="233"/>
      <c r="XAV46" s="233"/>
      <c r="XAW46" s="233"/>
      <c r="XAX46" s="233"/>
      <c r="XAY46" s="233"/>
      <c r="XAZ46" s="233"/>
      <c r="XBA46" s="233"/>
      <c r="XBB46" s="233"/>
      <c r="XBC46" s="233"/>
      <c r="XBD46" s="233"/>
      <c r="XBE46" s="233"/>
      <c r="XBF46" s="233"/>
      <c r="XBG46" s="233"/>
      <c r="XBH46" s="233"/>
      <c r="XBI46" s="233"/>
      <c r="XBJ46" s="233"/>
      <c r="XBK46" s="233"/>
      <c r="XBL46" s="233"/>
      <c r="XBM46" s="233"/>
      <c r="XBN46" s="233"/>
      <c r="XBO46" s="233"/>
      <c r="XBP46" s="233"/>
      <c r="XBQ46" s="233"/>
      <c r="XBR46" s="233"/>
      <c r="XBS46" s="233"/>
      <c r="XBT46" s="233"/>
      <c r="XBU46" s="233"/>
      <c r="XBV46" s="233"/>
      <c r="XBW46" s="233"/>
      <c r="XBX46" s="233"/>
      <c r="XBY46" s="233"/>
      <c r="XBZ46" s="233"/>
      <c r="XCA46" s="233"/>
      <c r="XCB46" s="233"/>
      <c r="XCC46" s="233"/>
      <c r="XCD46" s="233"/>
      <c r="XCE46" s="233"/>
      <c r="XCF46" s="233"/>
      <c r="XCG46" s="233"/>
      <c r="XCH46" s="233"/>
      <c r="XCI46" s="233"/>
      <c r="XCJ46" s="233"/>
      <c r="XCK46" s="233"/>
      <c r="XCL46" s="233"/>
      <c r="XCM46" s="233"/>
      <c r="XCN46" s="233"/>
      <c r="XCO46" s="233"/>
      <c r="XCP46" s="233"/>
      <c r="XCQ46" s="233"/>
      <c r="XCR46" s="233"/>
      <c r="XCS46" s="233"/>
      <c r="XCT46" s="233"/>
      <c r="XCU46" s="233"/>
      <c r="XCV46" s="233"/>
      <c r="XCW46" s="233"/>
      <c r="XCX46" s="233"/>
      <c r="XCY46" s="233"/>
      <c r="XCZ46" s="233"/>
      <c r="XDA46" s="233"/>
      <c r="XDB46" s="233"/>
      <c r="XDC46" s="233"/>
      <c r="XDD46" s="233"/>
      <c r="XDE46" s="233"/>
      <c r="XDF46" s="233"/>
      <c r="XDG46" s="233"/>
      <c r="XDH46" s="233"/>
      <c r="XDI46" s="233"/>
      <c r="XDJ46" s="233"/>
      <c r="XDK46" s="233"/>
      <c r="XDL46" s="233"/>
      <c r="XDM46" s="233"/>
      <c r="XDN46" s="233"/>
      <c r="XDO46" s="233"/>
      <c r="XDP46" s="233"/>
      <c r="XDQ46" s="233"/>
      <c r="XDR46" s="233"/>
      <c r="XDS46" s="233"/>
      <c r="XDT46" s="233"/>
      <c r="XDU46" s="233"/>
      <c r="XDV46" s="233"/>
      <c r="XDW46" s="233"/>
    </row>
    <row r="47" spans="1:16351" s="209" customFormat="1" ht="15" thickBot="1" x14ac:dyDescent="0.35">
      <c r="A47" s="152"/>
      <c r="B47" s="152"/>
      <c r="C47" s="152"/>
      <c r="D47" s="152"/>
      <c r="E47" s="80"/>
      <c r="F47" s="151"/>
      <c r="G47" s="152"/>
      <c r="H47" s="152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339"/>
      <c r="AA47" s="339"/>
      <c r="AB47" s="339"/>
      <c r="AC47" s="339"/>
      <c r="AD47" s="339"/>
      <c r="AE47" s="339"/>
    </row>
    <row r="48" spans="1:16351" s="61" customFormat="1" ht="15" thickBot="1" x14ac:dyDescent="0.35">
      <c r="A48" s="132" t="s">
        <v>939</v>
      </c>
      <c r="B48" s="132"/>
      <c r="C48" s="132"/>
      <c r="D48" s="132">
        <f t="shared" ref="D48:I48" si="6">SUM(D13:D47)</f>
        <v>7793747</v>
      </c>
      <c r="E48" s="132">
        <f t="shared" si="6"/>
        <v>659362</v>
      </c>
      <c r="F48" s="132">
        <f t="shared" si="6"/>
        <v>8453109</v>
      </c>
      <c r="G48" s="132">
        <f t="shared" si="6"/>
        <v>6719715</v>
      </c>
      <c r="H48" s="132">
        <f t="shared" si="6"/>
        <v>1733394</v>
      </c>
      <c r="I48" s="132">
        <f t="shared" si="6"/>
        <v>0</v>
      </c>
      <c r="J48" s="132">
        <f t="shared" ref="J48:Y48" si="7">SUM(J13:J47)</f>
        <v>0</v>
      </c>
      <c r="K48" s="132">
        <f t="shared" si="7"/>
        <v>147312</v>
      </c>
      <c r="L48" s="132">
        <f t="shared" si="7"/>
        <v>522560</v>
      </c>
      <c r="M48" s="132">
        <f t="shared" si="7"/>
        <v>447066</v>
      </c>
      <c r="N48" s="132">
        <f t="shared" si="7"/>
        <v>547138</v>
      </c>
      <c r="O48" s="132">
        <f t="shared" si="7"/>
        <v>344404</v>
      </c>
      <c r="P48" s="132">
        <f t="shared" si="7"/>
        <v>678916</v>
      </c>
      <c r="Q48" s="132">
        <f t="shared" si="7"/>
        <v>567139</v>
      </c>
      <c r="R48" s="132">
        <f t="shared" si="7"/>
        <v>467716</v>
      </c>
      <c r="S48" s="132">
        <f t="shared" si="7"/>
        <v>673173</v>
      </c>
      <c r="T48" s="132">
        <f t="shared" si="7"/>
        <v>721957</v>
      </c>
      <c r="U48" s="132">
        <f t="shared" si="7"/>
        <v>507583</v>
      </c>
      <c r="V48" s="132">
        <f t="shared" si="7"/>
        <v>249455</v>
      </c>
      <c r="W48" s="132">
        <f t="shared" si="7"/>
        <v>748506</v>
      </c>
      <c r="X48" s="132">
        <f t="shared" si="7"/>
        <v>4315</v>
      </c>
      <c r="Y48" s="132">
        <f t="shared" si="7"/>
        <v>81980</v>
      </c>
      <c r="Z48" s="132">
        <f t="shared" ref="Z48:AE48" si="8">SUM(Z13:Z47)</f>
        <v>0</v>
      </c>
      <c r="AA48" s="132">
        <f t="shared" si="8"/>
        <v>0</v>
      </c>
      <c r="AB48" s="132">
        <f t="shared" si="8"/>
        <v>0</v>
      </c>
      <c r="AC48" s="132">
        <f t="shared" si="8"/>
        <v>0</v>
      </c>
      <c r="AD48" s="132">
        <f t="shared" si="8"/>
        <v>0</v>
      </c>
      <c r="AE48" s="132">
        <f t="shared" si="8"/>
        <v>10495</v>
      </c>
    </row>
    <row r="49" spans="4:27" x14ac:dyDescent="0.3">
      <c r="D49" s="116"/>
      <c r="E49" s="116"/>
      <c r="F49" s="116"/>
      <c r="G49" s="116"/>
      <c r="H49" s="116"/>
    </row>
    <row r="50" spans="4:27" x14ac:dyDescent="0.3">
      <c r="D50" s="116"/>
      <c r="E50" s="116"/>
      <c r="F50" s="116"/>
      <c r="G50" s="116"/>
      <c r="H50" s="116"/>
      <c r="O50" s="21"/>
      <c r="T50" s="150"/>
      <c r="U50" s="150"/>
      <c r="AA50" s="339"/>
    </row>
    <row r="51" spans="4:27" x14ac:dyDescent="0.3">
      <c r="D51" s="116"/>
      <c r="E51" s="116"/>
      <c r="F51" s="116"/>
      <c r="G51" s="116"/>
      <c r="H51" s="116"/>
      <c r="T51" s="150"/>
    </row>
    <row r="52" spans="4:27" x14ac:dyDescent="0.3">
      <c r="D52" s="116"/>
      <c r="E52" s="116"/>
      <c r="F52" s="116"/>
      <c r="G52" s="116"/>
      <c r="H52" s="116"/>
    </row>
    <row r="53" spans="4:27" x14ac:dyDescent="0.3">
      <c r="D53" s="116"/>
      <c r="E53" s="116"/>
      <c r="F53" s="116"/>
      <c r="G53" s="116"/>
      <c r="H53" s="116"/>
    </row>
    <row r="54" spans="4:27" x14ac:dyDescent="0.3">
      <c r="D54" s="116"/>
      <c r="E54" s="116"/>
      <c r="F54" s="116"/>
      <c r="G54" s="116"/>
      <c r="H54" s="116"/>
    </row>
    <row r="55" spans="4:27" x14ac:dyDescent="0.3">
      <c r="D55" s="116"/>
      <c r="E55" s="116"/>
      <c r="F55" s="116"/>
      <c r="G55" s="116"/>
      <c r="H55" s="116"/>
    </row>
    <row r="56" spans="4:27" x14ac:dyDescent="0.3">
      <c r="D56" s="116"/>
      <c r="E56" s="116"/>
      <c r="F56" s="116"/>
      <c r="G56" s="116"/>
      <c r="H56" s="116"/>
    </row>
    <row r="57" spans="4:27" x14ac:dyDescent="0.3">
      <c r="D57" s="116"/>
      <c r="E57" s="116"/>
      <c r="F57" s="116"/>
      <c r="G57" s="116"/>
      <c r="H57" s="116"/>
    </row>
    <row r="58" spans="4:27" x14ac:dyDescent="0.3">
      <c r="D58" s="116"/>
      <c r="E58" s="116"/>
      <c r="F58" s="116"/>
      <c r="G58" s="116"/>
      <c r="H58" s="116"/>
    </row>
    <row r="59" spans="4:27" x14ac:dyDescent="0.3">
      <c r="D59" s="116"/>
      <c r="E59" s="116"/>
      <c r="F59" s="116"/>
      <c r="G59" s="116"/>
      <c r="H59" s="116"/>
    </row>
    <row r="60" spans="4:27" x14ac:dyDescent="0.3">
      <c r="D60" s="116"/>
      <c r="E60" s="116"/>
      <c r="F60" s="116"/>
      <c r="G60" s="116"/>
      <c r="H60" s="116"/>
    </row>
    <row r="61" spans="4:27" x14ac:dyDescent="0.3">
      <c r="D61" s="116"/>
      <c r="E61" s="116"/>
      <c r="F61" s="116"/>
      <c r="G61" s="116"/>
      <c r="H61" s="116"/>
    </row>
    <row r="62" spans="4:27" x14ac:dyDescent="0.3">
      <c r="D62" s="116"/>
      <c r="E62" s="116"/>
      <c r="F62" s="116"/>
      <c r="G62" s="116"/>
      <c r="H62" s="116"/>
    </row>
    <row r="63" spans="4:27" x14ac:dyDescent="0.3">
      <c r="D63" s="116"/>
      <c r="E63" s="116"/>
      <c r="F63" s="116"/>
      <c r="G63" s="116"/>
      <c r="H63" s="116"/>
    </row>
    <row r="64" spans="4:27" x14ac:dyDescent="0.3">
      <c r="D64" s="116"/>
      <c r="E64" s="116"/>
      <c r="F64" s="116"/>
      <c r="G64" s="116"/>
      <c r="H64" s="116"/>
    </row>
    <row r="65" spans="4:8" x14ac:dyDescent="0.3">
      <c r="D65" s="116"/>
      <c r="E65" s="116"/>
      <c r="F65" s="116"/>
      <c r="G65" s="116"/>
      <c r="H65" s="116"/>
    </row>
    <row r="66" spans="4:8" x14ac:dyDescent="0.3">
      <c r="D66" s="116"/>
      <c r="E66" s="116"/>
      <c r="F66" s="116"/>
      <c r="G66" s="116"/>
      <c r="H66" s="116"/>
    </row>
    <row r="67" spans="4:8" x14ac:dyDescent="0.3">
      <c r="D67" s="116"/>
      <c r="E67" s="116"/>
      <c r="F67" s="116"/>
      <c r="G67" s="116"/>
      <c r="H67" s="116"/>
    </row>
    <row r="68" spans="4:8" x14ac:dyDescent="0.3">
      <c r="D68" s="116"/>
      <c r="E68" s="116"/>
      <c r="F68" s="116"/>
      <c r="G68" s="116"/>
      <c r="H68" s="116"/>
    </row>
    <row r="69" spans="4:8" x14ac:dyDescent="0.3">
      <c r="D69" s="116"/>
      <c r="E69" s="116"/>
      <c r="F69" s="116"/>
      <c r="G69" s="116"/>
      <c r="H69" s="116"/>
    </row>
    <row r="70" spans="4:8" x14ac:dyDescent="0.3">
      <c r="D70" s="116"/>
      <c r="E70" s="116"/>
      <c r="F70" s="116"/>
      <c r="G70" s="116"/>
      <c r="H70" s="116"/>
    </row>
    <row r="71" spans="4:8" x14ac:dyDescent="0.3">
      <c r="E71" s="116"/>
      <c r="F71" s="116"/>
      <c r="G71" s="116"/>
      <c r="H71" s="116"/>
    </row>
    <row r="72" spans="4:8" x14ac:dyDescent="0.3">
      <c r="E72" s="116"/>
      <c r="F72" s="116"/>
      <c r="G72" s="116"/>
      <c r="H72" s="116"/>
    </row>
    <row r="73" spans="4:8" x14ac:dyDescent="0.3">
      <c r="E73" s="116"/>
      <c r="F73" s="116"/>
      <c r="G73" s="116"/>
      <c r="H73" s="116"/>
    </row>
  </sheetData>
  <sheetProtection password="EF32" sheet="1" objects="1" scenarios="1"/>
  <sortState ref="A42:XED47">
    <sortCondition ref="A42"/>
  </sortState>
  <mergeCells count="1">
    <mergeCell ref="A10:D1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4</vt:i4>
      </vt:variant>
    </vt:vector>
  </HeadingPairs>
  <TitlesOfParts>
    <vt:vector size="41" baseType="lpstr">
      <vt:lpstr>AEFLA</vt:lpstr>
      <vt:lpstr>AEFLA RC</vt:lpstr>
      <vt:lpstr>AEFLA MtS-CCRS</vt:lpstr>
      <vt:lpstr>El-Civics</vt:lpstr>
      <vt:lpstr>DUFIR</vt:lpstr>
      <vt:lpstr>MATH &amp; SCIENCE TITLE IIB</vt:lpstr>
      <vt:lpstr>21st CENTURY COHORT 5</vt:lpstr>
      <vt:lpstr>21s Century COHORT 6</vt:lpstr>
      <vt:lpstr>21st CENTURY CO 6</vt:lpstr>
      <vt:lpstr>HOMELESS</vt:lpstr>
      <vt:lpstr>CO GRAD PATHWAY</vt:lpstr>
      <vt:lpstr>CO GRAD PATHWAY - Re-engagement</vt:lpstr>
      <vt:lpstr>CO GRAD PATHWAY - RSRI</vt:lpstr>
      <vt:lpstr>IDEA High Achievers</vt:lpstr>
      <vt:lpstr>Title I High Achievers</vt:lpstr>
      <vt:lpstr>RTTT Early Childhood IDEA Schol</vt:lpstr>
      <vt:lpstr>RTTT Early Childhood IDEA YR 2 </vt:lpstr>
      <vt:lpstr>RTTT Early Childhood</vt:lpstr>
      <vt:lpstr>RTTT STEM</vt:lpstr>
      <vt:lpstr>RTTT Training</vt:lpstr>
      <vt:lpstr>Abstinence Education</vt:lpstr>
      <vt:lpstr>Title V-B Charter Schools Pgrm</vt:lpstr>
      <vt:lpstr>WIDA</vt:lpstr>
      <vt:lpstr>AWARE</vt:lpstr>
      <vt:lpstr>Diagnostic Review</vt:lpstr>
      <vt:lpstr>RLP</vt:lpstr>
      <vt:lpstr>SIS </vt:lpstr>
      <vt:lpstr>TNP</vt:lpstr>
      <vt:lpstr>TNI</vt:lpstr>
      <vt:lpstr>TDIP Cohort 4 Yr 1</vt:lpstr>
      <vt:lpstr>TDIP Cohort 2 Yr 4</vt:lpstr>
      <vt:lpstr>TDIP Cohort 3 Yr 2</vt:lpstr>
      <vt:lpstr>TIG Cohort 3 Yr 3</vt:lpstr>
      <vt:lpstr>TIG Cohort 4 Yr 2</vt:lpstr>
      <vt:lpstr>TIG Cohort 5 Yr 1</vt:lpstr>
      <vt:lpstr>UVA Leadership Pilot</vt:lpstr>
      <vt:lpstr>Sheet1</vt:lpstr>
      <vt:lpstr>'RTTT Early Childhood'!Print_Area</vt:lpstr>
      <vt:lpstr>'RTTT Early Childhood IDEA Schol'!Print_Area</vt:lpstr>
      <vt:lpstr>'RTTT Early Childhood IDEA YR 2 '!Print_Area</vt:lpstr>
      <vt:lpstr>'Title V-B Charter Schools Pgrm'!Print_Titles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Gines, Kristen</cp:lastModifiedBy>
  <cp:lastPrinted>2014-04-16T20:00:57Z</cp:lastPrinted>
  <dcterms:created xsi:type="dcterms:W3CDTF">2011-11-11T22:30:43Z</dcterms:created>
  <dcterms:modified xsi:type="dcterms:W3CDTF">2016-11-30T17:54:02Z</dcterms:modified>
</cp:coreProperties>
</file>