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RES Act\ESSER-Competitive Grants\Connecting Colorado Students Grant #1 (CCSG #1) Federal\"/>
    </mc:Choice>
  </mc:AlternateContent>
  <xr:revisionPtr revIDLastSave="0" documentId="13_ncr:1_{C1A0A492-166D-4CF0-8D21-928DCEC3BD8F}" xr6:coauthVersionLast="47" xr6:coauthVersionMax="47" xr10:uidLastSave="{00000000-0000-0000-0000-000000000000}"/>
  <bookViews>
    <workbookView xWindow="-110" yWindow="-110" windowWidth="19420" windowHeight="10420" xr2:uid="{01125D0F-C844-48D1-82A0-37F836418DE6}"/>
  </bookViews>
  <sheets>
    <sheet name="Distribution Shee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" i="1" l="1"/>
  <c r="AE29" i="1"/>
  <c r="AD18" i="1"/>
  <c r="AA19" i="1" l="1"/>
  <c r="AA37" i="1" s="1"/>
  <c r="AM37" i="1"/>
  <c r="AL37" i="1"/>
  <c r="AK37" i="1"/>
  <c r="AJ37" i="1"/>
  <c r="AI37" i="1"/>
  <c r="AH37" i="1"/>
  <c r="AG37" i="1"/>
  <c r="AF37" i="1"/>
  <c r="AE37" i="1"/>
  <c r="AD37" i="1"/>
  <c r="AC37" i="1"/>
  <c r="AB37" i="1"/>
  <c r="Z37" i="1"/>
  <c r="Y37" i="1"/>
  <c r="U37" i="1"/>
  <c r="T37" i="1"/>
  <c r="R37" i="1"/>
  <c r="Q37" i="1"/>
  <c r="P37" i="1"/>
  <c r="O37" i="1"/>
  <c r="N37" i="1"/>
  <c r="M37" i="1"/>
  <c r="L37" i="1"/>
  <c r="K37" i="1"/>
  <c r="J37" i="1"/>
  <c r="I37" i="1"/>
  <c r="H37" i="1"/>
  <c r="C37" i="1"/>
  <c r="F35" i="1"/>
  <c r="E35" i="1"/>
  <c r="G35" i="1" s="1"/>
  <c r="F34" i="1"/>
  <c r="E34" i="1"/>
  <c r="F33" i="1"/>
  <c r="E33" i="1"/>
  <c r="F32" i="1"/>
  <c r="S32" i="1"/>
  <c r="S37" i="1" s="1"/>
  <c r="E32" i="1"/>
  <c r="W31" i="1"/>
  <c r="F31" i="1" s="1"/>
  <c r="E31" i="1"/>
  <c r="G31" i="1" s="1"/>
  <c r="W30" i="1"/>
  <c r="F30" i="1"/>
  <c r="E30" i="1"/>
  <c r="G30" i="1" s="1"/>
  <c r="F29" i="1"/>
  <c r="E29" i="1"/>
  <c r="G29" i="1" s="1"/>
  <c r="G28" i="1"/>
  <c r="F28" i="1"/>
  <c r="E28" i="1"/>
  <c r="F27" i="1"/>
  <c r="E27" i="1"/>
  <c r="G27" i="1" s="1"/>
  <c r="W26" i="1"/>
  <c r="F26" i="1"/>
  <c r="G26" i="1" s="1"/>
  <c r="E26" i="1"/>
  <c r="F25" i="1"/>
  <c r="E25" i="1"/>
  <c r="F24" i="1"/>
  <c r="E24" i="1"/>
  <c r="G24" i="1" s="1"/>
  <c r="F23" i="1"/>
  <c r="G23" i="1" s="1"/>
  <c r="E23" i="1"/>
  <c r="F22" i="1"/>
  <c r="E22" i="1"/>
  <c r="G22" i="1" s="1"/>
  <c r="W21" i="1"/>
  <c r="V21" i="1"/>
  <c r="F21" i="1" s="1"/>
  <c r="G21" i="1" s="1"/>
  <c r="E21" i="1"/>
  <c r="F20" i="1"/>
  <c r="E20" i="1"/>
  <c r="G20" i="1" s="1"/>
  <c r="W19" i="1"/>
  <c r="W37" i="1" s="1"/>
  <c r="V19" i="1"/>
  <c r="E19" i="1"/>
  <c r="F18" i="1"/>
  <c r="G18" i="1" s="1"/>
  <c r="E18" i="1"/>
  <c r="F17" i="1"/>
  <c r="G17" i="1" s="1"/>
  <c r="E17" i="1"/>
  <c r="F16" i="1"/>
  <c r="E16" i="1"/>
  <c r="G16" i="1" s="1"/>
  <c r="F15" i="1"/>
  <c r="E15" i="1"/>
  <c r="G15" i="1" s="1"/>
  <c r="F14" i="1"/>
  <c r="V14" i="1"/>
  <c r="V37" i="1" s="1"/>
  <c r="E14" i="1"/>
  <c r="F13" i="1"/>
  <c r="E13" i="1"/>
  <c r="G13" i="1" s="1"/>
  <c r="G12" i="1"/>
  <c r="F12" i="1"/>
  <c r="E12" i="1"/>
  <c r="F11" i="1"/>
  <c r="E11" i="1"/>
  <c r="G11" i="1" s="1"/>
  <c r="AF2" i="1"/>
  <c r="AB2" i="1"/>
  <c r="V2" i="1"/>
  <c r="P2" i="1"/>
  <c r="J2" i="1"/>
  <c r="AF1" i="1"/>
  <c r="AB1" i="1"/>
  <c r="V1" i="1"/>
  <c r="P1" i="1"/>
  <c r="J1" i="1"/>
  <c r="G32" i="1" l="1"/>
  <c r="G34" i="1"/>
  <c r="G25" i="1"/>
  <c r="G33" i="1"/>
  <c r="F19" i="1"/>
  <c r="G19" i="1" s="1"/>
  <c r="G14" i="1"/>
  <c r="X37" i="1"/>
  <c r="E37" i="1"/>
  <c r="F37" i="1" l="1"/>
  <c r="G37" i="1" s="1"/>
</calcChain>
</file>

<file path=xl/sharedStrings.xml><?xml version="1.0" encoding="utf-8"?>
<sst xmlns="http://schemas.openxmlformats.org/spreadsheetml/2006/main" count="105" uniqueCount="105">
  <si>
    <t>Grant:</t>
  </si>
  <si>
    <t>Connecting Colorado Students Grant 'Hotspot' (CCSG #1) (ESSER I)</t>
  </si>
  <si>
    <t>CFDA #</t>
  </si>
  <si>
    <t>84.425D</t>
  </si>
  <si>
    <t>GRANT NUMBER:</t>
  </si>
  <si>
    <t>FISCAL YEAR:</t>
  </si>
  <si>
    <t>2020-2021</t>
  </si>
  <si>
    <t>Questions regarding payments:</t>
  </si>
  <si>
    <t>Joe Shields 303-866-6034 or Shields_J@cde.state.co.us</t>
  </si>
  <si>
    <t xml:space="preserve">Questions regarding grant: </t>
  </si>
  <si>
    <t xml:space="preserve">Robert Hawkins 303-866-6775 or hawkins_r@cde.state.co.us </t>
  </si>
  <si>
    <t>GBL/ORG</t>
  </si>
  <si>
    <t>47SH/7000</t>
  </si>
  <si>
    <t>PAYMENTS PROCESSED:</t>
  </si>
  <si>
    <t>15th OF EACH MONTH</t>
  </si>
  <si>
    <t>GRANT PERIOD:</t>
  </si>
  <si>
    <t>Code</t>
  </si>
  <si>
    <t>District</t>
  </si>
  <si>
    <t>Allocation</t>
  </si>
  <si>
    <t>Assignments</t>
  </si>
  <si>
    <t>Total  with Signover and Declines</t>
  </si>
  <si>
    <t>Payments to Date</t>
  </si>
  <si>
    <t>Balance of Grant</t>
  </si>
  <si>
    <t>July 
2020</t>
  </si>
  <si>
    <t>August
2020</t>
  </si>
  <si>
    <t>September
2020</t>
  </si>
  <si>
    <t>October
2020</t>
  </si>
  <si>
    <t>November
2020</t>
  </si>
  <si>
    <t>December
2020</t>
  </si>
  <si>
    <t>January
2021</t>
  </si>
  <si>
    <t>February
2021</t>
  </si>
  <si>
    <t>March
2021</t>
  </si>
  <si>
    <t>April
2021</t>
  </si>
  <si>
    <t>May
2021</t>
  </si>
  <si>
    <t>June
2021</t>
  </si>
  <si>
    <t>July
2021</t>
  </si>
  <si>
    <t>August
2021</t>
  </si>
  <si>
    <t>September
2021</t>
  </si>
  <si>
    <t>October
2021</t>
  </si>
  <si>
    <t>November
2021</t>
  </si>
  <si>
    <t>December
2021</t>
  </si>
  <si>
    <t>January
2022</t>
  </si>
  <si>
    <t>February
2022</t>
  </si>
  <si>
    <t>March
2022</t>
  </si>
  <si>
    <t>April
2022</t>
  </si>
  <si>
    <t>May
2022</t>
  </si>
  <si>
    <t>June
2022</t>
  </si>
  <si>
    <t>July
2022</t>
  </si>
  <si>
    <t>August
2022</t>
  </si>
  <si>
    <t>September
2022</t>
  </si>
  <si>
    <t>October
2022</t>
  </si>
  <si>
    <t>November
2022</t>
  </si>
  <si>
    <t>December
2022</t>
  </si>
  <si>
    <t>Revert</t>
  </si>
  <si>
    <t>Carry Forward</t>
  </si>
  <si>
    <t>0010</t>
  </si>
  <si>
    <t>Mapleton Public Schools</t>
  </si>
  <si>
    <t>0123</t>
  </si>
  <si>
    <t>Sheridan School District 2</t>
  </si>
  <si>
    <t>0130</t>
  </si>
  <si>
    <t>Cherry Creek School District #5</t>
  </si>
  <si>
    <t>0220</t>
  </si>
  <si>
    <t>Archuleta School Dist 50 Joint</t>
  </si>
  <si>
    <t>0470</t>
  </si>
  <si>
    <t>St Vrain Valley School District RE-1J</t>
  </si>
  <si>
    <t>0480</t>
  </si>
  <si>
    <t>Boulder Valley School District RE-2</t>
  </si>
  <si>
    <t>0500</t>
  </si>
  <si>
    <t>Salida School District R-32-J</t>
  </si>
  <si>
    <t>0540</t>
  </si>
  <si>
    <t>Clear Creek School District #RE1</t>
  </si>
  <si>
    <t>0580</t>
  </si>
  <si>
    <t>South Conejos School District RE-10</t>
  </si>
  <si>
    <t>0640</t>
  </si>
  <si>
    <t>Centennial School District R-1</t>
  </si>
  <si>
    <t>0870</t>
  </si>
  <si>
    <t>Delta County Joint School District No. 50</t>
  </si>
  <si>
    <t>0970</t>
  </si>
  <si>
    <t>Calhan School District Rj 1</t>
  </si>
  <si>
    <t>0980</t>
  </si>
  <si>
    <t>Harrison School District Two</t>
  </si>
  <si>
    <t>1180</t>
  </si>
  <si>
    <t>Roaring Fork School District</t>
  </si>
  <si>
    <t>1360</t>
  </si>
  <si>
    <t>Gunnison Watershed School District</t>
  </si>
  <si>
    <t>1510</t>
  </si>
  <si>
    <t>Lake County School District R-1</t>
  </si>
  <si>
    <t>1550</t>
  </si>
  <si>
    <t>Poudre School District</t>
  </si>
  <si>
    <t>2035</t>
  </si>
  <si>
    <t>Montezuma-Cortez Sch Dist RE 1 (INC)</t>
  </si>
  <si>
    <t>2505</t>
  </si>
  <si>
    <t>Morgan County School District RE 20 J</t>
  </si>
  <si>
    <t>2580</t>
  </si>
  <si>
    <t>Ouray School District R-1</t>
  </si>
  <si>
    <t>2810</t>
  </si>
  <si>
    <t>Center Consolidated School District 26 Jt</t>
  </si>
  <si>
    <t>3010</t>
  </si>
  <si>
    <t>Teller County School District 1</t>
  </si>
  <si>
    <t>3080</t>
  </si>
  <si>
    <t>Weld County School District RE-1</t>
  </si>
  <si>
    <t>3120</t>
  </si>
  <si>
    <t>Weld County School District 6</t>
  </si>
  <si>
    <t>Total</t>
  </si>
  <si>
    <t>12/15/20 THROUGH 9/30/22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</si>
</sst>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164" fontId="4" fillId="2" borderId="0" xfId="1" applyNumberFormat="1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4" fillId="3" borderId="0" xfId="0" applyFont="1" applyFill="1"/>
    <xf numFmtId="0" fontId="6" fillId="2" borderId="0" xfId="0" applyFont="1" applyFill="1" applyAlignment="1">
      <alignment horizontal="left"/>
    </xf>
    <xf numFmtId="0" fontId="6" fillId="2" borderId="0" xfId="0" quotePrefix="1" applyFont="1" applyFill="1" applyAlignment="1">
      <alignment horizontal="left"/>
    </xf>
    <xf numFmtId="49" fontId="6" fillId="2" borderId="0" xfId="0" quotePrefix="1" applyNumberFormat="1" applyFont="1" applyFill="1" applyAlignment="1">
      <alignment horizontal="left"/>
    </xf>
    <xf numFmtId="0" fontId="6" fillId="2" borderId="0" xfId="0" applyFont="1" applyFill="1"/>
    <xf numFmtId="164" fontId="6" fillId="2" borderId="0" xfId="1" applyNumberFormat="1" applyFont="1" applyFill="1"/>
    <xf numFmtId="0" fontId="7" fillId="2" borderId="0" xfId="0" applyFont="1" applyFill="1"/>
    <xf numFmtId="49" fontId="6" fillId="2" borderId="0" xfId="0" applyNumberFormat="1" applyFont="1" applyFill="1" applyAlignment="1">
      <alignment horizontal="left"/>
    </xf>
    <xf numFmtId="0" fontId="0" fillId="2" borderId="0" xfId="0" applyFill="1" applyAlignment="1">
      <alignment wrapText="1"/>
    </xf>
    <xf numFmtId="49" fontId="6" fillId="2" borderId="0" xfId="0" applyNumberFormat="1" applyFont="1" applyFill="1"/>
    <xf numFmtId="0" fontId="4" fillId="2" borderId="0" xfId="0" applyFont="1" applyFill="1" applyAlignment="1">
      <alignment horizontal="center" wrapText="1"/>
    </xf>
    <xf numFmtId="164" fontId="4" fillId="2" borderId="0" xfId="1" applyNumberFormat="1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164" fontId="1" fillId="0" borderId="2" xfId="1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5" xfId="1" quotePrefix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center"/>
    </xf>
    <xf numFmtId="4" fontId="8" fillId="2" borderId="5" xfId="1" applyNumberFormat="1" applyFont="1" applyFill="1" applyBorder="1" applyAlignment="1">
      <alignment horizontal="right"/>
    </xf>
    <xf numFmtId="4" fontId="8" fillId="2" borderId="6" xfId="1" applyNumberFormat="1" applyFont="1" applyFill="1" applyBorder="1"/>
    <xf numFmtId="4" fontId="8" fillId="5" borderId="6" xfId="1" applyNumberFormat="1" applyFont="1" applyFill="1" applyBorder="1"/>
    <xf numFmtId="4" fontId="9" fillId="0" borderId="0" xfId="0" applyNumberFormat="1" applyFont="1"/>
    <xf numFmtId="0" fontId="10" fillId="0" borderId="0" xfId="0" applyFont="1"/>
    <xf numFmtId="4" fontId="8" fillId="2" borderId="5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9" fontId="0" fillId="0" borderId="0" xfId="0" applyNumberFormat="1"/>
    <xf numFmtId="4" fontId="0" fillId="0" borderId="0" xfId="0" applyNumberFormat="1"/>
    <xf numFmtId="4" fontId="0" fillId="0" borderId="0" xfId="1" applyNumberFormat="1" applyFont="1" applyFill="1"/>
    <xf numFmtId="43" fontId="1" fillId="2" borderId="0" xfId="0" applyNumberFormat="1" applyFont="1" applyFill="1" applyAlignment="1">
      <alignment horizontal="left"/>
    </xf>
    <xf numFmtId="43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1" fillId="2" borderId="0" xfId="0" applyNumberFormat="1" applyFont="1" applyFill="1"/>
    <xf numFmtId="4" fontId="1" fillId="2" borderId="0" xfId="1" applyNumberFormat="1" applyFont="1" applyFill="1"/>
    <xf numFmtId="164" fontId="0" fillId="0" borderId="0" xfId="1" applyNumberFormat="1" applyFont="1" applyFill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 applyAlignment="1">
      <alignment horizont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/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E016A-A32B-4489-B450-7C36B7EE76DB}">
  <sheetPr>
    <tabColor rgb="FF92D050"/>
  </sheetPr>
  <dimension ref="A1:AM50"/>
  <sheetViews>
    <sheetView tabSelected="1" workbookViewId="0">
      <pane ySplit="10" topLeftCell="A11" activePane="bottomLeft" state="frozen"/>
      <selection activeCell="M1" sqref="M1"/>
      <selection pane="bottomLeft" activeCell="B11" sqref="B11"/>
    </sheetView>
  </sheetViews>
  <sheetFormatPr defaultColWidth="9.1796875" defaultRowHeight="12.5" x14ac:dyDescent="0.25"/>
  <cols>
    <col min="1" max="1" width="18.453125" style="38" customWidth="1"/>
    <col min="2" max="2" width="41.1796875" customWidth="1"/>
    <col min="3" max="3" width="18.453125" customWidth="1"/>
    <col min="4" max="4" width="18.453125" style="40" customWidth="1"/>
    <col min="5" max="5" width="18.453125" customWidth="1"/>
    <col min="6" max="7" width="15.453125" customWidth="1"/>
    <col min="8" max="16" width="15.54296875" customWidth="1"/>
    <col min="17" max="17" width="15.54296875" style="48" customWidth="1"/>
    <col min="18" max="23" width="15.54296875" customWidth="1"/>
    <col min="24" max="24" width="15.54296875" style="56" customWidth="1"/>
    <col min="25" max="34" width="15.54296875" customWidth="1"/>
    <col min="35" max="39" width="16" customWidth="1"/>
  </cols>
  <sheetData>
    <row r="1" spans="1:39" s="8" customFormat="1" ht="21" x14ac:dyDescent="0.5">
      <c r="A1" s="1" t="s">
        <v>0</v>
      </c>
      <c r="B1" s="2"/>
      <c r="C1" s="1" t="s">
        <v>1</v>
      </c>
      <c r="D1" s="3"/>
      <c r="E1" s="1"/>
      <c r="F1" s="4"/>
      <c r="G1" s="4"/>
      <c r="H1" s="5"/>
      <c r="I1" s="5"/>
      <c r="J1" s="1" t="str">
        <f>C1</f>
        <v>Connecting Colorado Students Grant 'Hotspot' (CCSG #1) (ESSER I)</v>
      </c>
      <c r="K1" s="1"/>
      <c r="L1" s="4"/>
      <c r="M1" s="4"/>
      <c r="N1" s="4"/>
      <c r="O1" s="4"/>
      <c r="P1" s="1" t="str">
        <f>C1</f>
        <v>Connecting Colorado Students Grant 'Hotspot' (CCSG #1) (ESSER I)</v>
      </c>
      <c r="Q1" s="6"/>
      <c r="R1" s="1"/>
      <c r="S1" s="1"/>
      <c r="T1" s="4"/>
      <c r="U1" s="4"/>
      <c r="V1" s="1" t="str">
        <f>C1</f>
        <v>Connecting Colorado Students Grant 'Hotspot' (CCSG #1) (ESSER I)</v>
      </c>
      <c r="W1" s="4"/>
      <c r="X1" s="49"/>
      <c r="Y1" s="5"/>
      <c r="Z1" s="1"/>
      <c r="AA1" s="1"/>
      <c r="AB1" s="1" t="str">
        <f>C1</f>
        <v>Connecting Colorado Students Grant 'Hotspot' (CCSG #1) (ESSER I)</v>
      </c>
      <c r="AC1" s="4"/>
      <c r="AD1" s="4"/>
      <c r="AE1" s="4"/>
      <c r="AF1" s="1" t="str">
        <f>C1</f>
        <v>Connecting Colorado Students Grant 'Hotspot' (CCSG #1) (ESSER I)</v>
      </c>
      <c r="AG1" s="5"/>
      <c r="AH1" s="1"/>
      <c r="AI1" s="7"/>
      <c r="AJ1" s="7"/>
      <c r="AK1" s="7"/>
      <c r="AL1" s="7"/>
      <c r="AM1" s="7"/>
    </row>
    <row r="2" spans="1:39" s="8" customFormat="1" ht="15.5" x14ac:dyDescent="0.35">
      <c r="A2" s="9" t="s">
        <v>2</v>
      </c>
      <c r="B2" s="2"/>
      <c r="C2" s="10" t="s">
        <v>3</v>
      </c>
      <c r="D2" s="11"/>
      <c r="E2" s="10"/>
      <c r="F2" s="12"/>
      <c r="G2" s="12"/>
      <c r="H2" s="5"/>
      <c r="I2" s="5"/>
      <c r="J2" s="12" t="str">
        <f>"FY"&amp;C4</f>
        <v>FY2020-2021</v>
      </c>
      <c r="K2" s="12"/>
      <c r="L2" s="9"/>
      <c r="M2" s="9"/>
      <c r="N2" s="12"/>
      <c r="O2" s="12"/>
      <c r="P2" s="12" t="str">
        <f>"FY"&amp;C4</f>
        <v>FY2020-2021</v>
      </c>
      <c r="Q2" s="13"/>
      <c r="R2" s="12"/>
      <c r="S2" s="12"/>
      <c r="T2" s="9"/>
      <c r="U2" s="9"/>
      <c r="V2" s="12" t="str">
        <f>"FY"&amp;C4</f>
        <v>FY2020-2021</v>
      </c>
      <c r="W2" s="12"/>
      <c r="X2" s="50"/>
      <c r="Y2" s="12"/>
      <c r="Z2" s="12"/>
      <c r="AA2" s="12"/>
      <c r="AB2" s="12" t="str">
        <f>"FY"&amp;C4</f>
        <v>FY2020-2021</v>
      </c>
      <c r="AC2" s="9"/>
      <c r="AD2" s="12"/>
      <c r="AE2" s="12"/>
      <c r="AF2" s="12" t="str">
        <f>"FY"&amp;C4</f>
        <v>FY2020-2021</v>
      </c>
      <c r="AG2" s="12"/>
      <c r="AH2" s="12"/>
      <c r="AI2" s="14"/>
      <c r="AJ2" s="14"/>
      <c r="AK2" s="14"/>
      <c r="AL2" s="14"/>
      <c r="AM2" s="14"/>
    </row>
    <row r="3" spans="1:39" s="8" customFormat="1" ht="15.5" x14ac:dyDescent="0.35">
      <c r="A3" s="9" t="s">
        <v>4</v>
      </c>
      <c r="B3" s="2"/>
      <c r="C3" s="9">
        <v>5525</v>
      </c>
      <c r="D3" s="15"/>
      <c r="E3" s="9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6"/>
      <c r="R3" s="5"/>
      <c r="S3" s="5"/>
      <c r="T3" s="5"/>
      <c r="U3" s="5"/>
      <c r="V3" s="5"/>
      <c r="W3" s="5"/>
      <c r="X3" s="49"/>
      <c r="Y3" s="5"/>
      <c r="Z3" s="5"/>
      <c r="AA3" s="5"/>
      <c r="AB3" s="5"/>
      <c r="AC3" s="5"/>
      <c r="AD3" s="5"/>
      <c r="AE3" s="5"/>
      <c r="AF3" s="5"/>
      <c r="AG3" s="5"/>
      <c r="AH3" s="5"/>
      <c r="AI3" s="16"/>
      <c r="AJ3" s="16"/>
      <c r="AK3" s="16"/>
      <c r="AL3" s="16"/>
      <c r="AM3" s="16"/>
    </row>
    <row r="4" spans="1:39" s="8" customFormat="1" ht="21" x14ac:dyDescent="0.5">
      <c r="A4" s="9" t="s">
        <v>5</v>
      </c>
      <c r="B4" s="2"/>
      <c r="C4" s="1" t="s">
        <v>6</v>
      </c>
      <c r="D4" s="15"/>
      <c r="E4" s="9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49"/>
      <c r="Y4" s="5"/>
      <c r="Z4" s="5"/>
      <c r="AA4" s="5"/>
      <c r="AB4" s="5"/>
      <c r="AC4" s="5"/>
      <c r="AD4" s="5"/>
      <c r="AE4" s="5"/>
      <c r="AF4" s="5"/>
      <c r="AG4" s="5"/>
      <c r="AH4" s="5"/>
      <c r="AI4" s="16"/>
      <c r="AJ4" s="16"/>
      <c r="AK4" s="16"/>
      <c r="AL4" s="16"/>
      <c r="AM4" s="16"/>
    </row>
    <row r="5" spans="1:39" s="8" customFormat="1" ht="15.5" x14ac:dyDescent="0.35">
      <c r="A5" s="9" t="s">
        <v>7</v>
      </c>
      <c r="B5" s="2"/>
      <c r="C5" s="12" t="s">
        <v>8</v>
      </c>
      <c r="D5" s="17"/>
      <c r="E5" s="12"/>
      <c r="F5" s="12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8"/>
      <c r="S5" s="18"/>
      <c r="T5" s="18"/>
      <c r="U5" s="18"/>
      <c r="V5" s="18"/>
      <c r="W5" s="18"/>
      <c r="X5" s="51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20"/>
      <c r="AJ5" s="20"/>
      <c r="AK5" s="20"/>
      <c r="AL5" s="20"/>
      <c r="AM5" s="20"/>
    </row>
    <row r="6" spans="1:39" s="8" customFormat="1" ht="15.5" x14ac:dyDescent="0.35">
      <c r="A6" s="9" t="s">
        <v>9</v>
      </c>
      <c r="B6" s="2"/>
      <c r="C6" s="12" t="s">
        <v>10</v>
      </c>
      <c r="D6" s="17"/>
      <c r="E6" s="12"/>
      <c r="F6" s="12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18"/>
      <c r="T6" s="18"/>
      <c r="U6" s="18"/>
      <c r="V6" s="18"/>
      <c r="W6" s="18"/>
      <c r="X6" s="51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0"/>
      <c r="AJ6" s="20"/>
      <c r="AK6" s="20"/>
      <c r="AL6" s="20"/>
      <c r="AM6" s="20"/>
    </row>
    <row r="7" spans="1:39" s="8" customFormat="1" ht="15.5" x14ac:dyDescent="0.35">
      <c r="A7" s="9" t="s">
        <v>11</v>
      </c>
      <c r="B7" s="2"/>
      <c r="C7" s="12" t="s">
        <v>12</v>
      </c>
      <c r="D7" s="17"/>
      <c r="E7" s="12"/>
      <c r="F7" s="12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  <c r="T7" s="18"/>
      <c r="U7" s="18"/>
      <c r="V7" s="18"/>
      <c r="W7" s="18"/>
      <c r="X7" s="51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0"/>
      <c r="AJ7" s="20"/>
      <c r="AK7" s="20"/>
      <c r="AL7" s="20"/>
      <c r="AM7" s="20"/>
    </row>
    <row r="8" spans="1:39" s="8" customFormat="1" ht="15.5" x14ac:dyDescent="0.35">
      <c r="A8" s="9" t="s">
        <v>13</v>
      </c>
      <c r="B8" s="2"/>
      <c r="C8" s="12" t="s">
        <v>14</v>
      </c>
      <c r="D8" s="17"/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8"/>
      <c r="S8" s="18"/>
      <c r="T8" s="18"/>
      <c r="U8" s="18"/>
      <c r="V8" s="18"/>
      <c r="W8" s="18"/>
      <c r="X8" s="5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20"/>
      <c r="AJ8" s="20"/>
      <c r="AK8" s="20"/>
      <c r="AL8" s="20"/>
      <c r="AM8" s="20"/>
    </row>
    <row r="9" spans="1:39" s="8" customFormat="1" ht="16" thickBot="1" x14ac:dyDescent="0.4">
      <c r="A9" s="9" t="s">
        <v>15</v>
      </c>
      <c r="B9" s="2"/>
      <c r="C9" s="12" t="s">
        <v>104</v>
      </c>
      <c r="D9" s="17"/>
      <c r="E9" s="12"/>
      <c r="F9" s="12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8"/>
      <c r="S9" s="18"/>
      <c r="T9" s="18"/>
      <c r="U9" s="18"/>
      <c r="V9" s="18"/>
      <c r="W9" s="18"/>
      <c r="X9" s="5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20"/>
      <c r="AJ9" s="20"/>
      <c r="AK9" s="20"/>
      <c r="AL9" s="20"/>
      <c r="AM9" s="20"/>
    </row>
    <row r="10" spans="1:39" s="29" customFormat="1" ht="48.75" customHeight="1" thickBot="1" x14ac:dyDescent="0.3">
      <c r="A10" s="21" t="s">
        <v>16</v>
      </c>
      <c r="B10" s="22" t="s">
        <v>17</v>
      </c>
      <c r="C10" s="22" t="s">
        <v>18</v>
      </c>
      <c r="D10" s="23" t="s">
        <v>19</v>
      </c>
      <c r="E10" s="24" t="s">
        <v>20</v>
      </c>
      <c r="F10" s="25" t="s">
        <v>21</v>
      </c>
      <c r="G10" s="26" t="s">
        <v>22</v>
      </c>
      <c r="H10" s="27" t="s">
        <v>23</v>
      </c>
      <c r="I10" s="27" t="s">
        <v>24</v>
      </c>
      <c r="J10" s="27" t="s">
        <v>25</v>
      </c>
      <c r="K10" s="27" t="s">
        <v>26</v>
      </c>
      <c r="L10" s="27" t="s">
        <v>27</v>
      </c>
      <c r="M10" s="27" t="s">
        <v>28</v>
      </c>
      <c r="N10" s="27" t="s">
        <v>29</v>
      </c>
      <c r="O10" s="27" t="s">
        <v>30</v>
      </c>
      <c r="P10" s="27" t="s">
        <v>31</v>
      </c>
      <c r="Q10" s="28" t="s">
        <v>32</v>
      </c>
      <c r="R10" s="27" t="s">
        <v>33</v>
      </c>
      <c r="S10" s="27" t="s">
        <v>34</v>
      </c>
      <c r="T10" s="27" t="s">
        <v>35</v>
      </c>
      <c r="U10" s="27" t="s">
        <v>36</v>
      </c>
      <c r="V10" s="27" t="s">
        <v>37</v>
      </c>
      <c r="W10" s="27" t="s">
        <v>38</v>
      </c>
      <c r="X10" s="52" t="s">
        <v>39</v>
      </c>
      <c r="Y10" s="27" t="s">
        <v>40</v>
      </c>
      <c r="Z10" s="27" t="s">
        <v>41</v>
      </c>
      <c r="AA10" s="27" t="s">
        <v>42</v>
      </c>
      <c r="AB10" s="27" t="s">
        <v>43</v>
      </c>
      <c r="AC10" s="27" t="s">
        <v>44</v>
      </c>
      <c r="AD10" s="27" t="s">
        <v>45</v>
      </c>
      <c r="AE10" s="27" t="s">
        <v>46</v>
      </c>
      <c r="AF10" s="27" t="s">
        <v>47</v>
      </c>
      <c r="AG10" s="27" t="s">
        <v>48</v>
      </c>
      <c r="AH10" s="27" t="s">
        <v>49</v>
      </c>
      <c r="AI10" s="27" t="s">
        <v>50</v>
      </c>
      <c r="AJ10" s="27" t="s">
        <v>51</v>
      </c>
      <c r="AK10" s="27" t="s">
        <v>52</v>
      </c>
      <c r="AL10" s="27" t="s">
        <v>53</v>
      </c>
      <c r="AM10" s="27" t="s">
        <v>54</v>
      </c>
    </row>
    <row r="11" spans="1:39" s="36" customFormat="1" ht="18" customHeight="1" thickBot="1" x14ac:dyDescent="0.5">
      <c r="A11" s="30" t="s">
        <v>55</v>
      </c>
      <c r="B11" s="31" t="s">
        <v>56</v>
      </c>
      <c r="C11" s="32">
        <v>15000</v>
      </c>
      <c r="D11" s="31"/>
      <c r="E11" s="33">
        <f>C11</f>
        <v>15000</v>
      </c>
      <c r="F11" s="33">
        <f>SUM(H11:AK11)</f>
        <v>15000</v>
      </c>
      <c r="G11" s="33">
        <f>E11-F11</f>
        <v>0</v>
      </c>
      <c r="H11" s="34"/>
      <c r="I11" s="34"/>
      <c r="J11" s="34"/>
      <c r="K11" s="34"/>
      <c r="L11" s="34"/>
      <c r="M11" s="34"/>
      <c r="N11" s="34"/>
      <c r="O11" s="34"/>
      <c r="P11" s="34">
        <v>5750.65</v>
      </c>
      <c r="Q11" s="34"/>
      <c r="R11" s="35">
        <v>7635.56</v>
      </c>
      <c r="S11" s="34"/>
      <c r="T11" s="34">
        <v>1595.79</v>
      </c>
      <c r="U11" s="35"/>
      <c r="V11" s="34">
        <v>18</v>
      </c>
      <c r="W11" s="34"/>
      <c r="X11" s="53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s="36" customFormat="1" ht="18" customHeight="1" thickBot="1" x14ac:dyDescent="0.5">
      <c r="A12" s="30" t="s">
        <v>57</v>
      </c>
      <c r="B12" s="31" t="s">
        <v>58</v>
      </c>
      <c r="C12" s="32">
        <v>15000</v>
      </c>
      <c r="D12" s="31"/>
      <c r="E12" s="33">
        <f t="shared" ref="E12:E35" si="0">C12</f>
        <v>15000</v>
      </c>
      <c r="F12" s="33">
        <f t="shared" ref="F12:F35" si="1">SUM(H12:AK12)</f>
        <v>15000</v>
      </c>
      <c r="G12" s="33">
        <f t="shared" ref="G12:G35" si="2">E12-F12</f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>
        <v>5679.15</v>
      </c>
      <c r="R12" s="35"/>
      <c r="S12" s="34">
        <v>5679.15</v>
      </c>
      <c r="T12" s="34"/>
      <c r="U12" s="34"/>
      <c r="V12" s="34"/>
      <c r="W12" s="34"/>
      <c r="X12" s="53"/>
      <c r="Y12" s="34">
        <v>3641.7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s="36" customFormat="1" ht="18" customHeight="1" thickBot="1" x14ac:dyDescent="0.5">
      <c r="A13" s="30" t="s">
        <v>59</v>
      </c>
      <c r="B13" s="31" t="s">
        <v>60</v>
      </c>
      <c r="C13" s="32">
        <v>15000</v>
      </c>
      <c r="D13" s="31"/>
      <c r="E13" s="33">
        <f t="shared" si="0"/>
        <v>15000</v>
      </c>
      <c r="F13" s="33">
        <f t="shared" si="1"/>
        <v>0</v>
      </c>
      <c r="G13" s="33">
        <f t="shared" si="2"/>
        <v>15000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4"/>
      <c r="T13" s="34"/>
      <c r="U13" s="34"/>
      <c r="V13" s="34"/>
      <c r="W13" s="34"/>
      <c r="X13" s="53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s="36" customFormat="1" ht="18" customHeight="1" thickBot="1" x14ac:dyDescent="0.5">
      <c r="A14" s="30" t="s">
        <v>61</v>
      </c>
      <c r="B14" s="31" t="s">
        <v>62</v>
      </c>
      <c r="C14" s="32">
        <v>15000</v>
      </c>
      <c r="D14" s="31"/>
      <c r="E14" s="33">
        <f t="shared" si="0"/>
        <v>15000</v>
      </c>
      <c r="F14" s="33">
        <f t="shared" si="1"/>
        <v>12000</v>
      </c>
      <c r="G14" s="33">
        <f t="shared" si="2"/>
        <v>3000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4"/>
      <c r="T14" s="34"/>
      <c r="U14" s="34"/>
      <c r="V14" s="34">
        <f>9000+3000</f>
        <v>12000</v>
      </c>
      <c r="W14" s="34"/>
      <c r="X14" s="5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s="36" customFormat="1" ht="18" customHeight="1" thickBot="1" x14ac:dyDescent="0.5">
      <c r="A15" s="30" t="s">
        <v>63</v>
      </c>
      <c r="B15" s="31" t="s">
        <v>64</v>
      </c>
      <c r="C15" s="32">
        <v>150000</v>
      </c>
      <c r="D15" s="31"/>
      <c r="E15" s="33">
        <f t="shared" si="0"/>
        <v>150000</v>
      </c>
      <c r="F15" s="33">
        <f t="shared" si="1"/>
        <v>150000</v>
      </c>
      <c r="G15" s="33">
        <f t="shared" si="2"/>
        <v>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4"/>
      <c r="T15" s="34"/>
      <c r="U15" s="34"/>
      <c r="V15" s="34"/>
      <c r="W15" s="34"/>
      <c r="X15" s="53"/>
      <c r="Y15" s="34"/>
      <c r="Z15" s="34"/>
      <c r="AA15" s="34">
        <v>150000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ht="16" thickBot="1" x14ac:dyDescent="0.4">
      <c r="A16" s="30" t="s">
        <v>65</v>
      </c>
      <c r="B16" s="31" t="s">
        <v>66</v>
      </c>
      <c r="C16" s="32">
        <v>165000</v>
      </c>
      <c r="D16" s="31"/>
      <c r="E16" s="33">
        <f t="shared" si="0"/>
        <v>165000</v>
      </c>
      <c r="F16" s="33">
        <f t="shared" si="1"/>
        <v>165000</v>
      </c>
      <c r="G16" s="33">
        <f t="shared" si="2"/>
        <v>0</v>
      </c>
      <c r="H16" s="34"/>
      <c r="I16" s="34"/>
      <c r="J16" s="34"/>
      <c r="K16" s="34"/>
      <c r="L16" s="34"/>
      <c r="M16" s="34"/>
      <c r="N16" s="34"/>
      <c r="O16" s="34"/>
      <c r="P16" s="34">
        <v>11567.66</v>
      </c>
      <c r="Q16" s="34">
        <v>45310.94</v>
      </c>
      <c r="R16" s="35"/>
      <c r="S16" s="34">
        <v>108121.4</v>
      </c>
      <c r="T16" s="34"/>
      <c r="U16" s="34"/>
      <c r="V16" s="34"/>
      <c r="W16" s="34"/>
      <c r="X16" s="5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ht="16" thickBot="1" x14ac:dyDescent="0.4">
      <c r="A17" s="30" t="s">
        <v>67</v>
      </c>
      <c r="B17" s="31" t="s">
        <v>68</v>
      </c>
      <c r="C17" s="32">
        <v>14396.4</v>
      </c>
      <c r="D17" s="31"/>
      <c r="E17" s="33">
        <f t="shared" si="0"/>
        <v>14396.4</v>
      </c>
      <c r="F17" s="33">
        <f t="shared" si="1"/>
        <v>14396.4</v>
      </c>
      <c r="G17" s="33">
        <f t="shared" si="2"/>
        <v>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4"/>
      <c r="T17" s="34">
        <v>14225.09</v>
      </c>
      <c r="U17" s="34"/>
      <c r="V17" s="34"/>
      <c r="W17" s="34"/>
      <c r="X17" s="53"/>
      <c r="Y17" s="34"/>
      <c r="Z17" s="34"/>
      <c r="AA17" s="34"/>
      <c r="AB17" s="34">
        <v>171.31</v>
      </c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ht="16" thickBot="1" x14ac:dyDescent="0.4">
      <c r="A18" s="30" t="s">
        <v>69</v>
      </c>
      <c r="B18" s="31" t="s">
        <v>70</v>
      </c>
      <c r="C18" s="32">
        <v>14400</v>
      </c>
      <c r="D18" s="31"/>
      <c r="E18" s="33">
        <f t="shared" si="0"/>
        <v>14400</v>
      </c>
      <c r="F18" s="33">
        <f t="shared" si="1"/>
        <v>12975.28</v>
      </c>
      <c r="G18" s="33">
        <f t="shared" si="2"/>
        <v>1424.7199999999993</v>
      </c>
      <c r="H18" s="34"/>
      <c r="I18" s="34"/>
      <c r="J18" s="34"/>
      <c r="K18" s="34"/>
      <c r="L18" s="34"/>
      <c r="M18" s="34"/>
      <c r="N18" s="34"/>
      <c r="O18" s="34">
        <v>521.88</v>
      </c>
      <c r="P18" s="34">
        <v>7200</v>
      </c>
      <c r="Q18" s="34"/>
      <c r="R18" s="35"/>
      <c r="S18" s="34"/>
      <c r="T18" s="34"/>
      <c r="U18" s="34"/>
      <c r="V18" s="34"/>
      <c r="W18" s="34"/>
      <c r="X18" s="53"/>
      <c r="Y18" s="34"/>
      <c r="Z18" s="34"/>
      <c r="AA18" s="34"/>
      <c r="AB18" s="34">
        <v>1253.4000000000001</v>
      </c>
      <c r="AC18" s="34"/>
      <c r="AD18" s="34">
        <f>1000+1000</f>
        <v>2000</v>
      </c>
      <c r="AE18" s="34">
        <f>1000+1000</f>
        <v>2000</v>
      </c>
      <c r="AF18" s="34"/>
      <c r="AG18" s="34"/>
      <c r="AH18" s="34"/>
      <c r="AI18" s="34"/>
      <c r="AJ18" s="34"/>
      <c r="AK18" s="34"/>
      <c r="AL18" s="34"/>
      <c r="AM18" s="34"/>
    </row>
    <row r="19" spans="1:39" ht="16" thickBot="1" x14ac:dyDescent="0.4">
      <c r="A19" s="30" t="s">
        <v>71</v>
      </c>
      <c r="B19" s="31" t="s">
        <v>72</v>
      </c>
      <c r="C19" s="32">
        <v>15000</v>
      </c>
      <c r="D19" s="31"/>
      <c r="E19" s="33">
        <f t="shared" si="0"/>
        <v>15000</v>
      </c>
      <c r="F19" s="33">
        <f t="shared" si="1"/>
        <v>15000</v>
      </c>
      <c r="G19" s="33">
        <f t="shared" si="2"/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  <c r="S19" s="34"/>
      <c r="T19" s="34"/>
      <c r="U19" s="34"/>
      <c r="V19" s="34">
        <f>6571.44+3176.29</f>
        <v>9747.73</v>
      </c>
      <c r="W19" s="34">
        <f>291.07</f>
        <v>291.07</v>
      </c>
      <c r="X19" s="53"/>
      <c r="Y19" s="34"/>
      <c r="Z19" s="34">
        <v>1065.43</v>
      </c>
      <c r="AA19" s="34">
        <f>1102.44+1048.15</f>
        <v>2150.59</v>
      </c>
      <c r="AB19" s="34">
        <v>80</v>
      </c>
      <c r="AC19" s="34">
        <v>433.62</v>
      </c>
      <c r="AD19" s="34"/>
      <c r="AE19" s="34">
        <v>1231.56</v>
      </c>
      <c r="AF19" s="34"/>
      <c r="AG19" s="34"/>
      <c r="AH19" s="34"/>
      <c r="AI19" s="34"/>
      <c r="AJ19" s="34"/>
      <c r="AK19" s="34"/>
      <c r="AL19" s="34"/>
      <c r="AM19" s="34"/>
    </row>
    <row r="20" spans="1:39" ht="16" thickBot="1" x14ac:dyDescent="0.4">
      <c r="A20" s="30" t="s">
        <v>73</v>
      </c>
      <c r="B20" s="31" t="s">
        <v>74</v>
      </c>
      <c r="C20" s="32">
        <v>150000</v>
      </c>
      <c r="D20" s="31"/>
      <c r="E20" s="33">
        <f t="shared" si="0"/>
        <v>150000</v>
      </c>
      <c r="F20" s="33">
        <f t="shared" si="1"/>
        <v>0</v>
      </c>
      <c r="G20" s="33">
        <f t="shared" si="2"/>
        <v>150000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34"/>
      <c r="T20" s="34"/>
      <c r="U20" s="34"/>
      <c r="V20" s="34"/>
      <c r="W20" s="34"/>
      <c r="X20" s="5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16" thickBot="1" x14ac:dyDescent="0.4">
      <c r="A21" s="30" t="s">
        <v>75</v>
      </c>
      <c r="B21" s="31" t="s">
        <v>76</v>
      </c>
      <c r="C21" s="32">
        <v>15000</v>
      </c>
      <c r="D21" s="31"/>
      <c r="E21" s="33">
        <f t="shared" si="0"/>
        <v>15000</v>
      </c>
      <c r="F21" s="33">
        <f t="shared" si="1"/>
        <v>13108.89</v>
      </c>
      <c r="G21" s="33">
        <f t="shared" si="2"/>
        <v>1891.1100000000006</v>
      </c>
      <c r="H21" s="34"/>
      <c r="I21" s="34"/>
      <c r="J21" s="34"/>
      <c r="K21" s="34"/>
      <c r="L21" s="34"/>
      <c r="M21" s="34"/>
      <c r="N21" s="34"/>
      <c r="O21" s="34"/>
      <c r="P21" s="34"/>
      <c r="Q21" s="34">
        <v>2948.29</v>
      </c>
      <c r="R21" s="35">
        <v>762.46</v>
      </c>
      <c r="S21" s="34">
        <v>693.3</v>
      </c>
      <c r="T21" s="34"/>
      <c r="U21" s="34"/>
      <c r="V21" s="34">
        <f>1577.54+839.82</f>
        <v>2417.36</v>
      </c>
      <c r="W21" s="34">
        <f>676.8</f>
        <v>676.8</v>
      </c>
      <c r="X21" s="53"/>
      <c r="Y21" s="34">
        <v>796.44</v>
      </c>
      <c r="Z21" s="34">
        <v>1099.2</v>
      </c>
      <c r="AA21" s="34">
        <v>1095.72</v>
      </c>
      <c r="AB21" s="34">
        <v>654.83000000000004</v>
      </c>
      <c r="AC21" s="34">
        <v>712.81</v>
      </c>
      <c r="AD21" s="34">
        <v>596.85</v>
      </c>
      <c r="AE21" s="34">
        <v>654.83000000000004</v>
      </c>
      <c r="AF21" s="34"/>
      <c r="AG21" s="34"/>
      <c r="AH21" s="34"/>
      <c r="AI21" s="34"/>
      <c r="AJ21" s="34"/>
      <c r="AK21" s="34"/>
      <c r="AL21" s="34"/>
      <c r="AM21" s="34"/>
    </row>
    <row r="22" spans="1:39" ht="16" thickBot="1" x14ac:dyDescent="0.4">
      <c r="A22" s="30" t="s">
        <v>77</v>
      </c>
      <c r="B22" s="31" t="s">
        <v>78</v>
      </c>
      <c r="C22" s="32">
        <v>4860</v>
      </c>
      <c r="D22" s="31"/>
      <c r="E22" s="33">
        <f t="shared" si="0"/>
        <v>4860</v>
      </c>
      <c r="F22" s="33">
        <f t="shared" si="1"/>
        <v>0</v>
      </c>
      <c r="G22" s="33">
        <f t="shared" si="2"/>
        <v>4860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4"/>
      <c r="T22" s="34"/>
      <c r="U22" s="34"/>
      <c r="V22" s="34"/>
      <c r="W22" s="34"/>
      <c r="X22" s="5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16" thickBot="1" x14ac:dyDescent="0.4">
      <c r="A23" s="30" t="s">
        <v>79</v>
      </c>
      <c r="B23" s="31" t="s">
        <v>80</v>
      </c>
      <c r="C23" s="32">
        <v>14400</v>
      </c>
      <c r="D23" s="31"/>
      <c r="E23" s="33">
        <f t="shared" si="0"/>
        <v>14400</v>
      </c>
      <c r="F23" s="33">
        <f t="shared" si="1"/>
        <v>3851.58</v>
      </c>
      <c r="G23" s="33">
        <f t="shared" si="2"/>
        <v>10548.42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4">
        <v>2760</v>
      </c>
      <c r="T23" s="34"/>
      <c r="U23" s="34"/>
      <c r="V23" s="34"/>
      <c r="W23" s="34"/>
      <c r="X23" s="53"/>
      <c r="Y23" s="34"/>
      <c r="Z23" s="34"/>
      <c r="AA23" s="34"/>
      <c r="AB23" s="34"/>
      <c r="AC23" s="34">
        <v>1091.58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16" thickBot="1" x14ac:dyDescent="0.4">
      <c r="A24" s="30" t="s">
        <v>81</v>
      </c>
      <c r="B24" s="31" t="s">
        <v>82</v>
      </c>
      <c r="C24" s="32">
        <v>150000</v>
      </c>
      <c r="D24" s="31"/>
      <c r="E24" s="33">
        <f t="shared" si="0"/>
        <v>150000</v>
      </c>
      <c r="F24" s="33">
        <f t="shared" si="1"/>
        <v>150000</v>
      </c>
      <c r="G24" s="33">
        <f t="shared" si="2"/>
        <v>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>
        <v>140325.32999999999</v>
      </c>
      <c r="S24" s="34"/>
      <c r="T24" s="34"/>
      <c r="U24" s="34"/>
      <c r="V24" s="34"/>
      <c r="W24" s="34"/>
      <c r="X24" s="53"/>
      <c r="Y24" s="34"/>
      <c r="Z24" s="34"/>
      <c r="AA24" s="34"/>
      <c r="AB24" s="34"/>
      <c r="AC24" s="34"/>
      <c r="AD24" s="34">
        <v>9674.67</v>
      </c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16" thickBot="1" x14ac:dyDescent="0.4">
      <c r="A25" s="30" t="s">
        <v>83</v>
      </c>
      <c r="B25" s="37" t="s">
        <v>84</v>
      </c>
      <c r="C25" s="32">
        <v>15000</v>
      </c>
      <c r="D25" s="31"/>
      <c r="E25" s="33">
        <f t="shared" si="0"/>
        <v>15000</v>
      </c>
      <c r="F25" s="33">
        <f t="shared" si="1"/>
        <v>15000</v>
      </c>
      <c r="G25" s="33">
        <f t="shared" si="2"/>
        <v>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4"/>
      <c r="T25" s="34"/>
      <c r="U25" s="34">
        <v>15000</v>
      </c>
      <c r="V25" s="34"/>
      <c r="W25" s="34"/>
      <c r="X25" s="53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16" thickBot="1" x14ac:dyDescent="0.4">
      <c r="A26" s="30" t="s">
        <v>85</v>
      </c>
      <c r="B26" s="31" t="s">
        <v>86</v>
      </c>
      <c r="C26" s="32">
        <v>150000</v>
      </c>
      <c r="D26" s="31"/>
      <c r="E26" s="33">
        <f t="shared" si="0"/>
        <v>150000</v>
      </c>
      <c r="F26" s="33">
        <f t="shared" si="1"/>
        <v>11807</v>
      </c>
      <c r="G26" s="33">
        <f t="shared" si="2"/>
        <v>138193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f>297</f>
        <v>297</v>
      </c>
      <c r="X26" s="53"/>
      <c r="Y26" s="34"/>
      <c r="Z26" s="34">
        <v>11114</v>
      </c>
      <c r="AA26" s="34"/>
      <c r="AB26" s="34"/>
      <c r="AC26" s="34">
        <v>396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ht="16" thickBot="1" x14ac:dyDescent="0.4">
      <c r="A27" s="30" t="s">
        <v>87</v>
      </c>
      <c r="B27" s="31" t="s">
        <v>88</v>
      </c>
      <c r="C27" s="32">
        <v>15000</v>
      </c>
      <c r="D27" s="31"/>
      <c r="E27" s="33">
        <f t="shared" si="0"/>
        <v>15000</v>
      </c>
      <c r="F27" s="33">
        <f t="shared" si="1"/>
        <v>15000</v>
      </c>
      <c r="G27" s="33">
        <f t="shared" si="2"/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v>15000</v>
      </c>
      <c r="T27" s="34"/>
      <c r="U27" s="34"/>
      <c r="V27" s="34"/>
      <c r="W27" s="34"/>
      <c r="X27" s="53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16" thickBot="1" x14ac:dyDescent="0.4">
      <c r="A28" s="30" t="s">
        <v>89</v>
      </c>
      <c r="B28" s="31" t="s">
        <v>90</v>
      </c>
      <c r="C28" s="32">
        <v>15000</v>
      </c>
      <c r="D28" s="31"/>
      <c r="E28" s="33">
        <f t="shared" si="0"/>
        <v>15000</v>
      </c>
      <c r="F28" s="33">
        <f t="shared" si="1"/>
        <v>15000</v>
      </c>
      <c r="G28" s="33">
        <f t="shared" si="2"/>
        <v>0</v>
      </c>
      <c r="H28" s="34"/>
      <c r="I28" s="34"/>
      <c r="J28" s="34"/>
      <c r="K28" s="34"/>
      <c r="L28" s="34"/>
      <c r="M28" s="34"/>
      <c r="N28" s="34"/>
      <c r="O28" s="34"/>
      <c r="P28" s="34">
        <v>15000</v>
      </c>
      <c r="Q28" s="34"/>
      <c r="R28" s="34"/>
      <c r="S28" s="34"/>
      <c r="T28" s="34"/>
      <c r="U28" s="34"/>
      <c r="V28" s="34"/>
      <c r="W28" s="34"/>
      <c r="X28" s="5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ht="16" thickBot="1" x14ac:dyDescent="0.4">
      <c r="A29" s="30" t="s">
        <v>91</v>
      </c>
      <c r="B29" s="31" t="s">
        <v>92</v>
      </c>
      <c r="C29" s="32">
        <v>4525</v>
      </c>
      <c r="D29" s="31"/>
      <c r="E29" s="33">
        <f t="shared" si="0"/>
        <v>4525</v>
      </c>
      <c r="F29" s="33">
        <f t="shared" si="1"/>
        <v>4525</v>
      </c>
      <c r="G29" s="33">
        <f t="shared" si="2"/>
        <v>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4"/>
      <c r="T29" s="34"/>
      <c r="U29" s="34"/>
      <c r="V29" s="34"/>
      <c r="W29" s="34"/>
      <c r="X29" s="53"/>
      <c r="Y29" s="34"/>
      <c r="Z29" s="34"/>
      <c r="AA29" s="34"/>
      <c r="AB29" s="34"/>
      <c r="AC29" s="34"/>
      <c r="AD29" s="34"/>
      <c r="AE29" s="34">
        <f>6.28+4518.72</f>
        <v>4525</v>
      </c>
      <c r="AF29" s="34"/>
      <c r="AG29" s="34"/>
      <c r="AH29" s="34"/>
      <c r="AI29" s="34"/>
      <c r="AJ29" s="34"/>
      <c r="AK29" s="34"/>
      <c r="AL29" s="34"/>
      <c r="AM29" s="34"/>
    </row>
    <row r="30" spans="1:39" ht="16" thickBot="1" x14ac:dyDescent="0.4">
      <c r="A30" s="30" t="s">
        <v>93</v>
      </c>
      <c r="B30" s="31" t="s">
        <v>94</v>
      </c>
      <c r="C30" s="32">
        <v>4091.85</v>
      </c>
      <c r="D30" s="31"/>
      <c r="E30" s="33">
        <f t="shared" si="0"/>
        <v>4091.85</v>
      </c>
      <c r="F30" s="33">
        <f t="shared" si="1"/>
        <v>1369.18</v>
      </c>
      <c r="G30" s="33">
        <f t="shared" si="2"/>
        <v>2722.67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4"/>
      <c r="T30" s="34"/>
      <c r="U30" s="34"/>
      <c r="V30" s="34"/>
      <c r="W30" s="34">
        <f>1369.18</f>
        <v>1369.18</v>
      </c>
      <c r="X30" s="5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ht="16" thickBot="1" x14ac:dyDescent="0.4">
      <c r="A31" s="30" t="s">
        <v>95</v>
      </c>
      <c r="B31" s="31" t="s">
        <v>96</v>
      </c>
      <c r="C31" s="32">
        <v>150000</v>
      </c>
      <c r="D31" s="31"/>
      <c r="E31" s="33">
        <f t="shared" si="0"/>
        <v>150000</v>
      </c>
      <c r="F31" s="33">
        <f t="shared" si="1"/>
        <v>16783.12</v>
      </c>
      <c r="G31" s="33">
        <f t="shared" si="2"/>
        <v>133216.88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4"/>
      <c r="T31" s="34"/>
      <c r="U31" s="34"/>
      <c r="V31" s="34"/>
      <c r="W31" s="34">
        <f>16783.12</f>
        <v>16783.12</v>
      </c>
      <c r="X31" s="5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6" thickBot="1" x14ac:dyDescent="0.4">
      <c r="A32" s="30" t="s">
        <v>97</v>
      </c>
      <c r="B32" s="31" t="s">
        <v>98</v>
      </c>
      <c r="C32" s="32">
        <v>125000</v>
      </c>
      <c r="D32" s="31"/>
      <c r="E32" s="33">
        <f t="shared" si="0"/>
        <v>125000</v>
      </c>
      <c r="F32" s="33">
        <f t="shared" si="1"/>
        <v>102055.93</v>
      </c>
      <c r="G32" s="33">
        <f t="shared" si="2"/>
        <v>22944.070000000007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4">
        <f>99523.26+2532.67</f>
        <v>102055.93</v>
      </c>
      <c r="T32" s="34"/>
      <c r="U32" s="34"/>
      <c r="V32" s="34"/>
      <c r="W32" s="34"/>
      <c r="X32" s="5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16" thickBot="1" x14ac:dyDescent="0.4">
      <c r="A33" s="30" t="s">
        <v>99</v>
      </c>
      <c r="B33" s="31" t="s">
        <v>100</v>
      </c>
      <c r="C33" s="32">
        <v>15000</v>
      </c>
      <c r="D33" s="31"/>
      <c r="E33" s="33">
        <f t="shared" si="0"/>
        <v>15000</v>
      </c>
      <c r="F33" s="33">
        <f t="shared" si="1"/>
        <v>15000</v>
      </c>
      <c r="G33" s="33">
        <f t="shared" si="2"/>
        <v>0</v>
      </c>
      <c r="H33" s="34"/>
      <c r="I33" s="34"/>
      <c r="J33" s="34"/>
      <c r="K33" s="34"/>
      <c r="L33" s="34"/>
      <c r="M33" s="34"/>
      <c r="N33" s="34"/>
      <c r="O33" s="34"/>
      <c r="P33" s="34"/>
      <c r="Q33" s="34">
        <v>15000</v>
      </c>
      <c r="R33" s="35"/>
      <c r="S33" s="34"/>
      <c r="T33" s="34"/>
      <c r="U33" s="34"/>
      <c r="V33" s="34"/>
      <c r="W33" s="34"/>
      <c r="X33" s="53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16" thickBot="1" x14ac:dyDescent="0.4">
      <c r="A34" s="30" t="s">
        <v>101</v>
      </c>
      <c r="B34" s="31" t="s">
        <v>102</v>
      </c>
      <c r="C34" s="32">
        <v>15000</v>
      </c>
      <c r="D34" s="31"/>
      <c r="E34" s="33">
        <f t="shared" si="0"/>
        <v>15000</v>
      </c>
      <c r="F34" s="33">
        <f t="shared" si="1"/>
        <v>15000</v>
      </c>
      <c r="G34" s="33">
        <f t="shared" si="2"/>
        <v>0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34"/>
      <c r="T34" s="34"/>
      <c r="U34" s="34"/>
      <c r="V34" s="34"/>
      <c r="W34" s="34">
        <v>15000</v>
      </c>
      <c r="X34" s="5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ht="16" thickBot="1" x14ac:dyDescent="0.4">
      <c r="A35" s="30"/>
      <c r="B35" s="31"/>
      <c r="C35" s="32"/>
      <c r="D35" s="31"/>
      <c r="E35" s="33">
        <f t="shared" si="0"/>
        <v>0</v>
      </c>
      <c r="F35" s="33">
        <f t="shared" si="1"/>
        <v>0</v>
      </c>
      <c r="G35" s="33">
        <f t="shared" si="2"/>
        <v>0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4"/>
      <c r="T35" s="34"/>
      <c r="U35" s="34"/>
      <c r="V35" s="34"/>
      <c r="W35" s="34"/>
      <c r="X35" s="5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6" thickBot="1" x14ac:dyDescent="0.4">
      <c r="C36" s="39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34"/>
      <c r="S36" s="41"/>
      <c r="T36" s="41"/>
      <c r="U36" s="41"/>
      <c r="V36" s="41"/>
      <c r="W36" s="41"/>
      <c r="X36" s="54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pans="1:39" ht="15" thickBot="1" x14ac:dyDescent="0.4">
      <c r="A37" s="43" t="s">
        <v>103</v>
      </c>
      <c r="B37" s="44"/>
      <c r="C37" s="45">
        <f>SUM(C11:C35)</f>
        <v>1261673.25</v>
      </c>
      <c r="D37" s="44"/>
      <c r="E37" s="46">
        <f>SUM(E11:E35)</f>
        <v>1261673.25</v>
      </c>
      <c r="F37" s="46">
        <f>SUM(F11:F35)</f>
        <v>777872.38000000012</v>
      </c>
      <c r="G37" s="46">
        <f>E37-(F37+AL37+AM37)</f>
        <v>483800.86999999988</v>
      </c>
      <c r="H37" s="46">
        <f t="shared" ref="H37:AM37" si="3">SUM(H11:H35)</f>
        <v>0</v>
      </c>
      <c r="I37" s="46">
        <f t="shared" si="3"/>
        <v>0</v>
      </c>
      <c r="J37" s="46">
        <f t="shared" si="3"/>
        <v>0</v>
      </c>
      <c r="K37" s="46">
        <f t="shared" si="3"/>
        <v>0</v>
      </c>
      <c r="L37" s="46">
        <f t="shared" si="3"/>
        <v>0</v>
      </c>
      <c r="M37" s="46">
        <f t="shared" si="3"/>
        <v>0</v>
      </c>
      <c r="N37" s="46">
        <f t="shared" si="3"/>
        <v>0</v>
      </c>
      <c r="O37" s="46">
        <f t="shared" si="3"/>
        <v>521.88</v>
      </c>
      <c r="P37" s="46">
        <f t="shared" si="3"/>
        <v>39518.31</v>
      </c>
      <c r="Q37" s="47">
        <f t="shared" si="3"/>
        <v>68938.38</v>
      </c>
      <c r="R37" s="47">
        <f t="shared" si="3"/>
        <v>148723.34999999998</v>
      </c>
      <c r="S37" s="46">
        <f t="shared" si="3"/>
        <v>234309.77999999997</v>
      </c>
      <c r="T37" s="46">
        <f t="shared" si="3"/>
        <v>15820.880000000001</v>
      </c>
      <c r="U37" s="46">
        <f t="shared" si="3"/>
        <v>15000</v>
      </c>
      <c r="V37" s="46">
        <f t="shared" si="3"/>
        <v>24183.09</v>
      </c>
      <c r="W37" s="46">
        <f t="shared" si="3"/>
        <v>34417.17</v>
      </c>
      <c r="X37" s="55">
        <f t="shared" si="3"/>
        <v>0</v>
      </c>
      <c r="Y37" s="46">
        <f t="shared" si="3"/>
        <v>4438.1399999999994</v>
      </c>
      <c r="Z37" s="46">
        <f t="shared" si="3"/>
        <v>13278.630000000001</v>
      </c>
      <c r="AA37" s="46">
        <f t="shared" si="3"/>
        <v>153246.31</v>
      </c>
      <c r="AB37" s="46">
        <f t="shared" si="3"/>
        <v>2159.54</v>
      </c>
      <c r="AC37" s="46">
        <f t="shared" si="3"/>
        <v>2634.0099999999998</v>
      </c>
      <c r="AD37" s="46">
        <f t="shared" si="3"/>
        <v>12271.52</v>
      </c>
      <c r="AE37" s="46">
        <f t="shared" si="3"/>
        <v>8411.39</v>
      </c>
      <c r="AF37" s="46">
        <f t="shared" si="3"/>
        <v>0</v>
      </c>
      <c r="AG37" s="46">
        <f t="shared" si="3"/>
        <v>0</v>
      </c>
      <c r="AH37" s="46">
        <f t="shared" si="3"/>
        <v>0</v>
      </c>
      <c r="AI37" s="46">
        <f t="shared" si="3"/>
        <v>0</v>
      </c>
      <c r="AJ37" s="46">
        <f t="shared" si="3"/>
        <v>0</v>
      </c>
      <c r="AK37" s="46">
        <f t="shared" si="3"/>
        <v>0</v>
      </c>
      <c r="AL37" s="46">
        <f t="shared" si="3"/>
        <v>0</v>
      </c>
      <c r="AM37" s="46">
        <f t="shared" si="3"/>
        <v>0</v>
      </c>
    </row>
    <row r="38" spans="1:39" ht="16" thickBot="1" x14ac:dyDescent="0.4">
      <c r="R38" s="34"/>
    </row>
    <row r="39" spans="1:39" ht="16" thickBot="1" x14ac:dyDescent="0.4">
      <c r="R39" s="34"/>
    </row>
    <row r="40" spans="1:39" ht="16" thickBot="1" x14ac:dyDescent="0.4">
      <c r="R40" s="34"/>
    </row>
    <row r="41" spans="1:39" ht="16" thickBot="1" x14ac:dyDescent="0.4">
      <c r="R41" s="34"/>
    </row>
    <row r="42" spans="1:39" ht="16" thickBot="1" x14ac:dyDescent="0.4">
      <c r="R42" s="34"/>
    </row>
    <row r="43" spans="1:39" ht="16" thickBot="1" x14ac:dyDescent="0.4">
      <c r="R43" s="34"/>
    </row>
    <row r="44" spans="1:39" ht="16" thickBot="1" x14ac:dyDescent="0.4">
      <c r="R44" s="34"/>
    </row>
    <row r="45" spans="1:39" ht="16" thickBot="1" x14ac:dyDescent="0.4">
      <c r="R45" s="34"/>
    </row>
    <row r="46" spans="1:39" ht="16" thickBot="1" x14ac:dyDescent="0.4">
      <c r="R46" s="34"/>
    </row>
    <row r="47" spans="1:39" ht="16" thickBot="1" x14ac:dyDescent="0.4">
      <c r="R47" s="34"/>
    </row>
    <row r="48" spans="1:39" ht="16" thickBot="1" x14ac:dyDescent="0.4">
      <c r="R48" s="34"/>
    </row>
    <row r="49" spans="18:18" ht="16" thickBot="1" x14ac:dyDescent="0.4">
      <c r="R49" s="34"/>
    </row>
    <row r="50" spans="18:18" ht="16" thickBot="1" x14ac:dyDescent="0.4">
      <c r="R5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 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Robert</dc:creator>
  <cp:lastModifiedBy>Hawkins, Robert</cp:lastModifiedBy>
  <dcterms:created xsi:type="dcterms:W3CDTF">2021-12-14T21:57:26Z</dcterms:created>
  <dcterms:modified xsi:type="dcterms:W3CDTF">2022-08-01T20:50:08Z</dcterms:modified>
</cp:coreProperties>
</file>