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hle_t\Desktop\"/>
    </mc:Choice>
  </mc:AlternateContent>
  <xr:revisionPtr revIDLastSave="0" documentId="13_ncr:1_{8D5C9D3B-21DB-4D20-866F-F52DCF7229AD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Reconcilation" sheetId="9" state="hidden" r:id="rId1"/>
    <sheet name="District Report" sheetId="2" r:id="rId2"/>
    <sheet name="ReconciliationData" sheetId="1" state="hidden" r:id="rId3"/>
    <sheet name="Monthly Adjustments" sheetId="3" state="hidden" r:id="rId4"/>
    <sheet name="Accounting Record" sheetId="6" state="hidden" r:id="rId5"/>
    <sheet name="Sheet2" sheetId="11" state="hidden" r:id="rId6"/>
  </sheets>
  <definedNames>
    <definedName name="_xlnm._FilterDatabase" localSheetId="4" hidden="1">'Accounting Record'!$1:$2285</definedName>
    <definedName name="_xlnm._FilterDatabase" localSheetId="2" hidden="1">ReconciliationData!$A$1:$AK$181</definedName>
    <definedName name="_xlnm._FilterDatabase" localSheetId="5" hidden="1">Sheet2!$A$1:$H$48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2" l="1"/>
  <c r="C2287" i="6"/>
  <c r="W181" i="3" l="1"/>
  <c r="G4" i="9" l="1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6" i="9"/>
  <c r="G177" i="9"/>
  <c r="G178" i="9"/>
  <c r="G179" i="9"/>
  <c r="G180" i="9"/>
  <c r="D20" i="2"/>
  <c r="E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D1" i="2"/>
  <c r="F181" i="9"/>
  <c r="AH180" i="1"/>
  <c r="AI180" i="1" s="1"/>
  <c r="AB180" i="1"/>
  <c r="Z180" i="1"/>
  <c r="G181" i="9" l="1"/>
  <c r="H181" i="9" s="1"/>
  <c r="B178" i="9" l="1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E51" i="11"/>
  <c r="E48" i="11"/>
  <c r="F15" i="2" l="1"/>
  <c r="Z2" i="1" l="1"/>
  <c r="AB2" i="1" s="1"/>
  <c r="AH2" i="1"/>
  <c r="AI2" i="1" l="1"/>
  <c r="F9" i="2"/>
  <c r="G10" i="2" l="1"/>
  <c r="G11" i="2"/>
  <c r="G12" i="2"/>
  <c r="G13" i="2"/>
  <c r="G14" i="2"/>
  <c r="G15" i="2"/>
  <c r="G16" i="2"/>
  <c r="AX4" i="3" l="1"/>
  <c r="AX5" i="3"/>
  <c r="AX6" i="3"/>
  <c r="AX7" i="3"/>
  <c r="AX8" i="3"/>
  <c r="AX9" i="3"/>
  <c r="AX10" i="3"/>
  <c r="AX11" i="3"/>
  <c r="AX12" i="3"/>
  <c r="AX13" i="3"/>
  <c r="AX14" i="3"/>
  <c r="AX15" i="3"/>
  <c r="AX16" i="3"/>
  <c r="AX17" i="3"/>
  <c r="AX18" i="3"/>
  <c r="AX19" i="3"/>
  <c r="AX20" i="3"/>
  <c r="AX21" i="3"/>
  <c r="AX22" i="3"/>
  <c r="AX23" i="3"/>
  <c r="AX24" i="3"/>
  <c r="AX25" i="3"/>
  <c r="AX26" i="3"/>
  <c r="AX27" i="3"/>
  <c r="AX28" i="3"/>
  <c r="AX29" i="3"/>
  <c r="AX30" i="3"/>
  <c r="AX31" i="3"/>
  <c r="AX32" i="3"/>
  <c r="AX33" i="3"/>
  <c r="AX34" i="3"/>
  <c r="AX35" i="3"/>
  <c r="AX36" i="3"/>
  <c r="AX37" i="3"/>
  <c r="AX38" i="3"/>
  <c r="AX39" i="3"/>
  <c r="AX40" i="3"/>
  <c r="AX41" i="3"/>
  <c r="AX42" i="3"/>
  <c r="AX43" i="3"/>
  <c r="AX44" i="3"/>
  <c r="AX45" i="3"/>
  <c r="AX46" i="3"/>
  <c r="AX47" i="3"/>
  <c r="AX48" i="3"/>
  <c r="AX49" i="3"/>
  <c r="AX50" i="3"/>
  <c r="AX51" i="3"/>
  <c r="AX52" i="3"/>
  <c r="AX53" i="3"/>
  <c r="AX54" i="3"/>
  <c r="AX55" i="3"/>
  <c r="AX56" i="3"/>
  <c r="AX57" i="3"/>
  <c r="AX58" i="3"/>
  <c r="AX59" i="3"/>
  <c r="AX60" i="3"/>
  <c r="AX61" i="3"/>
  <c r="AX62" i="3"/>
  <c r="AX63" i="3"/>
  <c r="AX64" i="3"/>
  <c r="AX65" i="3"/>
  <c r="AX66" i="3"/>
  <c r="AX67" i="3"/>
  <c r="AX68" i="3"/>
  <c r="AX69" i="3"/>
  <c r="AX70" i="3"/>
  <c r="AX71" i="3"/>
  <c r="AX72" i="3"/>
  <c r="AX73" i="3"/>
  <c r="AX74" i="3"/>
  <c r="AX75" i="3"/>
  <c r="AX76" i="3"/>
  <c r="AX77" i="3"/>
  <c r="AX78" i="3"/>
  <c r="AX79" i="3"/>
  <c r="AX80" i="3"/>
  <c r="AX81" i="3"/>
  <c r="AX82" i="3"/>
  <c r="AX83" i="3"/>
  <c r="AX84" i="3"/>
  <c r="AX85" i="3"/>
  <c r="AX86" i="3"/>
  <c r="AX87" i="3"/>
  <c r="AX88" i="3"/>
  <c r="AX89" i="3"/>
  <c r="AX90" i="3"/>
  <c r="AX91" i="3"/>
  <c r="AX92" i="3"/>
  <c r="AX93" i="3"/>
  <c r="AX94" i="3"/>
  <c r="AX95" i="3"/>
  <c r="AX96" i="3"/>
  <c r="AX97" i="3"/>
  <c r="AX98" i="3"/>
  <c r="AX99" i="3"/>
  <c r="AX100" i="3"/>
  <c r="AX101" i="3"/>
  <c r="AX102" i="3"/>
  <c r="AX103" i="3"/>
  <c r="AX104" i="3"/>
  <c r="AX105" i="3"/>
  <c r="AX106" i="3"/>
  <c r="AX107" i="3"/>
  <c r="AX108" i="3"/>
  <c r="AX109" i="3"/>
  <c r="AX110" i="3"/>
  <c r="AX111" i="3"/>
  <c r="AX112" i="3"/>
  <c r="AX113" i="3"/>
  <c r="AX114" i="3"/>
  <c r="AX115" i="3"/>
  <c r="AX116" i="3"/>
  <c r="AX117" i="3"/>
  <c r="AX118" i="3"/>
  <c r="AX119" i="3"/>
  <c r="AX120" i="3"/>
  <c r="AX121" i="3"/>
  <c r="AX122" i="3"/>
  <c r="AX123" i="3"/>
  <c r="AX124" i="3"/>
  <c r="AX125" i="3"/>
  <c r="AX126" i="3"/>
  <c r="AX127" i="3"/>
  <c r="AX128" i="3"/>
  <c r="AX129" i="3"/>
  <c r="AX130" i="3"/>
  <c r="AX131" i="3"/>
  <c r="AX132" i="3"/>
  <c r="AX133" i="3"/>
  <c r="AX134" i="3"/>
  <c r="AX135" i="3"/>
  <c r="AX136" i="3"/>
  <c r="AX137" i="3"/>
  <c r="AX138" i="3"/>
  <c r="AX139" i="3"/>
  <c r="AX140" i="3"/>
  <c r="AX141" i="3"/>
  <c r="AX142" i="3"/>
  <c r="AX143" i="3"/>
  <c r="AX144" i="3"/>
  <c r="AX145" i="3"/>
  <c r="AX146" i="3"/>
  <c r="AX147" i="3"/>
  <c r="AX148" i="3"/>
  <c r="AX149" i="3"/>
  <c r="AX150" i="3"/>
  <c r="AX151" i="3"/>
  <c r="AX152" i="3"/>
  <c r="AX153" i="3"/>
  <c r="AX154" i="3"/>
  <c r="AX155" i="3"/>
  <c r="AX156" i="3"/>
  <c r="AX157" i="3"/>
  <c r="AX158" i="3"/>
  <c r="AX159" i="3"/>
  <c r="AX160" i="3"/>
  <c r="AX161" i="3"/>
  <c r="AX162" i="3"/>
  <c r="AX163" i="3"/>
  <c r="AX164" i="3"/>
  <c r="AX165" i="3"/>
  <c r="AX166" i="3"/>
  <c r="AX167" i="3"/>
  <c r="AX168" i="3"/>
  <c r="AX169" i="3"/>
  <c r="AX170" i="3"/>
  <c r="AX171" i="3"/>
  <c r="AX172" i="3"/>
  <c r="AX173" i="3"/>
  <c r="AX174" i="3"/>
  <c r="AX175" i="3"/>
  <c r="AX176" i="3"/>
  <c r="AX177" i="3"/>
  <c r="AX178" i="3"/>
  <c r="AX179" i="3"/>
  <c r="AX180" i="3"/>
  <c r="AX181" i="3"/>
  <c r="AJ180" i="1" s="1"/>
  <c r="AK180" i="1" s="1"/>
  <c r="C181" i="9" s="1"/>
  <c r="AX3" i="3"/>
  <c r="AJ2" i="1" s="1"/>
  <c r="AK2" i="1" l="1"/>
  <c r="AX182" i="3"/>
  <c r="I16" i="2"/>
  <c r="H16" i="2"/>
  <c r="F16" i="2"/>
  <c r="I15" i="2"/>
  <c r="K15" i="2" s="1"/>
  <c r="H15" i="2"/>
  <c r="I14" i="2"/>
  <c r="K14" i="2" s="1"/>
  <c r="H14" i="2"/>
  <c r="F14" i="2"/>
  <c r="D14" i="2"/>
  <c r="I13" i="2"/>
  <c r="K13" i="2" s="1"/>
  <c r="H13" i="2"/>
  <c r="F13" i="2"/>
  <c r="I12" i="2"/>
  <c r="K12" i="2" s="1"/>
  <c r="H12" i="2"/>
  <c r="F12" i="2"/>
  <c r="I11" i="2"/>
  <c r="K11" i="2" s="1"/>
  <c r="H11" i="2"/>
  <c r="F11" i="2"/>
  <c r="I10" i="2"/>
  <c r="K10" i="2" s="1"/>
  <c r="H10" i="2"/>
  <c r="F10" i="2"/>
  <c r="I9" i="2"/>
  <c r="K9" i="2" s="1"/>
  <c r="H9" i="2"/>
  <c r="G9" i="2"/>
  <c r="I8" i="2"/>
  <c r="K8" i="2" s="1"/>
  <c r="H8" i="2"/>
  <c r="G8" i="2"/>
  <c r="F8" i="2"/>
  <c r="I7" i="2"/>
  <c r="K7" i="2" s="1"/>
  <c r="H7" i="2"/>
  <c r="G7" i="2"/>
  <c r="F7" i="2"/>
  <c r="I6" i="2"/>
  <c r="K6" i="2" s="1"/>
  <c r="H6" i="2"/>
  <c r="G6" i="2"/>
  <c r="F6" i="2"/>
  <c r="I5" i="2"/>
  <c r="K5" i="2" s="1"/>
  <c r="H5" i="2"/>
  <c r="G5" i="2"/>
  <c r="F5" i="2"/>
  <c r="C3" i="9" l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G175" i="9" s="1"/>
  <c r="AH175" i="1"/>
  <c r="AH176" i="1"/>
  <c r="AH177" i="1"/>
  <c r="AH178" i="1"/>
  <c r="AH179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AH181" i="1" l="1"/>
  <c r="AY3" i="3"/>
  <c r="AZ3" i="3"/>
  <c r="BA3" i="3"/>
  <c r="BB3" i="3"/>
  <c r="AY4" i="3"/>
  <c r="AZ4" i="3"/>
  <c r="BA4" i="3"/>
  <c r="BB4" i="3"/>
  <c r="AY5" i="3"/>
  <c r="AZ5" i="3"/>
  <c r="BA5" i="3"/>
  <c r="BB5" i="3"/>
  <c r="AY6" i="3"/>
  <c r="AZ6" i="3"/>
  <c r="BA6" i="3"/>
  <c r="BB6" i="3"/>
  <c r="F4" i="9" l="1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3" i="9"/>
  <c r="F182" i="9" l="1"/>
  <c r="BB89" i="3" l="1"/>
  <c r="G3" i="9" l="1"/>
  <c r="H3" i="9" l="1"/>
  <c r="BA7" i="3" l="1"/>
  <c r="BA8" i="3"/>
  <c r="BA9" i="3"/>
  <c r="BA10" i="3"/>
  <c r="BA11" i="3"/>
  <c r="BA12" i="3"/>
  <c r="BA13" i="3"/>
  <c r="BA14" i="3"/>
  <c r="BA15" i="3"/>
  <c r="BA16" i="3"/>
  <c r="BA17" i="3"/>
  <c r="BA18" i="3"/>
  <c r="BA19" i="3"/>
  <c r="BA20" i="3"/>
  <c r="BA21" i="3"/>
  <c r="BA22" i="3"/>
  <c r="BA23" i="3"/>
  <c r="BA24" i="3"/>
  <c r="BA25" i="3"/>
  <c r="BA26" i="3"/>
  <c r="BA27" i="3"/>
  <c r="BA28" i="3"/>
  <c r="BA29" i="3"/>
  <c r="BA30" i="3"/>
  <c r="BA31" i="3"/>
  <c r="BA32" i="3"/>
  <c r="BA33" i="3"/>
  <c r="BA34" i="3"/>
  <c r="BA35" i="3"/>
  <c r="BA36" i="3"/>
  <c r="BA37" i="3"/>
  <c r="BA38" i="3"/>
  <c r="BA39" i="3"/>
  <c r="BA40" i="3"/>
  <c r="BA41" i="3"/>
  <c r="BA42" i="3"/>
  <c r="BA43" i="3"/>
  <c r="BA44" i="3"/>
  <c r="BA45" i="3"/>
  <c r="BA46" i="3"/>
  <c r="BA47" i="3"/>
  <c r="BA48" i="3"/>
  <c r="BA49" i="3"/>
  <c r="BA50" i="3"/>
  <c r="BA51" i="3"/>
  <c r="BA52" i="3"/>
  <c r="BA53" i="3"/>
  <c r="BA54" i="3"/>
  <c r="BA55" i="3"/>
  <c r="BA56" i="3"/>
  <c r="BA57" i="3"/>
  <c r="BA58" i="3"/>
  <c r="BA59" i="3"/>
  <c r="BA60" i="3"/>
  <c r="BA61" i="3"/>
  <c r="BA62" i="3"/>
  <c r="BA63" i="3"/>
  <c r="BA64" i="3"/>
  <c r="BA65" i="3"/>
  <c r="BA66" i="3"/>
  <c r="BA67" i="3"/>
  <c r="BA68" i="3"/>
  <c r="BA69" i="3"/>
  <c r="BA70" i="3"/>
  <c r="BA71" i="3"/>
  <c r="BA72" i="3"/>
  <c r="BA73" i="3"/>
  <c r="BA74" i="3"/>
  <c r="BA75" i="3"/>
  <c r="BA76" i="3"/>
  <c r="BA77" i="3"/>
  <c r="BA78" i="3"/>
  <c r="BA79" i="3"/>
  <c r="BA80" i="3"/>
  <c r="BA81" i="3"/>
  <c r="BA82" i="3"/>
  <c r="BA83" i="3"/>
  <c r="BA84" i="3"/>
  <c r="BA85" i="3"/>
  <c r="BA86" i="3"/>
  <c r="BA87" i="3"/>
  <c r="BA88" i="3"/>
  <c r="BA89" i="3"/>
  <c r="BA90" i="3"/>
  <c r="BA91" i="3"/>
  <c r="BA92" i="3"/>
  <c r="BA93" i="3"/>
  <c r="BA94" i="3"/>
  <c r="BA95" i="3"/>
  <c r="BA96" i="3"/>
  <c r="BA97" i="3"/>
  <c r="BA98" i="3"/>
  <c r="BA99" i="3"/>
  <c r="BA100" i="3"/>
  <c r="BA101" i="3"/>
  <c r="BA102" i="3"/>
  <c r="BA103" i="3"/>
  <c r="BA104" i="3"/>
  <c r="BA105" i="3"/>
  <c r="BA106" i="3"/>
  <c r="BA107" i="3"/>
  <c r="BA108" i="3"/>
  <c r="BA109" i="3"/>
  <c r="BA110" i="3"/>
  <c r="BA111" i="3"/>
  <c r="BA112" i="3"/>
  <c r="BA113" i="3"/>
  <c r="BA114" i="3"/>
  <c r="BA115" i="3"/>
  <c r="BA116" i="3"/>
  <c r="BA117" i="3"/>
  <c r="BA118" i="3"/>
  <c r="BA119" i="3"/>
  <c r="BA120" i="3"/>
  <c r="BA121" i="3"/>
  <c r="BA122" i="3"/>
  <c r="BA123" i="3"/>
  <c r="BA124" i="3"/>
  <c r="BA125" i="3"/>
  <c r="BA126" i="3"/>
  <c r="BA127" i="3"/>
  <c r="BA128" i="3"/>
  <c r="BA129" i="3"/>
  <c r="BA130" i="3"/>
  <c r="BA131" i="3"/>
  <c r="BA132" i="3"/>
  <c r="BA133" i="3"/>
  <c r="BA134" i="3"/>
  <c r="BA135" i="3"/>
  <c r="BA136" i="3"/>
  <c r="BA137" i="3"/>
  <c r="BA138" i="3"/>
  <c r="BA139" i="3"/>
  <c r="BA140" i="3"/>
  <c r="BA141" i="3"/>
  <c r="BA142" i="3"/>
  <c r="BA143" i="3"/>
  <c r="BA144" i="3"/>
  <c r="BA145" i="3"/>
  <c r="BA146" i="3"/>
  <c r="BA147" i="3"/>
  <c r="BA148" i="3"/>
  <c r="BA149" i="3"/>
  <c r="BA150" i="3"/>
  <c r="BA151" i="3"/>
  <c r="BA152" i="3"/>
  <c r="BA153" i="3"/>
  <c r="BA154" i="3"/>
  <c r="BA155" i="3"/>
  <c r="BA156" i="3"/>
  <c r="BA157" i="3"/>
  <c r="BA158" i="3"/>
  <c r="BA159" i="3"/>
  <c r="BA160" i="3"/>
  <c r="BA161" i="3"/>
  <c r="BA162" i="3"/>
  <c r="BA163" i="3"/>
  <c r="BA164" i="3"/>
  <c r="BA165" i="3"/>
  <c r="BA166" i="3"/>
  <c r="BA167" i="3"/>
  <c r="BA168" i="3"/>
  <c r="BA169" i="3"/>
  <c r="BA170" i="3"/>
  <c r="BA171" i="3"/>
  <c r="BA172" i="3"/>
  <c r="BA173" i="3"/>
  <c r="BA174" i="3"/>
  <c r="BA175" i="3"/>
  <c r="BA176" i="3"/>
  <c r="BA177" i="3"/>
  <c r="BA178" i="3"/>
  <c r="BA179" i="3"/>
  <c r="BA180" i="3"/>
  <c r="BA181" i="3"/>
  <c r="BA182" i="3" l="1"/>
  <c r="AZ181" i="3"/>
  <c r="AZ7" i="3"/>
  <c r="AZ8" i="3"/>
  <c r="AZ9" i="3"/>
  <c r="AZ10" i="3"/>
  <c r="AZ11" i="3"/>
  <c r="AZ12" i="3"/>
  <c r="AZ13" i="3"/>
  <c r="AZ14" i="3"/>
  <c r="AZ15" i="3"/>
  <c r="AZ16" i="3"/>
  <c r="AZ17" i="3"/>
  <c r="AZ18" i="3"/>
  <c r="AZ19" i="3"/>
  <c r="AZ20" i="3"/>
  <c r="AZ21" i="3"/>
  <c r="AZ22" i="3"/>
  <c r="AZ23" i="3"/>
  <c r="AZ24" i="3"/>
  <c r="AZ25" i="3"/>
  <c r="AZ26" i="3"/>
  <c r="AZ27" i="3"/>
  <c r="AZ28" i="3"/>
  <c r="AZ29" i="3"/>
  <c r="AZ30" i="3"/>
  <c r="AZ31" i="3"/>
  <c r="AZ32" i="3"/>
  <c r="AZ33" i="3"/>
  <c r="AZ34" i="3"/>
  <c r="AZ35" i="3"/>
  <c r="AZ36" i="3"/>
  <c r="AZ37" i="3"/>
  <c r="AZ38" i="3"/>
  <c r="AZ39" i="3"/>
  <c r="AZ40" i="3"/>
  <c r="AZ41" i="3"/>
  <c r="AZ42" i="3"/>
  <c r="AZ43" i="3"/>
  <c r="AZ44" i="3"/>
  <c r="AZ45" i="3"/>
  <c r="AZ46" i="3"/>
  <c r="AZ47" i="3"/>
  <c r="AZ48" i="3"/>
  <c r="AZ49" i="3"/>
  <c r="AZ50" i="3"/>
  <c r="AZ51" i="3"/>
  <c r="AZ52" i="3"/>
  <c r="AZ53" i="3"/>
  <c r="AZ54" i="3"/>
  <c r="AZ55" i="3"/>
  <c r="AZ56" i="3"/>
  <c r="AZ57" i="3"/>
  <c r="AZ58" i="3"/>
  <c r="AZ59" i="3"/>
  <c r="AZ60" i="3"/>
  <c r="AZ61" i="3"/>
  <c r="AZ62" i="3"/>
  <c r="AZ63" i="3"/>
  <c r="AZ64" i="3"/>
  <c r="AZ65" i="3"/>
  <c r="AZ66" i="3"/>
  <c r="AZ67" i="3"/>
  <c r="AZ68" i="3"/>
  <c r="AZ69" i="3"/>
  <c r="AZ70" i="3"/>
  <c r="AZ71" i="3"/>
  <c r="AZ72" i="3"/>
  <c r="AZ73" i="3"/>
  <c r="AZ74" i="3"/>
  <c r="AZ75" i="3"/>
  <c r="AZ76" i="3"/>
  <c r="AZ77" i="3"/>
  <c r="AZ78" i="3"/>
  <c r="AZ79" i="3"/>
  <c r="AZ80" i="3"/>
  <c r="AZ81" i="3"/>
  <c r="AZ82" i="3"/>
  <c r="AZ83" i="3"/>
  <c r="AZ84" i="3"/>
  <c r="AZ85" i="3"/>
  <c r="AZ86" i="3"/>
  <c r="AZ87" i="3"/>
  <c r="AZ88" i="3"/>
  <c r="AZ89" i="3"/>
  <c r="AZ90" i="3"/>
  <c r="AZ91" i="3"/>
  <c r="AZ92" i="3"/>
  <c r="AZ93" i="3"/>
  <c r="AZ94" i="3"/>
  <c r="AZ95" i="3"/>
  <c r="AZ96" i="3"/>
  <c r="AZ97" i="3"/>
  <c r="AZ98" i="3"/>
  <c r="AZ99" i="3"/>
  <c r="AZ100" i="3"/>
  <c r="AZ101" i="3"/>
  <c r="AZ102" i="3"/>
  <c r="AZ103" i="3"/>
  <c r="AZ104" i="3"/>
  <c r="AZ105" i="3"/>
  <c r="AZ106" i="3"/>
  <c r="AZ107" i="3"/>
  <c r="AZ108" i="3"/>
  <c r="AZ109" i="3"/>
  <c r="AZ110" i="3"/>
  <c r="AZ111" i="3"/>
  <c r="AZ112" i="3"/>
  <c r="AZ113" i="3"/>
  <c r="AZ114" i="3"/>
  <c r="AZ115" i="3"/>
  <c r="AZ116" i="3"/>
  <c r="AZ117" i="3"/>
  <c r="AZ118" i="3"/>
  <c r="AZ119" i="3"/>
  <c r="AZ120" i="3"/>
  <c r="AZ121" i="3"/>
  <c r="AZ122" i="3"/>
  <c r="AZ123" i="3"/>
  <c r="AZ124" i="3"/>
  <c r="AZ125" i="3"/>
  <c r="AZ126" i="3"/>
  <c r="AZ127" i="3"/>
  <c r="AZ128" i="3"/>
  <c r="AZ129" i="3"/>
  <c r="AZ130" i="3"/>
  <c r="AZ131" i="3"/>
  <c r="AZ132" i="3"/>
  <c r="AZ133" i="3"/>
  <c r="AZ134" i="3"/>
  <c r="AZ135" i="3"/>
  <c r="AZ136" i="3"/>
  <c r="AZ137" i="3"/>
  <c r="AZ138" i="3"/>
  <c r="AZ139" i="3"/>
  <c r="AZ140" i="3"/>
  <c r="AZ141" i="3"/>
  <c r="AZ142" i="3"/>
  <c r="AZ143" i="3"/>
  <c r="AZ144" i="3"/>
  <c r="AZ145" i="3"/>
  <c r="AZ146" i="3"/>
  <c r="AZ147" i="3"/>
  <c r="AZ148" i="3"/>
  <c r="AZ149" i="3"/>
  <c r="AZ150" i="3"/>
  <c r="AZ151" i="3"/>
  <c r="AZ152" i="3"/>
  <c r="AZ153" i="3"/>
  <c r="AZ154" i="3"/>
  <c r="AZ155" i="3"/>
  <c r="AZ156" i="3"/>
  <c r="AZ157" i="3"/>
  <c r="AZ158" i="3"/>
  <c r="AZ159" i="3"/>
  <c r="AZ160" i="3"/>
  <c r="AZ161" i="3"/>
  <c r="AZ162" i="3"/>
  <c r="AZ163" i="3"/>
  <c r="AZ164" i="3"/>
  <c r="AZ165" i="3"/>
  <c r="AZ166" i="3"/>
  <c r="AZ167" i="3"/>
  <c r="AZ168" i="3"/>
  <c r="AZ169" i="3"/>
  <c r="AZ170" i="3"/>
  <c r="AZ171" i="3"/>
  <c r="AZ172" i="3"/>
  <c r="AZ173" i="3"/>
  <c r="AZ174" i="3"/>
  <c r="AZ175" i="3"/>
  <c r="AZ176" i="3"/>
  <c r="AZ177" i="3"/>
  <c r="AZ178" i="3"/>
  <c r="AZ179" i="3"/>
  <c r="AZ180" i="3"/>
  <c r="AY181" i="3"/>
  <c r="AY7" i="3"/>
  <c r="AY8" i="3"/>
  <c r="AY9" i="3"/>
  <c r="AY10" i="3"/>
  <c r="AY11" i="3"/>
  <c r="AY12" i="3"/>
  <c r="AY13" i="3"/>
  <c r="AY14" i="3"/>
  <c r="AY15" i="3"/>
  <c r="AY16" i="3"/>
  <c r="AY17" i="3"/>
  <c r="AY18" i="3"/>
  <c r="AY19" i="3"/>
  <c r="AY20" i="3"/>
  <c r="AY21" i="3"/>
  <c r="AY22" i="3"/>
  <c r="AY23" i="3"/>
  <c r="AY24" i="3"/>
  <c r="AY25" i="3"/>
  <c r="AY26" i="3"/>
  <c r="AY27" i="3"/>
  <c r="AY28" i="3"/>
  <c r="AY29" i="3"/>
  <c r="AY30" i="3"/>
  <c r="AY31" i="3"/>
  <c r="AY32" i="3"/>
  <c r="AY33" i="3"/>
  <c r="AY34" i="3"/>
  <c r="AY35" i="3"/>
  <c r="AY36" i="3"/>
  <c r="AY37" i="3"/>
  <c r="AY38" i="3"/>
  <c r="AY39" i="3"/>
  <c r="AY40" i="3"/>
  <c r="AY41" i="3"/>
  <c r="AY42" i="3"/>
  <c r="AY43" i="3"/>
  <c r="AY44" i="3"/>
  <c r="AY45" i="3"/>
  <c r="AY46" i="3"/>
  <c r="AY47" i="3"/>
  <c r="AY48" i="3"/>
  <c r="AY49" i="3"/>
  <c r="AY50" i="3"/>
  <c r="AY51" i="3"/>
  <c r="AY52" i="3"/>
  <c r="AY53" i="3"/>
  <c r="AY54" i="3"/>
  <c r="AY55" i="3"/>
  <c r="AY56" i="3"/>
  <c r="AY57" i="3"/>
  <c r="AY58" i="3"/>
  <c r="AY59" i="3"/>
  <c r="AY60" i="3"/>
  <c r="AY61" i="3"/>
  <c r="AY62" i="3"/>
  <c r="AY63" i="3"/>
  <c r="AY64" i="3"/>
  <c r="AY65" i="3"/>
  <c r="AY66" i="3"/>
  <c r="AY67" i="3"/>
  <c r="AY68" i="3"/>
  <c r="AY69" i="3"/>
  <c r="AY70" i="3"/>
  <c r="AY71" i="3"/>
  <c r="AY72" i="3"/>
  <c r="AY73" i="3"/>
  <c r="AY74" i="3"/>
  <c r="AY75" i="3"/>
  <c r="AY76" i="3"/>
  <c r="AY77" i="3"/>
  <c r="AY78" i="3"/>
  <c r="AY79" i="3"/>
  <c r="AY80" i="3"/>
  <c r="AY81" i="3"/>
  <c r="AY82" i="3"/>
  <c r="AY83" i="3"/>
  <c r="AY84" i="3"/>
  <c r="AY85" i="3"/>
  <c r="AY86" i="3"/>
  <c r="AY87" i="3"/>
  <c r="AY88" i="3"/>
  <c r="AY89" i="3"/>
  <c r="AY90" i="3"/>
  <c r="AY91" i="3"/>
  <c r="AY92" i="3"/>
  <c r="AY93" i="3"/>
  <c r="AY94" i="3"/>
  <c r="AY95" i="3"/>
  <c r="AY96" i="3"/>
  <c r="AY97" i="3"/>
  <c r="AY98" i="3"/>
  <c r="AY99" i="3"/>
  <c r="AY100" i="3"/>
  <c r="AY101" i="3"/>
  <c r="AY102" i="3"/>
  <c r="AY103" i="3"/>
  <c r="AY104" i="3"/>
  <c r="AY105" i="3"/>
  <c r="AY106" i="3"/>
  <c r="AY107" i="3"/>
  <c r="AY108" i="3"/>
  <c r="AY109" i="3"/>
  <c r="AY110" i="3"/>
  <c r="AY111" i="3"/>
  <c r="AY112" i="3"/>
  <c r="AY113" i="3"/>
  <c r="AY114" i="3"/>
  <c r="AY115" i="3"/>
  <c r="AY116" i="3"/>
  <c r="AY117" i="3"/>
  <c r="AY118" i="3"/>
  <c r="AY119" i="3"/>
  <c r="AY120" i="3"/>
  <c r="AY121" i="3"/>
  <c r="AY122" i="3"/>
  <c r="AY123" i="3"/>
  <c r="AY124" i="3"/>
  <c r="AY125" i="3"/>
  <c r="AY126" i="3"/>
  <c r="AY127" i="3"/>
  <c r="AY128" i="3"/>
  <c r="AY129" i="3"/>
  <c r="AY130" i="3"/>
  <c r="AY131" i="3"/>
  <c r="AY132" i="3"/>
  <c r="AY133" i="3"/>
  <c r="AY134" i="3"/>
  <c r="AY135" i="3"/>
  <c r="AY136" i="3"/>
  <c r="AY137" i="3"/>
  <c r="AY138" i="3"/>
  <c r="AY139" i="3"/>
  <c r="AY140" i="3"/>
  <c r="AY141" i="3"/>
  <c r="AY142" i="3"/>
  <c r="AY143" i="3"/>
  <c r="AY144" i="3"/>
  <c r="AY145" i="3"/>
  <c r="AY146" i="3"/>
  <c r="AY147" i="3"/>
  <c r="AY148" i="3"/>
  <c r="AY149" i="3"/>
  <c r="AY150" i="3"/>
  <c r="AY151" i="3"/>
  <c r="AY152" i="3"/>
  <c r="AY153" i="3"/>
  <c r="AY154" i="3"/>
  <c r="AY155" i="3"/>
  <c r="AY156" i="3"/>
  <c r="AY157" i="3"/>
  <c r="AY158" i="3"/>
  <c r="AY159" i="3"/>
  <c r="AY160" i="3"/>
  <c r="AY161" i="3"/>
  <c r="AY162" i="3"/>
  <c r="AY163" i="3"/>
  <c r="AY164" i="3"/>
  <c r="AY165" i="3"/>
  <c r="AY166" i="3"/>
  <c r="AY167" i="3"/>
  <c r="AY168" i="3"/>
  <c r="AY169" i="3"/>
  <c r="AY170" i="3"/>
  <c r="AY171" i="3"/>
  <c r="AY172" i="3"/>
  <c r="AY173" i="3"/>
  <c r="AY174" i="3"/>
  <c r="AY175" i="3"/>
  <c r="AY176" i="3"/>
  <c r="AY177" i="3"/>
  <c r="AY178" i="3"/>
  <c r="AY179" i="3"/>
  <c r="AY180" i="3"/>
  <c r="AZ182" i="3" l="1"/>
  <c r="AY182" i="3"/>
  <c r="H86" i="9"/>
  <c r="AJ4" i="1"/>
  <c r="BB7" i="3"/>
  <c r="BB8" i="3"/>
  <c r="BB9" i="3"/>
  <c r="BB10" i="3"/>
  <c r="BB11" i="3"/>
  <c r="BB12" i="3"/>
  <c r="BB13" i="3"/>
  <c r="BB14" i="3"/>
  <c r="BB15" i="3"/>
  <c r="BB16" i="3"/>
  <c r="BB17" i="3"/>
  <c r="BB18" i="3"/>
  <c r="BB19" i="3"/>
  <c r="BB20" i="3"/>
  <c r="BB21" i="3"/>
  <c r="BB22" i="3"/>
  <c r="BB23" i="3"/>
  <c r="BB24" i="3"/>
  <c r="BB25" i="3"/>
  <c r="BB26" i="3"/>
  <c r="BB27" i="3"/>
  <c r="BB28" i="3"/>
  <c r="BB29" i="3"/>
  <c r="BB30" i="3"/>
  <c r="BB31" i="3"/>
  <c r="BB32" i="3"/>
  <c r="BB33" i="3"/>
  <c r="BB34" i="3"/>
  <c r="BB35" i="3"/>
  <c r="BB36" i="3"/>
  <c r="BB37" i="3"/>
  <c r="BB38" i="3"/>
  <c r="BB39" i="3"/>
  <c r="BB40" i="3"/>
  <c r="BB41" i="3"/>
  <c r="BB42" i="3"/>
  <c r="BB43" i="3"/>
  <c r="BB44" i="3"/>
  <c r="BB45" i="3"/>
  <c r="BB46" i="3"/>
  <c r="BB47" i="3"/>
  <c r="BB48" i="3"/>
  <c r="BB49" i="3"/>
  <c r="BB50" i="3"/>
  <c r="BB51" i="3"/>
  <c r="BB52" i="3"/>
  <c r="BB53" i="3"/>
  <c r="BB54" i="3"/>
  <c r="BB55" i="3"/>
  <c r="BB56" i="3"/>
  <c r="BB57" i="3"/>
  <c r="BB58" i="3"/>
  <c r="BB59" i="3"/>
  <c r="BB60" i="3"/>
  <c r="BB61" i="3"/>
  <c r="BB62" i="3"/>
  <c r="BB63" i="3"/>
  <c r="BB64" i="3"/>
  <c r="BB65" i="3"/>
  <c r="BB66" i="3"/>
  <c r="BB67" i="3"/>
  <c r="BB68" i="3"/>
  <c r="BB69" i="3"/>
  <c r="BB70" i="3"/>
  <c r="BB71" i="3"/>
  <c r="BB72" i="3"/>
  <c r="BB73" i="3"/>
  <c r="BB74" i="3"/>
  <c r="BB75" i="3"/>
  <c r="BB76" i="3"/>
  <c r="BB77" i="3"/>
  <c r="BB78" i="3"/>
  <c r="BB79" i="3"/>
  <c r="BB80" i="3"/>
  <c r="BB81" i="3"/>
  <c r="BB82" i="3"/>
  <c r="BB83" i="3"/>
  <c r="BB84" i="3"/>
  <c r="BB85" i="3"/>
  <c r="BB86" i="3"/>
  <c r="BB87" i="3"/>
  <c r="BB88" i="3"/>
  <c r="BB90" i="3"/>
  <c r="BB91" i="3"/>
  <c r="BB92" i="3"/>
  <c r="BB93" i="3"/>
  <c r="BB94" i="3"/>
  <c r="BB95" i="3"/>
  <c r="BB96" i="3"/>
  <c r="BB97" i="3"/>
  <c r="BB98" i="3"/>
  <c r="BB99" i="3"/>
  <c r="BB100" i="3"/>
  <c r="BB101" i="3"/>
  <c r="BB102" i="3"/>
  <c r="BB103" i="3"/>
  <c r="BB104" i="3"/>
  <c r="BB105" i="3"/>
  <c r="BB106" i="3"/>
  <c r="BB107" i="3"/>
  <c r="BB108" i="3"/>
  <c r="BB109" i="3"/>
  <c r="BB110" i="3"/>
  <c r="BB111" i="3"/>
  <c r="B111" i="9" s="1"/>
  <c r="BB112" i="3"/>
  <c r="B112" i="9" s="1"/>
  <c r="BB113" i="3"/>
  <c r="BB114" i="3"/>
  <c r="BB115" i="3"/>
  <c r="BB116" i="3"/>
  <c r="BB117" i="3"/>
  <c r="BB118" i="3"/>
  <c r="BB119" i="3"/>
  <c r="BB120" i="3"/>
  <c r="BB121" i="3"/>
  <c r="BB122" i="3"/>
  <c r="BB123" i="3"/>
  <c r="BB124" i="3"/>
  <c r="BB125" i="3"/>
  <c r="BB126" i="3"/>
  <c r="BB127" i="3"/>
  <c r="BB128" i="3"/>
  <c r="BB129" i="3"/>
  <c r="BB130" i="3"/>
  <c r="BB131" i="3"/>
  <c r="BB132" i="3"/>
  <c r="BB133" i="3"/>
  <c r="BB134" i="3"/>
  <c r="BB135" i="3"/>
  <c r="BB136" i="3"/>
  <c r="BB137" i="3"/>
  <c r="BB138" i="3"/>
  <c r="BB139" i="3"/>
  <c r="BB140" i="3"/>
  <c r="BB141" i="3"/>
  <c r="BB142" i="3"/>
  <c r="BB143" i="3"/>
  <c r="BB144" i="3"/>
  <c r="BB145" i="3"/>
  <c r="BB146" i="3"/>
  <c r="BB147" i="3"/>
  <c r="BB148" i="3"/>
  <c r="BB149" i="3"/>
  <c r="BB150" i="3"/>
  <c r="BB151" i="3"/>
  <c r="BB152" i="3"/>
  <c r="BB153" i="3"/>
  <c r="BB154" i="3"/>
  <c r="BB155" i="3"/>
  <c r="BB156" i="3"/>
  <c r="BB157" i="3"/>
  <c r="BB158" i="3"/>
  <c r="BB159" i="3"/>
  <c r="BB160" i="3"/>
  <c r="BB161" i="3"/>
  <c r="BB162" i="3"/>
  <c r="BB163" i="3"/>
  <c r="BB164" i="3"/>
  <c r="BB165" i="3"/>
  <c r="BB166" i="3"/>
  <c r="BB167" i="3"/>
  <c r="BB168" i="3"/>
  <c r="BB169" i="3"/>
  <c r="BB170" i="3"/>
  <c r="BB171" i="3"/>
  <c r="BB172" i="3"/>
  <c r="BB173" i="3"/>
  <c r="BB174" i="3"/>
  <c r="BB175" i="3"/>
  <c r="BB176" i="3"/>
  <c r="BB177" i="3"/>
  <c r="BB178" i="3"/>
  <c r="BB179" i="3"/>
  <c r="B179" i="9" s="1"/>
  <c r="BB180" i="3"/>
  <c r="B180" i="9" s="1"/>
  <c r="BB181" i="3"/>
  <c r="B181" i="9" s="1"/>
  <c r="AJ3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H4" i="9"/>
  <c r="H5" i="9"/>
  <c r="H7" i="9"/>
  <c r="H8" i="9"/>
  <c r="H9" i="9"/>
  <c r="H10" i="9"/>
  <c r="H11" i="9"/>
  <c r="H13" i="9"/>
  <c r="H15" i="9"/>
  <c r="H17" i="9"/>
  <c r="H18" i="9"/>
  <c r="H19" i="9"/>
  <c r="H21" i="9"/>
  <c r="H23" i="9"/>
  <c r="H24" i="9"/>
  <c r="H25" i="9"/>
  <c r="H26" i="9"/>
  <c r="H27" i="9"/>
  <c r="H28" i="9"/>
  <c r="H29" i="9"/>
  <c r="H31" i="9"/>
  <c r="H32" i="9"/>
  <c r="H33" i="9"/>
  <c r="H34" i="9"/>
  <c r="H35" i="9"/>
  <c r="H36" i="9"/>
  <c r="H37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7" i="9"/>
  <c r="H88" i="9"/>
  <c r="H89" i="9"/>
  <c r="H90" i="9"/>
  <c r="H91" i="9"/>
  <c r="H92" i="9"/>
  <c r="H93" i="9"/>
  <c r="H94" i="9"/>
  <c r="H95" i="9"/>
  <c r="H96" i="9"/>
  <c r="H97" i="9"/>
  <c r="H98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5" i="9"/>
  <c r="H156" i="9"/>
  <c r="H157" i="9"/>
  <c r="H172" i="9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85" i="1"/>
  <c r="AJ181" i="1" l="1"/>
  <c r="B182" i="9"/>
  <c r="BB182" i="3"/>
  <c r="H177" i="9"/>
  <c r="H169" i="9"/>
  <c r="H161" i="9"/>
  <c r="AB20" i="1"/>
  <c r="H180" i="9"/>
  <c r="H176" i="9"/>
  <c r="H168" i="9"/>
  <c r="H164" i="9"/>
  <c r="H160" i="9"/>
  <c r="H173" i="9"/>
  <c r="H165" i="9"/>
  <c r="H179" i="9"/>
  <c r="H175" i="9"/>
  <c r="H171" i="9"/>
  <c r="H167" i="9"/>
  <c r="H163" i="9"/>
  <c r="H159" i="9"/>
  <c r="H170" i="9"/>
  <c r="H166" i="9"/>
  <c r="H158" i="9"/>
  <c r="D16" i="2"/>
  <c r="J16" i="2" s="1"/>
  <c r="L16" i="2" s="1"/>
  <c r="B18" i="2"/>
  <c r="AK85" i="1"/>
  <c r="C86" i="9" s="1"/>
  <c r="AI37" i="1"/>
  <c r="H38" i="9"/>
  <c r="AI29" i="1"/>
  <c r="H30" i="9"/>
  <c r="AI21" i="1"/>
  <c r="H22" i="9"/>
  <c r="AI5" i="1"/>
  <c r="H6" i="9"/>
  <c r="AI177" i="1"/>
  <c r="H178" i="9"/>
  <c r="AI173" i="1"/>
  <c r="H174" i="9"/>
  <c r="AI161" i="1"/>
  <c r="H162" i="9"/>
  <c r="AI153" i="1"/>
  <c r="H154" i="9"/>
  <c r="AI129" i="1"/>
  <c r="H130" i="9"/>
  <c r="AI98" i="1"/>
  <c r="H99" i="9"/>
  <c r="AI13" i="1"/>
  <c r="H14" i="9"/>
  <c r="AI19" i="1"/>
  <c r="H20" i="9"/>
  <c r="AI11" i="1"/>
  <c r="H12" i="9"/>
  <c r="H16" i="9"/>
  <c r="D3" i="9"/>
  <c r="J14" i="2"/>
  <c r="L14" i="2" s="1"/>
  <c r="AK157" i="1"/>
  <c r="C158" i="9" s="1"/>
  <c r="AK149" i="1"/>
  <c r="C150" i="9" s="1"/>
  <c r="AK141" i="1"/>
  <c r="C142" i="9" s="1"/>
  <c r="AK117" i="1"/>
  <c r="C118" i="9" s="1"/>
  <c r="AK109" i="1"/>
  <c r="C110" i="9" s="1"/>
  <c r="AK80" i="1"/>
  <c r="C81" i="9" s="1"/>
  <c r="AK72" i="1"/>
  <c r="C73" i="9" s="1"/>
  <c r="AK56" i="1"/>
  <c r="C57" i="9" s="1"/>
  <c r="AK48" i="1"/>
  <c r="C49" i="9" s="1"/>
  <c r="AK140" i="1"/>
  <c r="C141" i="9" s="1"/>
  <c r="AK128" i="1"/>
  <c r="C129" i="9" s="1"/>
  <c r="AI85" i="1"/>
  <c r="AI99" i="1"/>
  <c r="AI66" i="1"/>
  <c r="AI170" i="1"/>
  <c r="AI137" i="1"/>
  <c r="AI121" i="1"/>
  <c r="AI166" i="1"/>
  <c r="AI149" i="1"/>
  <c r="AI133" i="1"/>
  <c r="AI117" i="1"/>
  <c r="AI94" i="1"/>
  <c r="AK165" i="1"/>
  <c r="C166" i="9" s="1"/>
  <c r="AI178" i="1"/>
  <c r="AI162" i="1"/>
  <c r="AI145" i="1"/>
  <c r="AI113" i="1"/>
  <c r="AI82" i="1"/>
  <c r="AI174" i="1"/>
  <c r="AI158" i="1"/>
  <c r="AI141" i="1"/>
  <c r="AI125" i="1"/>
  <c r="AI109" i="1"/>
  <c r="AI77" i="1"/>
  <c r="AK168" i="1"/>
  <c r="C169" i="9" s="1"/>
  <c r="AI168" i="1"/>
  <c r="AK156" i="1"/>
  <c r="C157" i="9" s="1"/>
  <c r="AI156" i="1"/>
  <c r="AK144" i="1"/>
  <c r="C145" i="9" s="1"/>
  <c r="AI144" i="1"/>
  <c r="AK132" i="1"/>
  <c r="C133" i="9" s="1"/>
  <c r="AI132" i="1"/>
  <c r="AK120" i="1"/>
  <c r="C121" i="9" s="1"/>
  <c r="AI120" i="1"/>
  <c r="AK112" i="1"/>
  <c r="C113" i="9" s="1"/>
  <c r="AI112" i="1"/>
  <c r="AI100" i="1"/>
  <c r="AK100" i="1"/>
  <c r="C101" i="9" s="1"/>
  <c r="AK92" i="1"/>
  <c r="C93" i="9" s="1"/>
  <c r="AI92" i="1"/>
  <c r="AI79" i="1"/>
  <c r="AI67" i="1"/>
  <c r="AK39" i="1"/>
  <c r="C40" i="9" s="1"/>
  <c r="AI39" i="1"/>
  <c r="AK31" i="1"/>
  <c r="C32" i="9" s="1"/>
  <c r="AI31" i="1"/>
  <c r="AI15" i="1"/>
  <c r="AK15" i="1"/>
  <c r="C16" i="9" s="1"/>
  <c r="AK7" i="1"/>
  <c r="C8" i="9" s="1"/>
  <c r="AI7" i="1"/>
  <c r="AK104" i="1"/>
  <c r="C105" i="9" s="1"/>
  <c r="AI71" i="1"/>
  <c r="AI43" i="1"/>
  <c r="AK88" i="1"/>
  <c r="C89" i="9" s="1"/>
  <c r="AI176" i="1"/>
  <c r="AK176" i="1"/>
  <c r="C177" i="9" s="1"/>
  <c r="AI164" i="1"/>
  <c r="AK164" i="1"/>
  <c r="C165" i="9" s="1"/>
  <c r="AK148" i="1"/>
  <c r="C149" i="9" s="1"/>
  <c r="AI148" i="1"/>
  <c r="AK136" i="1"/>
  <c r="C137" i="9" s="1"/>
  <c r="AI136" i="1"/>
  <c r="AK124" i="1"/>
  <c r="C125" i="9" s="1"/>
  <c r="AI124" i="1"/>
  <c r="AI75" i="1"/>
  <c r="AI63" i="1"/>
  <c r="AI55" i="1"/>
  <c r="AI47" i="1"/>
  <c r="AK35" i="1"/>
  <c r="C36" i="9" s="1"/>
  <c r="AI23" i="1"/>
  <c r="AK3" i="1"/>
  <c r="AI51" i="1"/>
  <c r="AI88" i="1"/>
  <c r="AI35" i="1"/>
  <c r="AI3" i="1"/>
  <c r="AK172" i="1"/>
  <c r="C173" i="9" s="1"/>
  <c r="AI172" i="1"/>
  <c r="AK160" i="1"/>
  <c r="C161" i="9" s="1"/>
  <c r="AI160" i="1"/>
  <c r="AI152" i="1"/>
  <c r="AI140" i="1"/>
  <c r="AI128" i="1"/>
  <c r="AI116" i="1"/>
  <c r="AK108" i="1"/>
  <c r="C109" i="9" s="1"/>
  <c r="AI108" i="1"/>
  <c r="AK96" i="1"/>
  <c r="C97" i="9" s="1"/>
  <c r="AI96" i="1"/>
  <c r="AI83" i="1"/>
  <c r="AK27" i="1"/>
  <c r="C28" i="9" s="1"/>
  <c r="AK19" i="1"/>
  <c r="C20" i="9" s="1"/>
  <c r="AK11" i="1"/>
  <c r="C12" i="9" s="1"/>
  <c r="AK152" i="1"/>
  <c r="C153" i="9" s="1"/>
  <c r="AI104" i="1"/>
  <c r="AI59" i="1"/>
  <c r="AI27" i="1"/>
  <c r="AK116" i="1"/>
  <c r="C117" i="9" s="1"/>
  <c r="AK23" i="1"/>
  <c r="C24" i="9" s="1"/>
  <c r="AI62" i="1"/>
  <c r="AI58" i="1"/>
  <c r="AI54" i="1"/>
  <c r="AI50" i="1"/>
  <c r="AI46" i="1"/>
  <c r="AI42" i="1"/>
  <c r="AI38" i="1"/>
  <c r="AI34" i="1"/>
  <c r="AI30" i="1"/>
  <c r="AI26" i="1"/>
  <c r="AI22" i="1"/>
  <c r="AI18" i="1"/>
  <c r="AI14" i="1"/>
  <c r="AI10" i="1"/>
  <c r="AI6" i="1"/>
  <c r="AI169" i="1"/>
  <c r="AI165" i="1"/>
  <c r="AI103" i="1"/>
  <c r="AI87" i="1"/>
  <c r="AI81" i="1"/>
  <c r="AI70" i="1"/>
  <c r="AI65" i="1"/>
  <c r="AI57" i="1"/>
  <c r="AI49" i="1"/>
  <c r="AI41" i="1"/>
  <c r="AI33" i="1"/>
  <c r="AI25" i="1"/>
  <c r="AI17" i="1"/>
  <c r="AI9" i="1"/>
  <c r="AK137" i="1"/>
  <c r="C138" i="9" s="1"/>
  <c r="AK125" i="1"/>
  <c r="C126" i="9" s="1"/>
  <c r="AK113" i="1"/>
  <c r="C114" i="9" s="1"/>
  <c r="AK126" i="1"/>
  <c r="C127" i="9" s="1"/>
  <c r="AK114" i="1"/>
  <c r="C115" i="9" s="1"/>
  <c r="AK98" i="1"/>
  <c r="C99" i="9" s="1"/>
  <c r="AI155" i="1"/>
  <c r="AI151" i="1"/>
  <c r="AI147" i="1"/>
  <c r="AI143" i="1"/>
  <c r="AI139" i="1"/>
  <c r="AI135" i="1"/>
  <c r="AI131" i="1"/>
  <c r="AI127" i="1"/>
  <c r="AI123" i="1"/>
  <c r="AI119" i="1"/>
  <c r="AI115" i="1"/>
  <c r="AI111" i="1"/>
  <c r="AI107" i="1"/>
  <c r="AI102" i="1"/>
  <c r="AI91" i="1"/>
  <c r="AI86" i="1"/>
  <c r="AI74" i="1"/>
  <c r="AI69" i="1"/>
  <c r="AK145" i="1"/>
  <c r="C146" i="9" s="1"/>
  <c r="AK133" i="1"/>
  <c r="C134" i="9" s="1"/>
  <c r="AK121" i="1"/>
  <c r="C122" i="9" s="1"/>
  <c r="AK110" i="1"/>
  <c r="C111" i="9" s="1"/>
  <c r="AK177" i="1"/>
  <c r="C178" i="9" s="1"/>
  <c r="AK173" i="1"/>
  <c r="C174" i="9" s="1"/>
  <c r="AK161" i="1"/>
  <c r="C162" i="9" s="1"/>
  <c r="AK153" i="1"/>
  <c r="C154" i="9" s="1"/>
  <c r="AK129" i="1"/>
  <c r="C130" i="9" s="1"/>
  <c r="AK105" i="1"/>
  <c r="C106" i="9" s="1"/>
  <c r="AI105" i="1"/>
  <c r="AI101" i="1"/>
  <c r="AK101" i="1"/>
  <c r="C102" i="9" s="1"/>
  <c r="AI97" i="1"/>
  <c r="AI93" i="1"/>
  <c r="AK93" i="1"/>
  <c r="C94" i="9" s="1"/>
  <c r="AK89" i="1"/>
  <c r="C90" i="9" s="1"/>
  <c r="AI89" i="1"/>
  <c r="AI84" i="1"/>
  <c r="AK84" i="1"/>
  <c r="C85" i="9" s="1"/>
  <c r="AI80" i="1"/>
  <c r="AK76" i="1"/>
  <c r="C77" i="9" s="1"/>
  <c r="AI76" i="1"/>
  <c r="AI72" i="1"/>
  <c r="AI68" i="1"/>
  <c r="AK68" i="1"/>
  <c r="C69" i="9" s="1"/>
  <c r="AI64" i="1"/>
  <c r="AK60" i="1"/>
  <c r="C61" i="9" s="1"/>
  <c r="AI60" i="1"/>
  <c r="AI56" i="1"/>
  <c r="AI52" i="1"/>
  <c r="AK52" i="1"/>
  <c r="C53" i="9" s="1"/>
  <c r="AI48" i="1"/>
  <c r="AK44" i="1"/>
  <c r="C45" i="9" s="1"/>
  <c r="AI44" i="1"/>
  <c r="AI40" i="1"/>
  <c r="AI36" i="1"/>
  <c r="AI32" i="1"/>
  <c r="AI28" i="1"/>
  <c r="AI24" i="1"/>
  <c r="AI20" i="1"/>
  <c r="AI16" i="1"/>
  <c r="AI12" i="1"/>
  <c r="AI8" i="1"/>
  <c r="AI4" i="1"/>
  <c r="AI179" i="1"/>
  <c r="AI175" i="1"/>
  <c r="AI171" i="1"/>
  <c r="AI167" i="1"/>
  <c r="AI163" i="1"/>
  <c r="AI159" i="1"/>
  <c r="AI154" i="1"/>
  <c r="AI150" i="1"/>
  <c r="AI146" i="1"/>
  <c r="AI142" i="1"/>
  <c r="AI138" i="1"/>
  <c r="AI134" i="1"/>
  <c r="AI130" i="1"/>
  <c r="AI126" i="1"/>
  <c r="AI122" i="1"/>
  <c r="AI118" i="1"/>
  <c r="AI114" i="1"/>
  <c r="AI110" i="1"/>
  <c r="AI106" i="1"/>
  <c r="AI95" i="1"/>
  <c r="AI90" i="1"/>
  <c r="AI78" i="1"/>
  <c r="AI73" i="1"/>
  <c r="AI61" i="1"/>
  <c r="AI53" i="1"/>
  <c r="AI45" i="1"/>
  <c r="AK169" i="1"/>
  <c r="C170" i="9" s="1"/>
  <c r="AK130" i="1"/>
  <c r="C131" i="9" s="1"/>
  <c r="AK64" i="1"/>
  <c r="C65" i="9" s="1"/>
  <c r="AK179" i="1"/>
  <c r="C180" i="9" s="1"/>
  <c r="AK175" i="1"/>
  <c r="C176" i="9" s="1"/>
  <c r="AK171" i="1"/>
  <c r="C172" i="9" s="1"/>
  <c r="AK167" i="1"/>
  <c r="C168" i="9" s="1"/>
  <c r="AK163" i="1"/>
  <c r="C164" i="9" s="1"/>
  <c r="AK159" i="1"/>
  <c r="C160" i="9" s="1"/>
  <c r="AK155" i="1"/>
  <c r="C156" i="9" s="1"/>
  <c r="AK151" i="1"/>
  <c r="C152" i="9" s="1"/>
  <c r="AK147" i="1"/>
  <c r="C148" i="9" s="1"/>
  <c r="AK143" i="1"/>
  <c r="C144" i="9" s="1"/>
  <c r="AK139" i="1"/>
  <c r="C140" i="9" s="1"/>
  <c r="AK135" i="1"/>
  <c r="C136" i="9" s="1"/>
  <c r="AK131" i="1"/>
  <c r="C132" i="9" s="1"/>
  <c r="AK127" i="1"/>
  <c r="C128" i="9" s="1"/>
  <c r="AK123" i="1"/>
  <c r="C124" i="9" s="1"/>
  <c r="AK119" i="1"/>
  <c r="C120" i="9" s="1"/>
  <c r="AK115" i="1"/>
  <c r="C116" i="9" s="1"/>
  <c r="AK111" i="1"/>
  <c r="C112" i="9" s="1"/>
  <c r="AK107" i="1"/>
  <c r="C108" i="9" s="1"/>
  <c r="AK103" i="1"/>
  <c r="C104" i="9" s="1"/>
  <c r="AK99" i="1"/>
  <c r="C100" i="9" s="1"/>
  <c r="AK95" i="1"/>
  <c r="C96" i="9" s="1"/>
  <c r="AK91" i="1"/>
  <c r="C92" i="9" s="1"/>
  <c r="AK87" i="1"/>
  <c r="C88" i="9" s="1"/>
  <c r="AK83" i="1"/>
  <c r="C84" i="9" s="1"/>
  <c r="AK79" i="1"/>
  <c r="C80" i="9" s="1"/>
  <c r="AK75" i="1"/>
  <c r="C76" i="9" s="1"/>
  <c r="AK71" i="1"/>
  <c r="C72" i="9" s="1"/>
  <c r="AK67" i="1"/>
  <c r="C68" i="9" s="1"/>
  <c r="AK63" i="1"/>
  <c r="C64" i="9" s="1"/>
  <c r="AK59" i="1"/>
  <c r="C60" i="9" s="1"/>
  <c r="AK55" i="1"/>
  <c r="C56" i="9" s="1"/>
  <c r="AK51" i="1"/>
  <c r="C52" i="9" s="1"/>
  <c r="AK47" i="1"/>
  <c r="C48" i="9" s="1"/>
  <c r="AK42" i="1"/>
  <c r="C43" i="9" s="1"/>
  <c r="AK38" i="1"/>
  <c r="C39" i="9" s="1"/>
  <c r="AK34" i="1"/>
  <c r="C35" i="9" s="1"/>
  <c r="AK30" i="1"/>
  <c r="C31" i="9" s="1"/>
  <c r="AK26" i="1"/>
  <c r="C27" i="9" s="1"/>
  <c r="AK22" i="1"/>
  <c r="C23" i="9" s="1"/>
  <c r="AK18" i="1"/>
  <c r="C19" i="9" s="1"/>
  <c r="AK14" i="1"/>
  <c r="C15" i="9" s="1"/>
  <c r="AK10" i="1"/>
  <c r="C11" i="9" s="1"/>
  <c r="AK6" i="1"/>
  <c r="C7" i="9" s="1"/>
  <c r="AK178" i="1"/>
  <c r="C179" i="9" s="1"/>
  <c r="AK174" i="1"/>
  <c r="C175" i="9" s="1"/>
  <c r="AK170" i="1"/>
  <c r="C171" i="9" s="1"/>
  <c r="AK166" i="1"/>
  <c r="C167" i="9" s="1"/>
  <c r="AK162" i="1"/>
  <c r="C163" i="9" s="1"/>
  <c r="AK158" i="1"/>
  <c r="C159" i="9" s="1"/>
  <c r="AK154" i="1"/>
  <c r="C155" i="9" s="1"/>
  <c r="AK150" i="1"/>
  <c r="C151" i="9" s="1"/>
  <c r="AK146" i="1"/>
  <c r="C147" i="9" s="1"/>
  <c r="AK142" i="1"/>
  <c r="C143" i="9" s="1"/>
  <c r="AK138" i="1"/>
  <c r="C139" i="9" s="1"/>
  <c r="AK134" i="1"/>
  <c r="C135" i="9" s="1"/>
  <c r="AK122" i="1"/>
  <c r="C123" i="9" s="1"/>
  <c r="AK118" i="1"/>
  <c r="C119" i="9" s="1"/>
  <c r="AK106" i="1"/>
  <c r="C107" i="9" s="1"/>
  <c r="AK102" i="1"/>
  <c r="C103" i="9" s="1"/>
  <c r="AK94" i="1"/>
  <c r="C95" i="9" s="1"/>
  <c r="AK90" i="1"/>
  <c r="C91" i="9" s="1"/>
  <c r="AK86" i="1"/>
  <c r="C87" i="9" s="1"/>
  <c r="AK82" i="1"/>
  <c r="C83" i="9" s="1"/>
  <c r="AK78" i="1"/>
  <c r="C79" i="9" s="1"/>
  <c r="AK74" i="1"/>
  <c r="C75" i="9" s="1"/>
  <c r="AK70" i="1"/>
  <c r="C71" i="9" s="1"/>
  <c r="AK66" i="1"/>
  <c r="C67" i="9" s="1"/>
  <c r="AK62" i="1"/>
  <c r="C63" i="9" s="1"/>
  <c r="AK58" i="1"/>
  <c r="C59" i="9" s="1"/>
  <c r="AK54" i="1"/>
  <c r="C55" i="9" s="1"/>
  <c r="AK50" i="1"/>
  <c r="C51" i="9" s="1"/>
  <c r="AK46" i="1"/>
  <c r="C47" i="9" s="1"/>
  <c r="AK41" i="1"/>
  <c r="C42" i="9" s="1"/>
  <c r="AK37" i="1"/>
  <c r="C38" i="9" s="1"/>
  <c r="AK33" i="1"/>
  <c r="C34" i="9" s="1"/>
  <c r="AK29" i="1"/>
  <c r="C30" i="9" s="1"/>
  <c r="AK25" i="1"/>
  <c r="C26" i="9" s="1"/>
  <c r="AK21" i="1"/>
  <c r="C22" i="9" s="1"/>
  <c r="AK17" i="1"/>
  <c r="C18" i="9" s="1"/>
  <c r="AK13" i="1"/>
  <c r="C14" i="9" s="1"/>
  <c r="AK9" i="1"/>
  <c r="C10" i="9" s="1"/>
  <c r="AK5" i="1"/>
  <c r="C6" i="9" s="1"/>
  <c r="AK43" i="1"/>
  <c r="C44" i="9" s="1"/>
  <c r="AK97" i="1"/>
  <c r="C98" i="9" s="1"/>
  <c r="AK81" i="1"/>
  <c r="C82" i="9" s="1"/>
  <c r="AK77" i="1"/>
  <c r="C78" i="9" s="1"/>
  <c r="AK73" i="1"/>
  <c r="C74" i="9" s="1"/>
  <c r="AK69" i="1"/>
  <c r="C70" i="9" s="1"/>
  <c r="AK65" i="1"/>
  <c r="C66" i="9" s="1"/>
  <c r="AK61" i="1"/>
  <c r="C62" i="9" s="1"/>
  <c r="AK57" i="1"/>
  <c r="C58" i="9" s="1"/>
  <c r="AK53" i="1"/>
  <c r="C54" i="9" s="1"/>
  <c r="AK49" i="1"/>
  <c r="C50" i="9" s="1"/>
  <c r="AK45" i="1"/>
  <c r="C46" i="9" s="1"/>
  <c r="AK40" i="1"/>
  <c r="C41" i="9" s="1"/>
  <c r="AK36" i="1"/>
  <c r="C37" i="9" s="1"/>
  <c r="AK32" i="1"/>
  <c r="C33" i="9" s="1"/>
  <c r="AK28" i="1"/>
  <c r="C29" i="9" s="1"/>
  <c r="AK24" i="1"/>
  <c r="C25" i="9" s="1"/>
  <c r="AK20" i="1"/>
  <c r="C21" i="9" s="1"/>
  <c r="AK16" i="1"/>
  <c r="C17" i="9" s="1"/>
  <c r="AK12" i="1"/>
  <c r="C13" i="9" s="1"/>
  <c r="AK8" i="1"/>
  <c r="C9" i="9" s="1"/>
  <c r="AK4" i="1"/>
  <c r="C5" i="9" s="1"/>
  <c r="D6" i="2"/>
  <c r="J6" i="2" s="1"/>
  <c r="L6" i="2" s="1"/>
  <c r="D13" i="2"/>
  <c r="J13" i="2" s="1"/>
  <c r="L13" i="2" s="1"/>
  <c r="D10" i="2"/>
  <c r="AI157" i="1"/>
  <c r="D8" i="2"/>
  <c r="J8" i="2" s="1"/>
  <c r="L8" i="2" s="1"/>
  <c r="D5" i="2"/>
  <c r="D9" i="2"/>
  <c r="J9" i="2" s="1"/>
  <c r="L9" i="2" s="1"/>
  <c r="D7" i="2"/>
  <c r="J7" i="2" s="1"/>
  <c r="L7" i="2" s="1"/>
  <c r="H18" i="2"/>
  <c r="G18" i="2"/>
  <c r="D11" i="2"/>
  <c r="J11" i="2" s="1"/>
  <c r="L11" i="2" s="1"/>
  <c r="K18" i="2"/>
  <c r="F18" i="2"/>
  <c r="D12" i="2"/>
  <c r="J12" i="2" s="1"/>
  <c r="L12" i="2" s="1"/>
  <c r="I18" i="2"/>
  <c r="AI181" i="1" l="1"/>
  <c r="C4" i="9"/>
  <c r="AK181" i="1"/>
  <c r="J10" i="2"/>
  <c r="L10" i="2" s="1"/>
  <c r="E18" i="2"/>
  <c r="J5" i="2"/>
  <c r="L5" i="2" s="1"/>
  <c r="D33" i="9"/>
  <c r="D26" i="9"/>
  <c r="D119" i="9"/>
  <c r="D175" i="9"/>
  <c r="D80" i="9"/>
  <c r="D160" i="9"/>
  <c r="D61" i="9"/>
  <c r="D154" i="9"/>
  <c r="D125" i="9"/>
  <c r="D5" i="9"/>
  <c r="D21" i="9"/>
  <c r="D37" i="9"/>
  <c r="D54" i="9"/>
  <c r="D70" i="9"/>
  <c r="D98" i="9"/>
  <c r="D14" i="9"/>
  <c r="D30" i="9"/>
  <c r="D47" i="9"/>
  <c r="D63" i="9"/>
  <c r="D79" i="9"/>
  <c r="D95" i="9"/>
  <c r="D123" i="9"/>
  <c r="D147" i="9"/>
  <c r="D163" i="9"/>
  <c r="D179" i="9"/>
  <c r="D19" i="9"/>
  <c r="D35" i="9"/>
  <c r="D52" i="9"/>
  <c r="D68" i="9"/>
  <c r="D84" i="9"/>
  <c r="D100" i="9"/>
  <c r="D116" i="9"/>
  <c r="D132" i="9"/>
  <c r="D148" i="9"/>
  <c r="D164" i="9"/>
  <c r="D180" i="9"/>
  <c r="D162" i="9"/>
  <c r="D122" i="9"/>
  <c r="D127" i="9"/>
  <c r="D20" i="9"/>
  <c r="D97" i="9"/>
  <c r="D161" i="9"/>
  <c r="D165" i="9"/>
  <c r="D89" i="9"/>
  <c r="D101" i="9"/>
  <c r="D141" i="9"/>
  <c r="D81" i="9"/>
  <c r="D150" i="9"/>
  <c r="D50" i="9"/>
  <c r="D82" i="9"/>
  <c r="D42" i="9"/>
  <c r="D75" i="9"/>
  <c r="D159" i="9"/>
  <c r="D31" i="9"/>
  <c r="D64" i="9"/>
  <c r="D112" i="9"/>
  <c r="D144" i="9"/>
  <c r="D176" i="9"/>
  <c r="D94" i="9"/>
  <c r="D115" i="9"/>
  <c r="D4" i="9"/>
  <c r="D149" i="9"/>
  <c r="D105" i="9"/>
  <c r="D40" i="9"/>
  <c r="D113" i="9"/>
  <c r="D157" i="9"/>
  <c r="D73" i="9"/>
  <c r="D86" i="9"/>
  <c r="D9" i="9"/>
  <c r="D25" i="9"/>
  <c r="D41" i="9"/>
  <c r="D58" i="9"/>
  <c r="D74" i="9"/>
  <c r="D44" i="9"/>
  <c r="D18" i="9"/>
  <c r="D34" i="9"/>
  <c r="D51" i="9"/>
  <c r="D67" i="9"/>
  <c r="D83" i="9"/>
  <c r="D103" i="9"/>
  <c r="D135" i="9"/>
  <c r="D151" i="9"/>
  <c r="D167" i="9"/>
  <c r="D7" i="9"/>
  <c r="D23" i="9"/>
  <c r="D39" i="9"/>
  <c r="D56" i="9"/>
  <c r="D72" i="9"/>
  <c r="D88" i="9"/>
  <c r="D104" i="9"/>
  <c r="D120" i="9"/>
  <c r="D136" i="9"/>
  <c r="D152" i="9"/>
  <c r="D168" i="9"/>
  <c r="D65" i="9"/>
  <c r="D45" i="9"/>
  <c r="D69" i="9"/>
  <c r="D77" i="9"/>
  <c r="D106" i="9"/>
  <c r="D174" i="9"/>
  <c r="D134" i="9"/>
  <c r="D114" i="9"/>
  <c r="D24" i="9"/>
  <c r="D28" i="9"/>
  <c r="D36" i="9"/>
  <c r="D137" i="9"/>
  <c r="D8" i="9"/>
  <c r="D32" i="9"/>
  <c r="D121" i="9"/>
  <c r="D145" i="9"/>
  <c r="D169" i="9"/>
  <c r="D49" i="9"/>
  <c r="D110" i="9"/>
  <c r="D158" i="9"/>
  <c r="D17" i="9"/>
  <c r="D66" i="9"/>
  <c r="D10" i="9"/>
  <c r="D59" i="9"/>
  <c r="D91" i="9"/>
  <c r="D143" i="9"/>
  <c r="D15" i="9"/>
  <c r="D48" i="9"/>
  <c r="D96" i="9"/>
  <c r="D128" i="9"/>
  <c r="D170" i="9"/>
  <c r="D53" i="9"/>
  <c r="D85" i="9"/>
  <c r="D111" i="9"/>
  <c r="D138" i="9"/>
  <c r="D12" i="9"/>
  <c r="D93" i="9"/>
  <c r="D133" i="9"/>
  <c r="D129" i="9"/>
  <c r="D142" i="9"/>
  <c r="D13" i="9"/>
  <c r="D29" i="9"/>
  <c r="D46" i="9"/>
  <c r="D62" i="9"/>
  <c r="D78" i="9"/>
  <c r="D6" i="9"/>
  <c r="D22" i="9"/>
  <c r="D38" i="9"/>
  <c r="D55" i="9"/>
  <c r="D71" i="9"/>
  <c r="D87" i="9"/>
  <c r="D107" i="9"/>
  <c r="D139" i="9"/>
  <c r="D155" i="9"/>
  <c r="D171" i="9"/>
  <c r="D11" i="9"/>
  <c r="D27" i="9"/>
  <c r="D43" i="9"/>
  <c r="D60" i="9"/>
  <c r="D76" i="9"/>
  <c r="D92" i="9"/>
  <c r="D108" i="9"/>
  <c r="D124" i="9"/>
  <c r="D140" i="9"/>
  <c r="D156" i="9"/>
  <c r="D172" i="9"/>
  <c r="D131" i="9"/>
  <c r="D90" i="9"/>
  <c r="D102" i="9"/>
  <c r="D130" i="9"/>
  <c r="D178" i="9"/>
  <c r="D146" i="9"/>
  <c r="D99" i="9"/>
  <c r="D126" i="9"/>
  <c r="D117" i="9"/>
  <c r="D153" i="9"/>
  <c r="D109" i="9"/>
  <c r="D173" i="9"/>
  <c r="D177" i="9"/>
  <c r="D16" i="9"/>
  <c r="D166" i="9"/>
  <c r="D57" i="9"/>
  <c r="D118" i="9"/>
  <c r="G182" i="9"/>
  <c r="H182" i="9"/>
  <c r="D181" i="9"/>
  <c r="C18" i="2" l="1"/>
  <c r="D15" i="2"/>
  <c r="C182" i="9"/>
  <c r="H184" i="9"/>
  <c r="H187" i="9" s="1"/>
  <c r="D182" i="9"/>
  <c r="D184" i="9" s="1"/>
  <c r="J15" i="2" l="1"/>
  <c r="D18" i="2"/>
  <c r="L15" i="2" l="1"/>
  <c r="L18" i="2" s="1"/>
  <c r="D21" i="2" s="1"/>
  <c r="J18" i="2"/>
</calcChain>
</file>

<file path=xl/sharedStrings.xml><?xml version="1.0" encoding="utf-8"?>
<sst xmlns="http://schemas.openxmlformats.org/spreadsheetml/2006/main" count="18239" uniqueCount="2805">
  <si>
    <t>Code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</si>
  <si>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</si>
  <si>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</si>
  <si>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</si>
  <si>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</si>
  <si>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</si>
  <si>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</si>
  <si>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</si>
  <si>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</si>
  <si>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</si>
  <si>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</si>
  <si>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</si>
  <si>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</si>
  <si>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</si>
  <si>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</si>
  <si>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</si>
  <si>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</si>
  <si>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</si>
  <si>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</si>
  <si>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</si>
  <si>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</si>
  <si>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</si>
  <si>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</si>
  <si>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</si>
  <si>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</si>
  <si>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</si>
  <si>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</si>
  <si>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</si>
  <si>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</si>
  <si>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</si>
  <si>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</si>
  <si>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</si>
  <si>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</si>
  <si>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</si>
  <si>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</si>
  <si>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</si>
  <si>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</si>
  <si>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</si>
  <si>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</si>
  <si>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</si>
  <si>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</si>
  <si>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</si>
  <si>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</si>
  <si>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</si>
  <si>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</si>
  <si>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</si>
  <si>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</si>
  <si>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</si>
  <si>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</si>
  <si>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</si>
  <si>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</si>
  <si>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</si>
  <si>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</si>
  <si>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</si>
  <si>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</si>
  <si>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</si>
  <si>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</si>
  <si>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</si>
  <si>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</si>
  <si>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</si>
  <si>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</si>
  <si>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</si>
  <si>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</si>
  <si>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</si>
  <si>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</si>
  <si>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</si>
  <si>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</si>
  <si>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</si>
  <si>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</si>
  <si>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</si>
  <si>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</si>
  <si>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</si>
  <si>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</si>
  <si>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</si>
  <si>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</si>
  <si>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</si>
  <si>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</si>
  <si>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</si>
  <si>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</si>
  <si>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</si>
  <si>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</si>
  <si>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</si>
  <si>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</si>
  <si>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</si>
  <si>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</si>
  <si>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</si>
  <si>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</si>
  <si>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</si>
  <si>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</si>
  <si>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</si>
  <si>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</si>
  <si>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</si>
  <si>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</si>
  <si>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</si>
  <si>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</si>
  <si>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</si>
  <si>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</si>
  <si>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</si>
  <si>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</si>
  <si>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</si>
  <si>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</si>
  <si>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</si>
  <si>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</si>
  <si>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</si>
  <si>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</si>
  <si>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</si>
  <si>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</si>
  <si>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</si>
  <si>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</si>
  <si>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</si>
  <si>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</si>
  <si>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</si>
  <si>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</si>
  <si>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</si>
  <si>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</si>
  <si>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</si>
  <si>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</si>
  <si>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</si>
  <si>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</si>
  <si>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</si>
  <si>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</si>
  <si>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</si>
  <si>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</si>
  <si>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</si>
  <si>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</si>
  <si>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</si>
  <si>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</si>
  <si>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</si>
  <si>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</si>
  <si>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</si>
  <si>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</si>
  <si>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</si>
  <si>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</si>
  <si>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</si>
  <si>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</si>
  <si>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</si>
  <si>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</si>
  <si>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</si>
  <si>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</si>
  <si>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</si>
  <si>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</si>
  <si>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</si>
  <si>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</si>
  <si>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</si>
  <si>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</si>
  <si>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</si>
  <si>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</si>
  <si>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</si>
  <si>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</si>
  <si>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</si>
  <si>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</si>
  <si>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</si>
  <si>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</si>
  <si>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</si>
  <si>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</si>
  <si>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</si>
  <si>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</si>
  <si>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</si>
  <si>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</si>
  <si>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</si>
  <si>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</si>
  <si>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</si>
  <si>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</si>
  <si>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</si>
  <si>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</si>
  <si>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</si>
  <si>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</si>
  <si>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</si>
  <si>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</si>
  <si>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</si>
  <si>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</si>
  <si>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</si>
  <si>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</si>
  <si>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</si>
  <si>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</si>
  <si>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</si>
  <si>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</si>
  <si>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</si>
  <si>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</si>
  <si>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8001</t>
  </si>
  <si>
    <t>District</t>
  </si>
  <si>
    <t>MAPLETON 1</t>
  </si>
  <si>
    <t>BENNETT 29J</t>
  </si>
  <si>
    <t>STRASBURG 31J</t>
  </si>
  <si>
    <t>WESTMINSTER 50</t>
  </si>
  <si>
    <t>ENGLEWOOD 1</t>
  </si>
  <si>
    <t>SHERIDAN 2</t>
  </si>
  <si>
    <t>CHERRY CREEK 5</t>
  </si>
  <si>
    <t>LITTLETON 6</t>
  </si>
  <si>
    <t>DEER TRAIL 26J</t>
  </si>
  <si>
    <t>BYERS 32J</t>
  </si>
  <si>
    <t>WALSH RE-1</t>
  </si>
  <si>
    <t>PRITCHETT RE-3</t>
  </si>
  <si>
    <t>SPRINGFIELD RE-4</t>
  </si>
  <si>
    <t>VILAS RE-5</t>
  </si>
  <si>
    <t>CAMPO RE-6</t>
  </si>
  <si>
    <t>LAS ANIMAS RE-1</t>
  </si>
  <si>
    <t>BUENA VISTA R-31</t>
  </si>
  <si>
    <t>KIT CARSON R-1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</si>
  <si>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</si>
  <si>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</si>
  <si>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</si>
  <si>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</si>
  <si>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</si>
  <si>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</si>
  <si>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</si>
  <si>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</si>
  <si>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</si>
  <si>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</si>
  <si>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</si>
  <si>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</si>
  <si>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</si>
  <si>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</si>
  <si>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</si>
  <si>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</si>
  <si>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</si>
  <si>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</si>
  <si>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</si>
  <si>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</si>
  <si>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HANOVER 28</t>
  </si>
  <si>
    <t>LEWIS-PALMER 38</t>
  </si>
  <si>
    <t>FALCON 49</t>
  </si>
  <si>
    <t>CANON CITY RE-1</t>
  </si>
  <si>
    <t>FREMONT RE-2</t>
  </si>
  <si>
    <t>ROARING FORK RE-1</t>
  </si>
  <si>
    <t>EAST GRAND 2</t>
  </si>
  <si>
    <t>HUERFANO RE-1</t>
  </si>
  <si>
    <t>LA VETA RE-2</t>
  </si>
  <si>
    <t>EADS RE-1</t>
  </si>
  <si>
    <t>PLAINVIEW RE-2</t>
  </si>
  <si>
    <t>STRATTON R-4</t>
  </si>
  <si>
    <t>BETHUNE R-5</t>
  </si>
  <si>
    <t>POUDRE R-1</t>
  </si>
  <si>
    <t>TRINIDAD 1</t>
  </si>
  <si>
    <t>LIMON RE-4J</t>
  </si>
  <si>
    <t>KARVAL RE-23</t>
  </si>
  <si>
    <t>VALLEY RE-1</t>
  </si>
  <si>
    <t>FRENCHMAN RE-3</t>
  </si>
  <si>
    <t>BUFFALO RE-4J</t>
  </si>
  <si>
    <t>PLATEAU RE-5</t>
  </si>
  <si>
    <t>DOLORES RE-4A</t>
  </si>
  <si>
    <t>MANCOS RE-6</t>
  </si>
  <si>
    <t>WEST END RE-2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</si>
  <si>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</si>
  <si>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</si>
  <si>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</si>
  <si>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</si>
  <si>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</si>
  <si>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</si>
  <si>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</si>
  <si>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</si>
  <si>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</si>
  <si>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HOLYOKE RE-1J</t>
  </si>
  <si>
    <t>HAXTUN RE-2J</t>
  </si>
  <si>
    <t>ASPEN 1</t>
  </si>
  <si>
    <t>GRANADA RE-1</t>
  </si>
  <si>
    <t>LAMAR RE-2</t>
  </si>
  <si>
    <t>HOLLY RE-3</t>
  </si>
  <si>
    <t>PUEBLO CITY 60</t>
  </si>
  <si>
    <t>RANGELY RE-4</t>
  </si>
  <si>
    <t>DEL NORTE C-7</t>
  </si>
  <si>
    <t>MONTE VISTA C-8</t>
  </si>
  <si>
    <t>SARGENT RE-33J</t>
  </si>
  <si>
    <t>HAYDEN RE-1</t>
  </si>
  <si>
    <t>STEAMBOAT SPRINGS RE-2</t>
  </si>
  <si>
    <t>MOFFAT 2</t>
  </si>
  <si>
    <t>SILVERTON 1</t>
  </si>
  <si>
    <t>TELLURIDE R-1</t>
  </si>
  <si>
    <t>JULESBURG RE-1</t>
  </si>
  <si>
    <t>SUMMIT RE-1</t>
  </si>
  <si>
    <t>WOODLAND PARK RE-2</t>
  </si>
  <si>
    <t>AKRON R-1</t>
  </si>
  <si>
    <t>ARICKAREE R-2</t>
  </si>
  <si>
    <t>OTIS R-3</t>
  </si>
  <si>
    <t>LONE STAR 101</t>
  </si>
  <si>
    <t>WOODLIN R-104</t>
  </si>
  <si>
    <t>EATON RE-2</t>
  </si>
  <si>
    <t>WINDSOR RE-4</t>
  </si>
  <si>
    <t>GREELEY 6</t>
  </si>
  <si>
    <t>PAWNEE RE-12</t>
  </si>
  <si>
    <t>YUMA 1</t>
  </si>
  <si>
    <t>WRAY RD-2</t>
  </si>
  <si>
    <t>IDALIA RJ-3</t>
  </si>
  <si>
    <t>LIBERTY J-4</t>
  </si>
  <si>
    <t>July</t>
  </si>
  <si>
    <t>Adj</t>
  </si>
  <si>
    <t>August</t>
  </si>
  <si>
    <t>September</t>
  </si>
  <si>
    <t>October</t>
  </si>
  <si>
    <t>November</t>
  </si>
  <si>
    <t>December</t>
  </si>
  <si>
    <t>January</t>
  </si>
  <si>
    <t>Rescission</t>
  </si>
  <si>
    <t>February</t>
  </si>
  <si>
    <t>March</t>
  </si>
  <si>
    <t>April</t>
  </si>
  <si>
    <t>May</t>
  </si>
  <si>
    <t>Paid to Date</t>
  </si>
  <si>
    <t>State Share</t>
  </si>
  <si>
    <t>System Pymt Calc</t>
  </si>
  <si>
    <t>Final Adj</t>
  </si>
  <si>
    <t>Gross</t>
  </si>
  <si>
    <t>Total Gross Payment</t>
  </si>
  <si>
    <t>Net Payment</t>
  </si>
  <si>
    <t>Difference</t>
  </si>
  <si>
    <t>Total Annual State Share Entitlement</t>
  </si>
  <si>
    <t>June</t>
  </si>
  <si>
    <t>Other Adjustments</t>
  </si>
  <si>
    <t>(Adjustment to Gross)</t>
  </si>
  <si>
    <t>SWAP Adjustment</t>
  </si>
  <si>
    <t>Charter Intercept Adjustment</t>
  </si>
  <si>
    <t>CSI Adjustment</t>
  </si>
  <si>
    <t>Audit Adjustment</t>
  </si>
  <si>
    <t>District Code</t>
  </si>
  <si>
    <t>Period</t>
  </si>
  <si>
    <t>Debit Amount</t>
  </si>
  <si>
    <t>Credit Amount</t>
  </si>
  <si>
    <t>Jrnl Posting Amt</t>
  </si>
  <si>
    <t>Jrnl Doc (Code,Dept,ID)</t>
  </si>
  <si>
    <t>Jrnl Vendor Legal Name</t>
  </si>
  <si>
    <t>REVERE SCHOOL DISTRICT</t>
  </si>
  <si>
    <t>Charter Intercept</t>
  </si>
  <si>
    <t>ADAMS 12 FIVE STAR SCHOOLS</t>
  </si>
  <si>
    <t>ADAMS COUNTY 14</t>
  </si>
  <si>
    <t>SCHOOL DISTRICT 27J</t>
  </si>
  <si>
    <t>ALAMOSA RE-11J</t>
  </si>
  <si>
    <t>SANGRE DE CRISTO RE-22J</t>
  </si>
  <si>
    <t>ADAMS-ARAPAHOE 28J</t>
  </si>
  <si>
    <t>ARCHULETA COUNTY 50 JT</t>
  </si>
  <si>
    <t>MC CLAVE RE-2</t>
  </si>
  <si>
    <t>ST VRAIN VALLEY RE 1J</t>
  </si>
  <si>
    <t>BOULDER VALLEY RE 2</t>
  </si>
  <si>
    <t>SALIDA R-32</t>
  </si>
  <si>
    <t>CHEYENNE COUNTY RE-5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</si>
  <si>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</si>
  <si>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</si>
  <si>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</si>
  <si>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</si>
  <si>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</si>
  <si>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</si>
  <si>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</si>
  <si>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PEYTON 23 JT</t>
  </si>
  <si>
    <t>EDISON 54 JT</t>
  </si>
  <si>
    <t>MIAMI/YODER 60 JT</t>
  </si>
  <si>
    <t>COTOPAXI RE-3</t>
  </si>
  <si>
    <t>GARFIELD RE-2</t>
  </si>
  <si>
    <t>GARFIELD 16</t>
  </si>
  <si>
    <t>GILPIN COUNTY RE-1</t>
  </si>
  <si>
    <t>WEST GRAND 1-JT</t>
  </si>
  <si>
    <t>GUNNISON WATERSHED RE1J</t>
  </si>
  <si>
    <t>HINSDALE COUNTY RE 1</t>
  </si>
  <si>
    <t xml:space="preserve">NORTH PARK R-1 </t>
  </si>
  <si>
    <t>JEFFERSON COUNTY R-1</t>
  </si>
  <si>
    <t>ARRIBA-FLAGLER C-20</t>
  </si>
  <si>
    <t>HI-PLAINS R-23</t>
  </si>
  <si>
    <t>BURLINGTON RE-6J</t>
  </si>
  <si>
    <t>LAKE COUNTY R-1</t>
  </si>
  <si>
    <t>DURANGO 9-R</t>
  </si>
  <si>
    <t>BAYFIELD 10 JT-R</t>
  </si>
  <si>
    <t>IGNACIO 11 JT</t>
  </si>
  <si>
    <t>THOMPSON R2-J</t>
  </si>
  <si>
    <t>ESTES PARK R-3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</si>
  <si>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</si>
  <si>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</si>
  <si>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</si>
  <si>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</si>
  <si>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</si>
  <si>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</si>
  <si>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</si>
  <si>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</si>
  <si>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</si>
  <si>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</si>
  <si>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</si>
  <si>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</si>
  <si>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MONTROSE COUNTY RE-1J</t>
  </si>
  <si>
    <t>BRUSH RE-2(J)</t>
  </si>
  <si>
    <t>FORT MORGAN RE-3</t>
  </si>
  <si>
    <t>WELDON VALLEY RE-20(J)</t>
  </si>
  <si>
    <t>WIGGINS RE-50(J)</t>
  </si>
  <si>
    <t>PARK COUNTY RE-2</t>
  </si>
  <si>
    <t>WILEY RE-13 JT</t>
  </si>
  <si>
    <t>PUEBLO COUNTY 70</t>
  </si>
  <si>
    <t>MEEKER RE1</t>
  </si>
  <si>
    <t>SOUTH ROUTT RE 3</t>
  </si>
  <si>
    <t>MOUNTAIN VALLEY RE 1</t>
  </si>
  <si>
    <t>CENTER 26 JT</t>
  </si>
  <si>
    <t>NORWOOD R-2J</t>
  </si>
  <si>
    <t>CRIPPLE CREEK-VICTOR RE-1</t>
  </si>
  <si>
    <t>WELD COUNTY RE-1</t>
  </si>
  <si>
    <t>WELD COUNTY SCHOOL DISTRICT RE-3J</t>
  </si>
  <si>
    <t>JOHNSTOWN-MILLIKEN RE-5J</t>
  </si>
  <si>
    <t>PLATTE VALLEY RE-7</t>
  </si>
  <si>
    <t>WELD COUNTY S/D RE-8</t>
  </si>
  <si>
    <t>AULT-HIGHLAND RE-9</t>
  </si>
  <si>
    <t>BRIGGSDALE RE-10</t>
  </si>
  <si>
    <t>PRAIRIE RE-11</t>
  </si>
  <si>
    <t>Total Paid</t>
  </si>
  <si>
    <t>Diff (AB - AH)</t>
  </si>
  <si>
    <t>Net Adjusments</t>
  </si>
  <si>
    <t>Net Pay</t>
  </si>
  <si>
    <t>Grand Total</t>
  </si>
  <si>
    <t>CORE Payments</t>
  </si>
  <si>
    <t>Total Adjustments</t>
  </si>
  <si>
    <t>Calculated</t>
  </si>
  <si>
    <t>Paid</t>
  </si>
  <si>
    <t>Calculated Payments</t>
  </si>
  <si>
    <t>SWAP Total</t>
  </si>
  <si>
    <t>Charter Intercept Total</t>
  </si>
  <si>
    <t>CSI Adjustment Total</t>
  </si>
  <si>
    <t>Audit Adjustment Totals</t>
  </si>
  <si>
    <t>Amount Owed to District</t>
  </si>
  <si>
    <t>Dist</t>
  </si>
  <si>
    <t>Annual Rescission</t>
  </si>
  <si>
    <t>To be paid</t>
  </si>
  <si>
    <t>Electronic Funds Transfer</t>
  </si>
  <si>
    <t>(EFT less Net)</t>
  </si>
  <si>
    <t>and press Enter</t>
  </si>
  <si>
    <t>Type District Code =&gt;</t>
  </si>
  <si>
    <t>Amount from Fiscal Note</t>
  </si>
  <si>
    <t>Difference from fiscal note state share amount</t>
  </si>
  <si>
    <t>GAX,DAAA,20210000000000003082</t>
  </si>
  <si>
    <t>CHERRY CREEK 5 - 0130</t>
  </si>
  <si>
    <t>3110 State Share Early Pays July FY21</t>
  </si>
  <si>
    <t>GAX,DAAA,20210000000000003083</t>
  </si>
  <si>
    <t>ARAPAHOE COUNTY SCHOOL DISTRICT # 6</t>
  </si>
  <si>
    <t>GAX,DAAA,20210000000000003084</t>
  </si>
  <si>
    <t>SIERRA GRANDE R30 0740</t>
  </si>
  <si>
    <t>GAX,DAAA,20210000000000003085</t>
  </si>
  <si>
    <t>CUSTER COUNTY C-1 - 0860</t>
  </si>
  <si>
    <t>GAX,DAAA,20210000000000003086</t>
  </si>
  <si>
    <t>School District No.1 in the City and County of Denver</t>
  </si>
  <si>
    <t>GAX,DAAA,20210000000000003087</t>
  </si>
  <si>
    <t>DOUGLAS COUNTY SCHOOL DISTRICT RE1</t>
  </si>
  <si>
    <t>GAX,DAAA,20210000000000003088</t>
  </si>
  <si>
    <t>EAGLE COUNTY RE50J SD</t>
  </si>
  <si>
    <t>GAX,DAAA,20210000000000003089</t>
  </si>
  <si>
    <t>HAYDEN SD RE 1 2760</t>
  </si>
  <si>
    <t>GAX,DAAA,20210000000000003090</t>
  </si>
  <si>
    <t>SOUTH ROUTT RE3 2780</t>
  </si>
  <si>
    <t>GAX,DAAA,20210000000000003091</t>
  </si>
  <si>
    <t>WELD COUNTY SCHOOL DISTRICT RE-1</t>
  </si>
  <si>
    <t>GAX,DAAA,20210000000000005306</t>
  </si>
  <si>
    <t>MAPLETON 1 0010</t>
  </si>
  <si>
    <t>3110 State Share  July FY21</t>
  </si>
  <si>
    <t>GAX,DAAA,20210000000000005307</t>
  </si>
  <si>
    <t>GAX,DAAA,20210000000000005308</t>
  </si>
  <si>
    <t>ADAMS COUNTY 14 0030</t>
  </si>
  <si>
    <t>GAX,DAAA,20210000000000005309</t>
  </si>
  <si>
    <t>ADAMS COUNTY SCHOOL DISTRICT 27J</t>
  </si>
  <si>
    <t>GAX,DAAA,20210000000000005310</t>
  </si>
  <si>
    <t>BENNETT 29J - 0050</t>
  </si>
  <si>
    <t>GAX,DAAA,20210000000000005311</t>
  </si>
  <si>
    <t>ADAMS COUNTY 31J</t>
  </si>
  <si>
    <t>GAX,DAAA,20210000000000005312</t>
  </si>
  <si>
    <t>Westminster Public Schools</t>
  </si>
  <si>
    <t>GAX,DAAA,20210000000000005313</t>
  </si>
  <si>
    <t>ALAMOSA COUNTY SCHOOL DIST # 11J</t>
  </si>
  <si>
    <t>GAX,DAAA,20210000000000005314</t>
  </si>
  <si>
    <t>SANGRE DE CRISTO RE22J 0110</t>
  </si>
  <si>
    <t>GAX,DAAA,20210000000000005315</t>
  </si>
  <si>
    <t>ARAPAHOE COUNTY SCHOOL DISTRICT # 1</t>
  </si>
  <si>
    <t>GAX,DAAA,20210000000000005316</t>
  </si>
  <si>
    <t>ARAPAHOE COUNTY SCHOOL DISTRICT #2</t>
  </si>
  <si>
    <t>GAX,DAAA,20210000000000005317</t>
  </si>
  <si>
    <t>ARAPAHOE COUNTY SD # 26J</t>
  </si>
  <si>
    <t>GAX,DAAA,20210000000000005318</t>
  </si>
  <si>
    <t>ADAMS ARAPAHOE DIST 28J</t>
  </si>
  <si>
    <t>GAX,DAAA,20210000000000005319</t>
  </si>
  <si>
    <t>ADAMS ARAPAHOE COUNTY SD 32J</t>
  </si>
  <si>
    <t>GAX,DAAA,20210000000000005320</t>
  </si>
  <si>
    <t>ARCHULETA COUNTY 50 JT - 0220</t>
  </si>
  <si>
    <t>GAX,DAAA,20210000000000005321</t>
  </si>
  <si>
    <t>BACA COUNTY SCHOOL DISTRICT # 1</t>
  </si>
  <si>
    <t>GAX,DAAA,20210000000000005322</t>
  </si>
  <si>
    <t>BACA COUNTY SD 3</t>
  </si>
  <si>
    <t>GAX,DAAA,20210000000000005323</t>
  </si>
  <si>
    <t>County of Baca SD RE4</t>
  </si>
  <si>
    <t>GAX,DAAA,20210000000000005324</t>
  </si>
  <si>
    <t>VILAS RE5 0260</t>
  </si>
  <si>
    <t>GAX,DAAA,20210000000000005325</t>
  </si>
  <si>
    <t>CAMPO RE-6 - 0270</t>
  </si>
  <si>
    <t>GAX,DAAA,20210000000000005326</t>
  </si>
  <si>
    <t>BENT COUNTY SCHOOL DISTRICT #1</t>
  </si>
  <si>
    <t>GAX,DAAA,20210000000000005327</t>
  </si>
  <si>
    <t>MCCLAVE RE 2 0310</t>
  </si>
  <si>
    <t>GAX,DAAA,20210000000000005328</t>
  </si>
  <si>
    <t>ST VRAIN VALLEY RE 1J 0470</t>
  </si>
  <si>
    <t>GAX,DAAA,20210000000000005329</t>
  </si>
  <si>
    <t>BOULDER VALLEY RE2 - 0480</t>
  </si>
  <si>
    <t>GAX,DAAA,20210000000000005330</t>
  </si>
  <si>
    <t>BUENA VISTA SCHOOL DISTRICT R31</t>
  </si>
  <si>
    <t>GAX,DAAA,20210000000000005331</t>
  </si>
  <si>
    <t>SALIDA R32 0500</t>
  </si>
  <si>
    <t>GAX,DAAA,20210000000000005332</t>
  </si>
  <si>
    <t>CHEYENNE COUNTY SD # 1</t>
  </si>
  <si>
    <t>GAX,DAAA,20210000000000005333</t>
  </si>
  <si>
    <t>CHEYENNE COUNTY SD RE5 0520</t>
  </si>
  <si>
    <t>GAX,DAAA,20210000000000005334</t>
  </si>
  <si>
    <t>CLEAR CREEK RE-1 - 0540</t>
  </si>
  <si>
    <t>GAX,DAAA,20210000000000005335</t>
  </si>
  <si>
    <t>NORTH CONEJOS RE1J 0550</t>
  </si>
  <si>
    <t>GAX,DAAA,20210000000000005336</t>
  </si>
  <si>
    <t>CONEJOS COUNTY SD 6J</t>
  </si>
  <si>
    <t>GAX,DAAA,20210000000000005337</t>
  </si>
  <si>
    <t>SOUTH CONEJOS RE10 0580</t>
  </si>
  <si>
    <t>GAX,DAAA,20210000000000005338</t>
  </si>
  <si>
    <t>COSTILLA COUNTY SD 1</t>
  </si>
  <si>
    <t>GAX,DAAA,20210000000000005339</t>
  </si>
  <si>
    <t>CROWLEY COUNTY RE-1J 0770</t>
  </si>
  <si>
    <t>GAX,DAAA,20210000000000005340</t>
  </si>
  <si>
    <t>DELTA COUNTY 50J 0870</t>
  </si>
  <si>
    <t>GAX,DAAA,20210000000000005341</t>
  </si>
  <si>
    <t>DOLORES COUNTY RE2 0890</t>
  </si>
  <si>
    <t>GAX,DAAA,20210000000000005342</t>
  </si>
  <si>
    <t>Elizabeth School District</t>
  </si>
  <si>
    <t>GAX,DAAA,20210000000000005343</t>
  </si>
  <si>
    <t>ELBERT COUNTY SCHOOL DISTRICT # C2</t>
  </si>
  <si>
    <t>GAX,DAAA,20210000000000005344</t>
  </si>
  <si>
    <t>BIG SANDY 100J - 0940</t>
  </si>
  <si>
    <t>GAX,DAAA,20210000000000005345</t>
  </si>
  <si>
    <t>ELBERT COUNTY SD # 200</t>
  </si>
  <si>
    <t>GAX,DAAA,20210000000000005346</t>
  </si>
  <si>
    <t>ELBERT COUNTY SD #300</t>
  </si>
  <si>
    <t>GAX,DAAA,20210000000000005347</t>
  </si>
  <si>
    <t>EL PASO COUNTY SCHOOL DISTRICT # J1</t>
  </si>
  <si>
    <t>GAX,DAAA,20210000000000005348</t>
  </si>
  <si>
    <t>EL PASO COUNTY SCHOOL DIST # 2</t>
  </si>
  <si>
    <t>GAX,DAAA,20210000000000005349</t>
  </si>
  <si>
    <t>EL PASO COUNTY SCHOOL DISTRICT 3</t>
  </si>
  <si>
    <t>GAX,DAAA,20210000000000005350</t>
  </si>
  <si>
    <t>EL PASO COUNTY SD 8</t>
  </si>
  <si>
    <t>GAX,DAAA,20210000000000005351</t>
  </si>
  <si>
    <t>COLORADO SPRINGS 11 - 1010</t>
  </si>
  <si>
    <t>GAX,DAAA,20210000000000005352</t>
  </si>
  <si>
    <t>CHEYENNE MOUNTAIN 12 - 1020</t>
  </si>
  <si>
    <t>GAX,DAAA,20210000000000005353</t>
  </si>
  <si>
    <t>EL PASO COUNTY SCHOOL DISTRICT # 14</t>
  </si>
  <si>
    <t>GAX,DAAA,20210000000000005354</t>
  </si>
  <si>
    <t>COUNTY OF EL PASO SCHOOL DIST 20</t>
  </si>
  <si>
    <t>GAX,DAAA,20210000000000005355</t>
  </si>
  <si>
    <t>EL PASO COUNTY SCHOOL DISTRICT # 22</t>
  </si>
  <si>
    <t>GAX,DAAA,20210000000000005356</t>
  </si>
  <si>
    <t>EL PASO COUNTY SCHOOL DIST # 23JT</t>
  </si>
  <si>
    <t>GAX,DAAA,20210000000000005357</t>
  </si>
  <si>
    <t>EL PASO COUNTY SCHOOL DISTRICT # 28</t>
  </si>
  <si>
    <t>GAX,DAAA,20210000000000005358</t>
  </si>
  <si>
    <t>EL PASO COUNTY SCHOOL DIST # 38</t>
  </si>
  <si>
    <t>GAX,DAAA,20210000000000005359</t>
  </si>
  <si>
    <t>El Paso County Colorado School Dist 49</t>
  </si>
  <si>
    <t>GAX,DAAA,20210000000000005360</t>
  </si>
  <si>
    <t>EL PASO COUNTY SD # 54JT</t>
  </si>
  <si>
    <t>GAX,DAAA,20210000000000005361</t>
  </si>
  <si>
    <t>EL PASO COUNTY SD 60JT</t>
  </si>
  <si>
    <t>GAX,DAAA,20210000000000005362</t>
  </si>
  <si>
    <t>FREMONT COUNTY SCHOOL DISTRICT # 1</t>
  </si>
  <si>
    <t>GAX,DAAA,20210000000000005363</t>
  </si>
  <si>
    <t>COUNTY OF FREMONT RE-2 SD 1150</t>
  </si>
  <si>
    <t>GAX,DAAA,20210000000000005364</t>
  </si>
  <si>
    <t>FREMONT COUNTY SD 3</t>
  </si>
  <si>
    <t>GAX,DAAA,20210000000000005365</t>
  </si>
  <si>
    <t>ROARING FORK RE1 1180</t>
  </si>
  <si>
    <t>GAX,DAAA,20210000000000005366</t>
  </si>
  <si>
    <t>GARFIELD RE2 1195</t>
  </si>
  <si>
    <t>GAX,DAAA,20210000000000005367</t>
  </si>
  <si>
    <t>GARFIELD COUNTY SCHOOL DIST # 16</t>
  </si>
  <si>
    <t>GAX,DAAA,20210000000000005368</t>
  </si>
  <si>
    <t>GILPIN COUNTY RE1 1330</t>
  </si>
  <si>
    <t>GAX,DAAA,20210000000000005369</t>
  </si>
  <si>
    <t>WEST GRAND 1JT 1340</t>
  </si>
  <si>
    <t>GAX,DAAA,20210000000000005370</t>
  </si>
  <si>
    <t>COUNTY OF GRAND SD 2</t>
  </si>
  <si>
    <t>GAX,DAAA,20210000000000005371</t>
  </si>
  <si>
    <t>GUNNISON WATER RE 1J 1360</t>
  </si>
  <si>
    <t>GAX,DAAA,20210000000000005372</t>
  </si>
  <si>
    <t>HINSDALE COUNTY RE 1 1380</t>
  </si>
  <si>
    <t>GAX,DAAA,20210000000000005373</t>
  </si>
  <si>
    <t>HUERFANO RE 1 1390</t>
  </si>
  <si>
    <t>GAX,DAAA,20210000000000005374</t>
  </si>
  <si>
    <t>HUERFANO COUNTY SD # 2</t>
  </si>
  <si>
    <t>GAX,DAAA,20210000000000005375</t>
  </si>
  <si>
    <t>JEFFERSON COUNTY SD R1</t>
  </si>
  <si>
    <t>GAX,DAAA,20210000000000005376</t>
  </si>
  <si>
    <t>Kiowa County School District RE-1</t>
  </si>
  <si>
    <t>GAX,DAAA,20210000000000005377</t>
  </si>
  <si>
    <t>KIOWA COUNTY SD 2</t>
  </si>
  <si>
    <t>GAX,DAAA,20210000000000005378</t>
  </si>
  <si>
    <t>ARRIBA FLAGLER C-20 1450</t>
  </si>
  <si>
    <t>GAX,DAAA,20210000000000005379</t>
  </si>
  <si>
    <t>HI-PLAINS R 23 1460</t>
  </si>
  <si>
    <t>GAX,DAAA,20210000000000005380</t>
  </si>
  <si>
    <t>KIT CARSON COUNTY SD # 4</t>
  </si>
  <si>
    <t>GAX,DAAA,20210000000000005381</t>
  </si>
  <si>
    <t>BETHUNE R-5 - 1490</t>
  </si>
  <si>
    <t>GAX,DAAA,20210000000000005382</t>
  </si>
  <si>
    <t>KIT CARSON COUNTY SD 6J</t>
  </si>
  <si>
    <t>GAX,DAAA,20210000000000005383</t>
  </si>
  <si>
    <t>LAKE COUNTY R-1 1510</t>
  </si>
  <si>
    <t>GAX,DAAA,20210000000000005384</t>
  </si>
  <si>
    <t>DURANGO SD 9R 1520</t>
  </si>
  <si>
    <t>GAX,DAAA,20210000000000005385</t>
  </si>
  <si>
    <t>LA PLATA COUNTY SD # 10JTR</t>
  </si>
  <si>
    <t>GAX,DAAA,20210000000000005386</t>
  </si>
  <si>
    <t>IGNACIO 11 JT 1540</t>
  </si>
  <si>
    <t>GAX,DAAA,20210000000000005387</t>
  </si>
  <si>
    <t>POUDRE R1 1550</t>
  </si>
  <si>
    <t>GAX,DAAA,20210000000000005388</t>
  </si>
  <si>
    <t>THOMPSON R2J 1560</t>
  </si>
  <si>
    <t>GAX,DAAA,20210000000000005389</t>
  </si>
  <si>
    <t>LAS ANIMAS COUNTY SD # 1</t>
  </si>
  <si>
    <t>GAX,DAAA,20210000000000005390</t>
  </si>
  <si>
    <t>PRIMERO REORGANIZED 2 1590</t>
  </si>
  <si>
    <t>GAX,DAAA,20210000000000005391</t>
  </si>
  <si>
    <t>HOEHNE REORGANIZED 3 1600</t>
  </si>
  <si>
    <t>GAX,DAAA,20210000000000005392</t>
  </si>
  <si>
    <t>AGUILAR REORGANIZED 6 1620</t>
  </si>
  <si>
    <t>GAX,DAAA,20210000000000005393</t>
  </si>
  <si>
    <t>LAS ANIMAS COUNTY SD 82</t>
  </si>
  <si>
    <t>GAX,DAAA,20210000000000005394</t>
  </si>
  <si>
    <t>LAS ANIMAS COUNTY SCHOOL DIST 88</t>
  </si>
  <si>
    <t>GAX,DAAA,20210000000000005395</t>
  </si>
  <si>
    <t>GENOA HUGO C113 1780</t>
  </si>
  <si>
    <t>GAX,DAAA,20210000000000005396</t>
  </si>
  <si>
    <t>LIMON RE 4J 1790</t>
  </si>
  <si>
    <t>GAX,DAAA,20210000000000005397</t>
  </si>
  <si>
    <t>LINCOLN COUNTY SD # 23</t>
  </si>
  <si>
    <t>GAX,DAAA,20210000000000005398</t>
  </si>
  <si>
    <t>VALLEY RE1 1828</t>
  </si>
  <si>
    <t>GAX,DAAA,20210000000000005399</t>
  </si>
  <si>
    <t>LOGAN COUNTY SD # 3</t>
  </si>
  <si>
    <t>GAX,DAAA,20210000000000005400</t>
  </si>
  <si>
    <t>LOGAN COUNTY SD 4</t>
  </si>
  <si>
    <t>GAX,DAAA,20210000000000005401</t>
  </si>
  <si>
    <t>LOGAN COUNTY SD 5</t>
  </si>
  <si>
    <t>GAX,DAAA,20210000000000005402</t>
  </si>
  <si>
    <t>DE BEQUE 49JT - 1980</t>
  </si>
  <si>
    <t>3110 State Share July FY21</t>
  </si>
  <si>
    <t>GAX,DAAA,20210000000000005403</t>
  </si>
  <si>
    <t>PLATEAU VALLEY 50 1990</t>
  </si>
  <si>
    <t>GAX,DAAA,20210000000000005404</t>
  </si>
  <si>
    <t>MESA COUNTY VALLEY 51 2000</t>
  </si>
  <si>
    <t>GAX,DAAA,20210000000000005405</t>
  </si>
  <si>
    <t>CREEDE SCHOOL DISTRICT - 2010</t>
  </si>
  <si>
    <t>GAX,DAAA,20210000000000005406</t>
  </si>
  <si>
    <t>MOFFAT COUNTY RE # 1 2020</t>
  </si>
  <si>
    <t>GAX,DAAA,20210000000000005407</t>
  </si>
  <si>
    <t>MONTEZUMA CORTEZ RE1 2035</t>
  </si>
  <si>
    <t>GAX,DAAA,20210000000000005408</t>
  </si>
  <si>
    <t>DOLORES RE4A 2055</t>
  </si>
  <si>
    <t>GAX,DAAA,20210000000000005409</t>
  </si>
  <si>
    <t>COUNTY OF MONTEZUMA 2070</t>
  </si>
  <si>
    <t>GAX,DAAA,20210000000000005410</t>
  </si>
  <si>
    <t>MONTROSE COUNTY RE1J 2180</t>
  </si>
  <si>
    <t>GAX,DAAA,20210000000000005411</t>
  </si>
  <si>
    <t>MONTROSE COUNTY SD # 2</t>
  </si>
  <si>
    <t>GAX,DAAA,20210000000000005412</t>
  </si>
  <si>
    <t>BRUSH RE 2J - 2395</t>
  </si>
  <si>
    <t>GAX,DAAA,20210000000000005413</t>
  </si>
  <si>
    <t>MORGAN COUNTY SCHOOL DISTRICT # 3</t>
  </si>
  <si>
    <t>GAX,DAAA,20210000000000005414</t>
  </si>
  <si>
    <t>WELDON VALLEY RE20J 2505</t>
  </si>
  <si>
    <t>GAX,DAAA,20210000000000005415</t>
  </si>
  <si>
    <t>EAST OTERO R1 2520</t>
  </si>
  <si>
    <t>GAX,DAAA,20210000000000005416</t>
  </si>
  <si>
    <t>ROCKY FORD R2 2530</t>
  </si>
  <si>
    <t>GAX,DAAA,20210000000000005417</t>
  </si>
  <si>
    <t>MANZANOLA 3 J 2535</t>
  </si>
  <si>
    <t>GAX,DAAA,20210000000000005418</t>
  </si>
  <si>
    <t>OTERO COUNTY SCHOOL DISTRICT # 4J</t>
  </si>
  <si>
    <t>GAX,DAAA,20210000000000005419</t>
  </si>
  <si>
    <t>OTERO COUNTY SD 31</t>
  </si>
  <si>
    <t>GAX,DAAA,20210000000000005420</t>
  </si>
  <si>
    <t>OTERO COUNTY SCHOOL DISTRICT # 33</t>
  </si>
  <si>
    <t>GAX,DAAA,20210000000000005421</t>
  </si>
  <si>
    <t>OURAY COUNTY SD RE1</t>
  </si>
  <si>
    <t>GAX,DAAA,20210000000000005422</t>
  </si>
  <si>
    <t>OURAY COUNTY SCHOOL DISTRICT # R2</t>
  </si>
  <si>
    <t>GAX,DAAA,20210000000000005423</t>
  </si>
  <si>
    <t>PARK COUNTY SD # 1</t>
  </si>
  <si>
    <t>GAX,DAAA,20210000000000005424</t>
  </si>
  <si>
    <t>PARK COUNTY RE2 2610</t>
  </si>
  <si>
    <t>GAX,DAAA,20210000000000005425</t>
  </si>
  <si>
    <t>HOLYOKE RE 1J 2620</t>
  </si>
  <si>
    <t>GAX,DAAA,20210000000000005426</t>
  </si>
  <si>
    <t>HAXTUN RE 2J 2630</t>
  </si>
  <si>
    <t>GAX,DAAA,20210000000000005427</t>
  </si>
  <si>
    <t>ASPEN 1 - 2640</t>
  </si>
  <si>
    <t>GAX,DAAA,20210000000000005428</t>
  </si>
  <si>
    <t>GRANADA RE 1 2650</t>
  </si>
  <si>
    <t>GAX,DAAA,20210000000000005429</t>
  </si>
  <si>
    <t>LAMAR RE-2 2660</t>
  </si>
  <si>
    <t>GAX,DAAA,20210000000000005430</t>
  </si>
  <si>
    <t>PROWERS COUNTY SCHOOL DISTRICT # 3</t>
  </si>
  <si>
    <t>GAX,DAAA,20210000000000005431</t>
  </si>
  <si>
    <t>WILEY RE13JT 2680</t>
  </si>
  <si>
    <t>GAX,DAAA,20210000000000005432</t>
  </si>
  <si>
    <t>County of PUEBLO SD 60</t>
  </si>
  <si>
    <t>GAX,DAAA,20210000000000005433</t>
  </si>
  <si>
    <t>PUEBLO COUNTY 70 2700</t>
  </si>
  <si>
    <t>GAX,DAAA,20210000000000005434</t>
  </si>
  <si>
    <t>RIO BLANCO COUNTY SCHOOL DIST # 1</t>
  </si>
  <si>
    <t>GAX,DAAA,20210000000000005435</t>
  </si>
  <si>
    <t>RANGELY RE4 2720</t>
  </si>
  <si>
    <t>GAX,DAAA,20210000000000005436</t>
  </si>
  <si>
    <t>Upper Rio Grande School District C-7</t>
  </si>
  <si>
    <t>GAX,DAAA,20210000000000005437</t>
  </si>
  <si>
    <t>RIO GRANDE COUNTY SD 8</t>
  </si>
  <si>
    <t>GAX,DAAA,20210000000000005438</t>
  </si>
  <si>
    <t>SARGENT RE 33J 2750</t>
  </si>
  <si>
    <t>GAX,DAAA,20210000000000005439</t>
  </si>
  <si>
    <t>ROUTT COUNTY SCHOOL DISTRICT # 2</t>
  </si>
  <si>
    <t>GAX,DAAA,20210000000000005440</t>
  </si>
  <si>
    <t>MOUNTAIN VALLEY RE1 2790</t>
  </si>
  <si>
    <t>GAX,DAAA,20210000000000005441</t>
  </si>
  <si>
    <t>SAGUACHE COUNTY SD 2</t>
  </si>
  <si>
    <t>GAX,DAAA,20210000000000005442</t>
  </si>
  <si>
    <t>CENTER CONSOLIDATED SCHOOLS</t>
  </si>
  <si>
    <t>GAX,DAAA,20210000000000005443</t>
  </si>
  <si>
    <t>SAN JUAN COUNTY SD # 1</t>
  </si>
  <si>
    <t>GAX,DAAA,20210000000000005444</t>
  </si>
  <si>
    <t>TELLURIDE R1 2830</t>
  </si>
  <si>
    <t>GAX,DAAA,20210000000000005445</t>
  </si>
  <si>
    <t>SAN MIGUEL COUNTY SD 2J</t>
  </si>
  <si>
    <t>GAX,DAAA,20210000000000005446</t>
  </si>
  <si>
    <t>SCHOOL DISTRCT RE-1 JULESBURG</t>
  </si>
  <si>
    <t>GAX,DAAA,20210000000000005447</t>
  </si>
  <si>
    <t>GAX,DAAA,20210000000000005448</t>
  </si>
  <si>
    <t>SUMMIT RE1 3000</t>
  </si>
  <si>
    <t>GAX,DAAA,20210000000000005449</t>
  </si>
  <si>
    <t>WOODLAND PARK RE2 3020</t>
  </si>
  <si>
    <t>GAX,DAAA,20210000000000005450</t>
  </si>
  <si>
    <t>AKRON R-1 - 3030</t>
  </si>
  <si>
    <t>GAX,DAAA,20210000000000005451</t>
  </si>
  <si>
    <t>ARICKAREE R-2 - 3040</t>
  </si>
  <si>
    <t>GAX,DAAA,20210000000000005452</t>
  </si>
  <si>
    <t>WASHINGTON COUNTY SD 3</t>
  </si>
  <si>
    <t>GAX,DAAA,20210000000000005453</t>
  </si>
  <si>
    <t>LONE STAR 101 3060</t>
  </si>
  <si>
    <t>GAX,DAAA,20210000000000005454</t>
  </si>
  <si>
    <t>WASHINGTON COUNTY R104</t>
  </si>
  <si>
    <t>GAX,DAAA,20210000000000005455</t>
  </si>
  <si>
    <t>EATON RE2 3085</t>
  </si>
  <si>
    <t>GAX,DAAA,20210000000000005456</t>
  </si>
  <si>
    <t>WELD COUNTY SCHOOL DISTRICT Re-3J</t>
  </si>
  <si>
    <t>GAX,DAAA,20210000000000005457</t>
  </si>
  <si>
    <t>WELD COUNTY SCHOOL DISTRICT RE 4</t>
  </si>
  <si>
    <t>GAX,DAAA,20210000000000005458</t>
  </si>
  <si>
    <t>WELD COUNTY SD RE-5J</t>
  </si>
  <si>
    <t>GAX,DAAA,20210000000000005459</t>
  </si>
  <si>
    <t>WELD COUNTY SCHOOL DISTRICT 6</t>
  </si>
  <si>
    <t>GAX,DAAA,20210000000000005460</t>
  </si>
  <si>
    <t>WELD COUNTY SD RE 9</t>
  </si>
  <si>
    <t>GAX,DAAA,20210000000000005461</t>
  </si>
  <si>
    <t>WELD COUNTY SD #10</t>
  </si>
  <si>
    <t>GAX,DAAA,20210000000000005462</t>
  </si>
  <si>
    <t>YUMA 1 3200</t>
  </si>
  <si>
    <t>GAX,DAAA,20210000000000005463</t>
  </si>
  <si>
    <t>WRAY RD2 3210</t>
  </si>
  <si>
    <t>GAX,DAAA,20210000000000005464</t>
  </si>
  <si>
    <t>IDALIA RJ 3 3220</t>
  </si>
  <si>
    <t>GAX,DAAA,20210000000000005465</t>
  </si>
  <si>
    <t>LIBERTY J4 3230</t>
  </si>
  <si>
    <t>IET,WAAA,20210000000000000762</t>
  </si>
  <si>
    <t>ITA,KAVA,20210000000000000002</t>
  </si>
  <si>
    <t>July '21 SWAP</t>
  </si>
  <si>
    <t>IET,DAAA,20210000000000001133</t>
  </si>
  <si>
    <t>ITA,DACA,20210000000000000400</t>
  </si>
  <si>
    <t>3110 State Share CSI July '21</t>
  </si>
  <si>
    <t>State Share 3% Admin July  '21</t>
  </si>
  <si>
    <t>GAX,DAAA,20210000000000011831</t>
  </si>
  <si>
    <t>3110 State Share Early Pays August FY21</t>
  </si>
  <si>
    <t>GAX,DAAA,20210000000000011832</t>
  </si>
  <si>
    <t>GAX,DAAA,20210000000000011833</t>
  </si>
  <si>
    <t>GAX,DAAA,20210000000000011834</t>
  </si>
  <si>
    <t>GAX,DAAA,20210000000000011835</t>
  </si>
  <si>
    <t>GAX,DAAA,20210000000000011836</t>
  </si>
  <si>
    <t>GAX,DAAA,20210000000000011837</t>
  </si>
  <si>
    <t>GAX,DAAA,20210000000000011838</t>
  </si>
  <si>
    <t>GAX,DAAA,20210000000000011839</t>
  </si>
  <si>
    <t>GAX,DAAA,20210000000000011840</t>
  </si>
  <si>
    <t>GAX,DAAA,20210000000000015705</t>
  </si>
  <si>
    <t>3110 State Share August FY21</t>
  </si>
  <si>
    <t>GAX,DAAA,20210000000000015706</t>
  </si>
  <si>
    <t>GAX,DAAA,20210000000000015707</t>
  </si>
  <si>
    <t>GAX,DAAA,20210000000000015708</t>
  </si>
  <si>
    <t>GAX,DAAA,20210000000000015709</t>
  </si>
  <si>
    <t>GAX,DAAA,20210000000000015710</t>
  </si>
  <si>
    <t>GAX,DAAA,20210000000000015711</t>
  </si>
  <si>
    <t>GAX,DAAA,20210000000000015712</t>
  </si>
  <si>
    <t>GAX,DAAA,20210000000000015713</t>
  </si>
  <si>
    <t>GAX,DAAA,20210000000000015714</t>
  </si>
  <si>
    <t>GAX,DAAA,20210000000000015715</t>
  </si>
  <si>
    <t>GAX,DAAA,20210000000000015716</t>
  </si>
  <si>
    <t>GAX,DAAA,20210000000000015717</t>
  </si>
  <si>
    <t>GAX,DAAA,20210000000000015718</t>
  </si>
  <si>
    <t>GAX,DAAA,20210000000000015719</t>
  </si>
  <si>
    <t>GAX,DAAA,20210000000000015720</t>
  </si>
  <si>
    <t>GAX,DAAA,20210000000000015721</t>
  </si>
  <si>
    <t>GAX,DAAA,20210000000000015722</t>
  </si>
  <si>
    <t>GAX,DAAA,20210000000000015723</t>
  </si>
  <si>
    <t>GAX,DAAA,20210000000000015724</t>
  </si>
  <si>
    <t>GAX,DAAA,20210000000000015725</t>
  </si>
  <si>
    <t>GAX,DAAA,20210000000000015726</t>
  </si>
  <si>
    <t>GAX,DAAA,20210000000000015727</t>
  </si>
  <si>
    <t>GAX,DAAA,20210000000000015728</t>
  </si>
  <si>
    <t>GAX,DAAA,20210000000000015729</t>
  </si>
  <si>
    <t>GAX,DAAA,20210000000000015730</t>
  </si>
  <si>
    <t>GAX,DAAA,20210000000000015731</t>
  </si>
  <si>
    <t>GAX,DAAA,20210000000000015732</t>
  </si>
  <si>
    <t>GAX,DAAA,20210000000000015733</t>
  </si>
  <si>
    <t>GAX,DAAA,20210000000000015734</t>
  </si>
  <si>
    <t>GAX,DAAA,20210000000000015735</t>
  </si>
  <si>
    <t>GAX,DAAA,20210000000000015736</t>
  </si>
  <si>
    <t>GAX,DAAA,20210000000000015737</t>
  </si>
  <si>
    <t>GAX,DAAA,20210000000000015738</t>
  </si>
  <si>
    <t>GAX,DAAA,20210000000000015739</t>
  </si>
  <si>
    <t>GAX,DAAA,20210000000000015740</t>
  </si>
  <si>
    <t>GAX,DAAA,20210000000000015741</t>
  </si>
  <si>
    <t>GAX,DAAA,20210000000000015742</t>
  </si>
  <si>
    <t>GAX,DAAA,20210000000000015743</t>
  </si>
  <si>
    <t>GAX,DAAA,20210000000000015744</t>
  </si>
  <si>
    <t>GAX,DAAA,20210000000000015745</t>
  </si>
  <si>
    <t>GAX,DAAA,20210000000000015746</t>
  </si>
  <si>
    <t>GAX,DAAA,20210000000000015747</t>
  </si>
  <si>
    <t>GAX,DAAA,20210000000000015748</t>
  </si>
  <si>
    <t>GAX,DAAA,20210000000000015750</t>
  </si>
  <si>
    <t>GAX,DAAA,20210000000000015751</t>
  </si>
  <si>
    <t>GAX,DAAA,20210000000000015752</t>
  </si>
  <si>
    <t>GAX,DAAA,20210000000000015753</t>
  </si>
  <si>
    <t>GAX,DAAA,20210000000000015754</t>
  </si>
  <si>
    <t>GAX,DAAA,20210000000000015755</t>
  </si>
  <si>
    <t>GAX,DAAA,20210000000000015756</t>
  </si>
  <si>
    <t>GAX,DAAA,20210000000000015757</t>
  </si>
  <si>
    <t>GAX,DAAA,20210000000000015758</t>
  </si>
  <si>
    <t>GAX,DAAA,20210000000000015759</t>
  </si>
  <si>
    <t>GAX,DAAA,20210000000000015760</t>
  </si>
  <si>
    <t>GAX,DAAA,20210000000000015761</t>
  </si>
  <si>
    <t>GAX,DAAA,20210000000000015762</t>
  </si>
  <si>
    <t>GAX,DAAA,20210000000000015763</t>
  </si>
  <si>
    <t>GAX,DAAA,20210000000000015764</t>
  </si>
  <si>
    <t>GAX,DAAA,20210000000000015765</t>
  </si>
  <si>
    <t>GAX,DAAA,20210000000000015766</t>
  </si>
  <si>
    <t>GAX,DAAA,20210000000000015767</t>
  </si>
  <si>
    <t>GAX,DAAA,20210000000000015768</t>
  </si>
  <si>
    <t>GAX,DAAA,20210000000000015769</t>
  </si>
  <si>
    <t>GAX,DAAA,20210000000000015770</t>
  </si>
  <si>
    <t>GAX,DAAA,20210000000000015771</t>
  </si>
  <si>
    <t>GAX,DAAA,20210000000000015772</t>
  </si>
  <si>
    <t>GAX,DAAA,20210000000000015773</t>
  </si>
  <si>
    <t>GAX,DAAA,20210000000000015774</t>
  </si>
  <si>
    <t>GAX,DAAA,20210000000000015775</t>
  </si>
  <si>
    <t>GAX,DAAA,20210000000000015776</t>
  </si>
  <si>
    <t>GAX,DAAA,20210000000000015777</t>
  </si>
  <si>
    <t>GAX,DAAA,20210000000000015778</t>
  </si>
  <si>
    <t>GAX,DAAA,20210000000000015779</t>
  </si>
  <si>
    <t>GAX,DAAA,20210000000000015780</t>
  </si>
  <si>
    <t>GAX,DAAA,20210000000000015781</t>
  </si>
  <si>
    <t>GAX,DAAA,20210000000000015782</t>
  </si>
  <si>
    <t>GAX,DAAA,20210000000000015783</t>
  </si>
  <si>
    <t>GAX,DAAA,20210000000000015784</t>
  </si>
  <si>
    <t>GAX,DAAA,20210000000000015785</t>
  </si>
  <si>
    <t>GAX,DAAA,20210000000000015786</t>
  </si>
  <si>
    <t>GAX,DAAA,20210000000000015787</t>
  </si>
  <si>
    <t>GAX,DAAA,20210000000000015788</t>
  </si>
  <si>
    <t>GAX,DAAA,20210000000000015789</t>
  </si>
  <si>
    <t>GAX,DAAA,20210000000000015790</t>
  </si>
  <si>
    <t>GAX,DAAA,20210000000000015791</t>
  </si>
  <si>
    <t>GAX,DAAA,20210000000000015792</t>
  </si>
  <si>
    <t>GAX,DAAA,20210000000000015793</t>
  </si>
  <si>
    <t>GAX,DAAA,20210000000000015794</t>
  </si>
  <si>
    <t>GAX,DAAA,20210000000000015795</t>
  </si>
  <si>
    <t>GAX,DAAA,20210000000000015796</t>
  </si>
  <si>
    <t>GAX,DAAA,20210000000000015797</t>
  </si>
  <si>
    <t>GAX,DAAA,20210000000000015798</t>
  </si>
  <si>
    <t>GAX,DAAA,20210000000000015799</t>
  </si>
  <si>
    <t>GAX,DAAA,20210000000000015800</t>
  </si>
  <si>
    <t>GAX,DAAA,20210000000000015801</t>
  </si>
  <si>
    <t>GAX,DAAA,20210000000000015802</t>
  </si>
  <si>
    <t>GAX,DAAA,20210000000000015803</t>
  </si>
  <si>
    <t>GAX,DAAA,20210000000000015804</t>
  </si>
  <si>
    <t>GAX,DAAA,20210000000000015805</t>
  </si>
  <si>
    <t>GAX,DAAA,20210000000000015806</t>
  </si>
  <si>
    <t>GAX,DAAA,20210000000000015807</t>
  </si>
  <si>
    <t>GAX,DAAA,20210000000000015808</t>
  </si>
  <si>
    <t>GAX,DAAA,20210000000000015809</t>
  </si>
  <si>
    <t>GAX,DAAA,20210000000000015810</t>
  </si>
  <si>
    <t>GAX,DAAA,20210000000000015811</t>
  </si>
  <si>
    <t>GAX,DAAA,20210000000000015812</t>
  </si>
  <si>
    <t>GAX,DAAA,20210000000000015813</t>
  </si>
  <si>
    <t>GAX,DAAA,20210000000000015814</t>
  </si>
  <si>
    <t>GAX,DAAA,20210000000000015815</t>
  </si>
  <si>
    <t>GAX,DAAA,20210000000000015816</t>
  </si>
  <si>
    <t>GAX,DAAA,20210000000000015817</t>
  </si>
  <si>
    <t>GAX,DAAA,20210000000000015818</t>
  </si>
  <si>
    <t>GAX,DAAA,20210000000000015819</t>
  </si>
  <si>
    <t>GAX,DAAA,20210000000000015820</t>
  </si>
  <si>
    <t>GAX,DAAA,20210000000000015821</t>
  </si>
  <si>
    <t>GAX,DAAA,20210000000000015822</t>
  </si>
  <si>
    <t>GAX,DAAA,20210000000000015823</t>
  </si>
  <si>
    <t>GAX,DAAA,20210000000000015824</t>
  </si>
  <si>
    <t>GAX,DAAA,20210000000000015825</t>
  </si>
  <si>
    <t>GAX,DAAA,20210000000000015826</t>
  </si>
  <si>
    <t>GAX,DAAA,20210000000000015827</t>
  </si>
  <si>
    <t>GAX,DAAA,20210000000000015828</t>
  </si>
  <si>
    <t>GAX,DAAA,20210000000000015829</t>
  </si>
  <si>
    <t>GAX,DAAA,20210000000000015830</t>
  </si>
  <si>
    <t>GAX,DAAA,20210000000000015831</t>
  </si>
  <si>
    <t>GAX,DAAA,20210000000000015832</t>
  </si>
  <si>
    <t>GAX,DAAA,20210000000000015833</t>
  </si>
  <si>
    <t>GAX,DAAA,20210000000000015834</t>
  </si>
  <si>
    <t>GAX,DAAA,20210000000000015835</t>
  </si>
  <si>
    <t>GAX,DAAA,20210000000000015836</t>
  </si>
  <si>
    <t>GAX,DAAA,20210000000000015837</t>
  </si>
  <si>
    <t>GAX,DAAA,20210000000000015838</t>
  </si>
  <si>
    <t>GAX,DAAA,20210000000000015839</t>
  </si>
  <si>
    <t>GAX,DAAA,20210000000000015840</t>
  </si>
  <si>
    <t>GAX,DAAA,20210000000000015841</t>
  </si>
  <si>
    <t>GAX,DAAA,20210000000000015842</t>
  </si>
  <si>
    <t>GAX,DAAA,20210000000000015843</t>
  </si>
  <si>
    <t>GAX,DAAA,20210000000000015844</t>
  </si>
  <si>
    <t>GAX,DAAA,20210000000000015845</t>
  </si>
  <si>
    <t>GAX,DAAA,20210000000000015846</t>
  </si>
  <si>
    <t>GAX,DAAA,20210000000000015847</t>
  </si>
  <si>
    <t>GAX,DAAA,20210000000000015848</t>
  </si>
  <si>
    <t>GAX,DAAA,20210000000000015849</t>
  </si>
  <si>
    <t>GAX,DAAA,20210000000000015850</t>
  </si>
  <si>
    <t>GAX,DAAA,20210000000000015851</t>
  </si>
  <si>
    <t>GAX,DAAA,20210000000000015852</t>
  </si>
  <si>
    <t>GAX,DAAA,20210000000000015853</t>
  </si>
  <si>
    <t>GAX,DAAA,20210000000000015854</t>
  </si>
  <si>
    <t>GAX,DAAA,20210000000000015855</t>
  </si>
  <si>
    <t>GAX,DAAA,20210000000000015856</t>
  </si>
  <si>
    <t>GAX,DAAA,20210000000000015857</t>
  </si>
  <si>
    <t>GAX,DAAA,20210000000000015858</t>
  </si>
  <si>
    <t>GAX,DAAA,20210000000000015859</t>
  </si>
  <si>
    <t>GAX,DAAA,20210000000000015860</t>
  </si>
  <si>
    <t>GAX,DAAA,20210000000000015861</t>
  </si>
  <si>
    <t>GAX,DAAA,20210000000000015862</t>
  </si>
  <si>
    <t>GAX,DAAA,20210000000000015863</t>
  </si>
  <si>
    <t>GAX,DAAA,20210000000000015864</t>
  </si>
  <si>
    <t>GAX,DAAA,20210000000000015865</t>
  </si>
  <si>
    <t>IET,WAAA,20210000000000002929</t>
  </si>
  <si>
    <t>ITA,KAVA,20210000000000000006</t>
  </si>
  <si>
    <t>August '21 SWAP</t>
  </si>
  <si>
    <t>IET,DAAA,20210000000000003491</t>
  </si>
  <si>
    <t>ITA,DACA,20210000000000000976</t>
  </si>
  <si>
    <t>3110 State Share CSI August '21</t>
  </si>
  <si>
    <t>State Share 3% Admin August  '21</t>
  </si>
  <si>
    <t>GAX,DAAA,20210000000000023674</t>
  </si>
  <si>
    <t>3110 State Share Early Pays September FY21</t>
  </si>
  <si>
    <t>GAX,DAAA,20210000000000023675</t>
  </si>
  <si>
    <t>GAX,DAAA,20210000000000023676</t>
  </si>
  <si>
    <t>GAX,DAAA,20210000000000023677</t>
  </si>
  <si>
    <t>GAX,DAAA,20210000000000023678</t>
  </si>
  <si>
    <t>GAX,DAAA,20210000000000023679</t>
  </si>
  <si>
    <t>GAX,DAAA,20210000000000023680</t>
  </si>
  <si>
    <t>GAX,DAAA,20210000000000023681</t>
  </si>
  <si>
    <t>GAX,DAAA,20210000000000023682</t>
  </si>
  <si>
    <t>GAX,DAAA,20210000000000023683</t>
  </si>
  <si>
    <t>GAX,DAAA,20210000000000025435</t>
  </si>
  <si>
    <t>3110 State Share September FY21</t>
  </si>
  <si>
    <t>GAX,DAAA,20210000000000025436</t>
  </si>
  <si>
    <t>GAX,DAAA,20210000000000025437</t>
  </si>
  <si>
    <t>GAX,DAAA,20210000000000025438</t>
  </si>
  <si>
    <t>GAX,DAAA,20210000000000025439</t>
  </si>
  <si>
    <t>GAX,DAAA,20210000000000025440</t>
  </si>
  <si>
    <t>GAX,DAAA,20210000000000025441</t>
  </si>
  <si>
    <t>GAX,DAAA,20210000000000025442</t>
  </si>
  <si>
    <t>GAX,DAAA,20210000000000025443</t>
  </si>
  <si>
    <t>GAX,DAAA,20210000000000025444</t>
  </si>
  <si>
    <t>GAX,DAAA,20210000000000025445</t>
  </si>
  <si>
    <t>GAX,DAAA,20210000000000025446</t>
  </si>
  <si>
    <t>GAX,DAAA,20210000000000025447</t>
  </si>
  <si>
    <t>GAX,DAAA,20210000000000025448</t>
  </si>
  <si>
    <t>GAX,DAAA,20210000000000025449</t>
  </si>
  <si>
    <t>GAX,DAAA,20210000000000025450</t>
  </si>
  <si>
    <t>GAX,DAAA,20210000000000025451</t>
  </si>
  <si>
    <t>GAX,DAAA,20210000000000025452</t>
  </si>
  <si>
    <t>GAX,DAAA,20210000000000025453</t>
  </si>
  <si>
    <t>GAX,DAAA,20210000000000025454</t>
  </si>
  <si>
    <t>GAX,DAAA,20210000000000025455</t>
  </si>
  <si>
    <t>GAX,DAAA,20210000000000025456</t>
  </si>
  <si>
    <t>GAX,DAAA,20210000000000025457</t>
  </si>
  <si>
    <t>GAX,DAAA,20210000000000025458</t>
  </si>
  <si>
    <t>GAX,DAAA,20210000000000025459</t>
  </si>
  <si>
    <t>GAX,DAAA,20210000000000025460</t>
  </si>
  <si>
    <t>GAX,DAAA,20210000000000025461</t>
  </si>
  <si>
    <t>GAX,DAAA,20210000000000025462</t>
  </si>
  <si>
    <t>GAX,DAAA,20210000000000025463</t>
  </si>
  <si>
    <t>GAX,DAAA,20210000000000025464</t>
  </si>
  <si>
    <t>GAX,DAAA,20210000000000025465</t>
  </si>
  <si>
    <t>GAX,DAAA,20210000000000025466</t>
  </si>
  <si>
    <t>GAX,DAAA,20210000000000025467</t>
  </si>
  <si>
    <t>GAX,DAAA,20210000000000025468</t>
  </si>
  <si>
    <t>GAX,DAAA,20210000000000025469</t>
  </si>
  <si>
    <t>GAX,DAAA,20210000000000025470</t>
  </si>
  <si>
    <t>GAX,DAAA,20210000000000025471</t>
  </si>
  <si>
    <t>GAX,DAAA,20210000000000025472</t>
  </si>
  <si>
    <t>GAX,DAAA,20210000000000025473</t>
  </si>
  <si>
    <t>GAX,DAAA,20210000000000025474</t>
  </si>
  <si>
    <t>GAX,DAAA,20210000000000025475</t>
  </si>
  <si>
    <t>GAX,DAAA,20210000000000025476</t>
  </si>
  <si>
    <t>GAX,DAAA,20210000000000025477</t>
  </si>
  <si>
    <t>GAX,DAAA,20210000000000025478</t>
  </si>
  <si>
    <t>GAX,DAAA,20210000000000025479</t>
  </si>
  <si>
    <t>GAX,DAAA,20210000000000025480</t>
  </si>
  <si>
    <t>GAX,DAAA,20210000000000025481</t>
  </si>
  <si>
    <t>GAX,DAAA,20210000000000025482</t>
  </si>
  <si>
    <t>GAX,DAAA,20210000000000025483</t>
  </si>
  <si>
    <t>GAX,DAAA,20210000000000025484</t>
  </si>
  <si>
    <t>GAX,DAAA,20210000000000025485</t>
  </si>
  <si>
    <t>GAX,DAAA,20210000000000025486</t>
  </si>
  <si>
    <t>GAX,DAAA,20210000000000025487</t>
  </si>
  <si>
    <t>GAX,DAAA,20210000000000025488</t>
  </si>
  <si>
    <t>GAX,DAAA,20210000000000025489</t>
  </si>
  <si>
    <t>GAX,DAAA,20210000000000025490</t>
  </si>
  <si>
    <t>GAX,DAAA,20210000000000025491</t>
  </si>
  <si>
    <t>GAX,DAAA,20210000000000025492</t>
  </si>
  <si>
    <t>GAX,DAAA,20210000000000025493</t>
  </si>
  <si>
    <t>GAX,DAAA,20210000000000025494</t>
  </si>
  <si>
    <t>GAX,DAAA,20210000000000025495</t>
  </si>
  <si>
    <t>GAX,DAAA,20210000000000025496</t>
  </si>
  <si>
    <t>GAX,DAAA,20210000000000025497</t>
  </si>
  <si>
    <t>GAX,DAAA,20210000000000025498</t>
  </si>
  <si>
    <t>GAX,DAAA,20210000000000025499</t>
  </si>
  <si>
    <t>GAX,DAAA,20210000000000025500</t>
  </si>
  <si>
    <t>GAX,DAAA,20210000000000025501</t>
  </si>
  <si>
    <t>GAX,DAAA,20210000000000025502</t>
  </si>
  <si>
    <t>GAX,DAAA,20210000000000025503</t>
  </si>
  <si>
    <t>GAX,DAAA,20210000000000025504</t>
  </si>
  <si>
    <t>GAX,DAAA,20210000000000025505</t>
  </si>
  <si>
    <t>GAX,DAAA,20210000000000025506</t>
  </si>
  <si>
    <t>GAX,DAAA,20210000000000025507</t>
  </si>
  <si>
    <t>GAX,DAAA,20210000000000025508</t>
  </si>
  <si>
    <t>GAX,DAAA,20210000000000025509</t>
  </si>
  <si>
    <t>GAX,DAAA,20210000000000025510</t>
  </si>
  <si>
    <t>GAX,DAAA,20210000000000025511</t>
  </si>
  <si>
    <t>GAX,DAAA,20210000000000025512</t>
  </si>
  <si>
    <t>GAX,DAAA,20210000000000025513</t>
  </si>
  <si>
    <t>GAX,DAAA,20210000000000025514</t>
  </si>
  <si>
    <t>GAX,DAAA,20210000000000025515</t>
  </si>
  <si>
    <t>GAX,DAAA,20210000000000025516</t>
  </si>
  <si>
    <t>GAX,DAAA,20210000000000025517</t>
  </si>
  <si>
    <t>GAX,DAAA,20210000000000025518</t>
  </si>
  <si>
    <t>GAX,DAAA,20210000000000025519</t>
  </si>
  <si>
    <t>GAX,DAAA,20210000000000025520</t>
  </si>
  <si>
    <t>GAX,DAAA,20210000000000025521</t>
  </si>
  <si>
    <t>GAX,DAAA,20210000000000025522</t>
  </si>
  <si>
    <t>GAX,DAAA,20210000000000025523</t>
  </si>
  <si>
    <t>GAX,DAAA,20210000000000025524</t>
  </si>
  <si>
    <t>GAX,DAAA,20210000000000025525</t>
  </si>
  <si>
    <t>GAX,DAAA,20210000000000025526</t>
  </si>
  <si>
    <t>GAX,DAAA,20210000000000025527</t>
  </si>
  <si>
    <t>GAX,DAAA,20210000000000025528</t>
  </si>
  <si>
    <t>GAX,DAAA,20210000000000025529</t>
  </si>
  <si>
    <t>GAX,DAAA,20210000000000025530</t>
  </si>
  <si>
    <t>GAX,DAAA,20210000000000025531</t>
  </si>
  <si>
    <t>GAX,DAAA,20210000000000025532</t>
  </si>
  <si>
    <t>GAX,DAAA,20210000000000025533</t>
  </si>
  <si>
    <t>GAX,DAAA,20210000000000025534</t>
  </si>
  <si>
    <t>GAX,DAAA,20210000000000025535</t>
  </si>
  <si>
    <t>GAX,DAAA,20210000000000025536</t>
  </si>
  <si>
    <t>GAX,DAAA,20210000000000025537</t>
  </si>
  <si>
    <t>GAX,DAAA,20210000000000025538</t>
  </si>
  <si>
    <t>GAX,DAAA,20210000000000025539</t>
  </si>
  <si>
    <t>GAX,DAAA,20210000000000025540</t>
  </si>
  <si>
    <t>GAX,DAAA,20210000000000025541</t>
  </si>
  <si>
    <t>GAX,DAAA,20210000000000025542</t>
  </si>
  <si>
    <t>GAX,DAAA,20210000000000025543</t>
  </si>
  <si>
    <t>GAX,DAAA,20210000000000025544</t>
  </si>
  <si>
    <t>GAX,DAAA,20210000000000025545</t>
  </si>
  <si>
    <t>GAX,DAAA,20210000000000025546</t>
  </si>
  <si>
    <t>GAX,DAAA,20210000000000025547</t>
  </si>
  <si>
    <t>GAX,DAAA,20210000000000025548</t>
  </si>
  <si>
    <t>GAX,DAAA,20210000000000025549</t>
  </si>
  <si>
    <t>GAX,DAAA,20210000000000025550</t>
  </si>
  <si>
    <t>GAX,DAAA,20210000000000025551</t>
  </si>
  <si>
    <t>GAX,DAAA,20210000000000025552</t>
  </si>
  <si>
    <t>GAX,DAAA,20210000000000025553</t>
  </si>
  <si>
    <t>GAX,DAAA,20210000000000025554</t>
  </si>
  <si>
    <t>GAX,DAAA,20210000000000025555</t>
  </si>
  <si>
    <t>GAX,DAAA,20210000000000025556</t>
  </si>
  <si>
    <t>GAX,DAAA,20210000000000025557</t>
  </si>
  <si>
    <t>GAX,DAAA,20210000000000025558</t>
  </si>
  <si>
    <t>GAX,DAAA,20210000000000025559</t>
  </si>
  <si>
    <t>GAX,DAAA,20210000000000025560</t>
  </si>
  <si>
    <t>GAX,DAAA,20210000000000025561</t>
  </si>
  <si>
    <t>GAX,DAAA,20210000000000025562</t>
  </si>
  <si>
    <t>GAX,DAAA,20210000000000025563</t>
  </si>
  <si>
    <t>GAX,DAAA,20210000000000025564</t>
  </si>
  <si>
    <t>GAX,DAAA,20210000000000025565</t>
  </si>
  <si>
    <t>GAX,DAAA,20210000000000025566</t>
  </si>
  <si>
    <t>GAX,DAAA,20210000000000025567</t>
  </si>
  <si>
    <t>GAX,DAAA,20210000000000025568</t>
  </si>
  <si>
    <t>GAX,DAAA,20210000000000025569</t>
  </si>
  <si>
    <t>GAX,DAAA,20210000000000025570</t>
  </si>
  <si>
    <t>GAX,DAAA,20210000000000025571</t>
  </si>
  <si>
    <t>GAX,DAAA,20210000000000025572</t>
  </si>
  <si>
    <t>GAX,DAAA,20210000000000025573</t>
  </si>
  <si>
    <t>GAX,DAAA,20210000000000025574</t>
  </si>
  <si>
    <t>GAX,DAAA,20210000000000025575</t>
  </si>
  <si>
    <t>GAX,DAAA,20210000000000025576</t>
  </si>
  <si>
    <t>GAX,DAAA,20210000000000025577</t>
  </si>
  <si>
    <t>GAX,DAAA,20210000000000025578</t>
  </si>
  <si>
    <t>GAX,DAAA,20210000000000025579</t>
  </si>
  <si>
    <t>GAX,DAAA,20210000000000025580</t>
  </si>
  <si>
    <t>GAX,DAAA,20210000000000025581</t>
  </si>
  <si>
    <t>GAX,DAAA,20210000000000025582</t>
  </si>
  <si>
    <t>GAX,DAAA,20210000000000025583</t>
  </si>
  <si>
    <t>GAX,DAAA,20210000000000025584</t>
  </si>
  <si>
    <t>GAX,DAAA,20210000000000025585</t>
  </si>
  <si>
    <t>GAX,DAAA,20210000000000025586</t>
  </si>
  <si>
    <t>GAX,DAAA,20210000000000025587</t>
  </si>
  <si>
    <t>GAX,DAAA,20210000000000025588</t>
  </si>
  <si>
    <t>GAX,DAAA,20210000000000025589</t>
  </si>
  <si>
    <t>GAX,DAAA,20210000000000025590</t>
  </si>
  <si>
    <t>GAX,DAAA,20210000000000025591</t>
  </si>
  <si>
    <t>GAX,DAAA,20210000000000025592</t>
  </si>
  <si>
    <t>GAX,DAAA,20210000000000025593</t>
  </si>
  <si>
    <t>GAX,DAAA,20210000000000025594</t>
  </si>
  <si>
    <t>IET,WAAA,20210000000000005277</t>
  </si>
  <si>
    <t>ITA,KAVA,20210000000000000007</t>
  </si>
  <si>
    <t>September '21 SWAP</t>
  </si>
  <si>
    <t>IET,DAAA,20210000000000005889</t>
  </si>
  <si>
    <t>IET,DAAA,20210000000000006182</t>
  </si>
  <si>
    <t>ITA,DACA,20210000000000001255</t>
  </si>
  <si>
    <t>3110 State Share CSI September '21</t>
  </si>
  <si>
    <t>State Share 3% Admin September  '21</t>
  </si>
  <si>
    <t>GAX,DAAA,20210000000000031134</t>
  </si>
  <si>
    <t>3110 State Share Early Pays October FY21</t>
  </si>
  <si>
    <t>GAX,DAAA,20210000000000031135</t>
  </si>
  <si>
    <t>GAX,DAAA,20210000000000031136</t>
  </si>
  <si>
    <t>GAX,DAAA,20210000000000031137</t>
  </si>
  <si>
    <t>GAX,DAAA,20210000000000031138</t>
  </si>
  <si>
    <t>GAX,DAAA,20210000000000031139</t>
  </si>
  <si>
    <t>GAX,DAAA,20210000000000031140</t>
  </si>
  <si>
    <t>GAX,DAAA,20210000000000031141</t>
  </si>
  <si>
    <t>GAX,DAAA,20210000000000031142</t>
  </si>
  <si>
    <t>GAX,DAAA,20210000000000031143</t>
  </si>
  <si>
    <t>GAX,DAAA,20210000000000031149</t>
  </si>
  <si>
    <t>3110 State Share October FY21</t>
  </si>
  <si>
    <t>GAX,DAAA,20210000000000031150</t>
  </si>
  <si>
    <t>GAX,DAAA,20210000000000031151</t>
  </si>
  <si>
    <t>GAX,DAAA,20210000000000031152</t>
  </si>
  <si>
    <t>GAX,DAAA,20210000000000031153</t>
  </si>
  <si>
    <t>GAX,DAAA,20210000000000031154</t>
  </si>
  <si>
    <t>GAX,DAAA,20210000000000031155</t>
  </si>
  <si>
    <t>GAX,DAAA,20210000000000031156</t>
  </si>
  <si>
    <t>GAX,DAAA,20210000000000031157</t>
  </si>
  <si>
    <t>GAX,DAAA,20210000000000031158</t>
  </si>
  <si>
    <t>GAX,DAAA,20210000000000031159</t>
  </si>
  <si>
    <t>GAX,DAAA,20210000000000031160</t>
  </si>
  <si>
    <t>GAX,DAAA,20210000000000031161</t>
  </si>
  <si>
    <t>GAX,DAAA,20210000000000031162</t>
  </si>
  <si>
    <t>GAX,DAAA,20210000000000031163</t>
  </si>
  <si>
    <t>GAX,DAAA,20210000000000031164</t>
  </si>
  <si>
    <t>GAX,DAAA,20210000000000031165</t>
  </si>
  <si>
    <t>GAX,DAAA,20210000000000031166</t>
  </si>
  <si>
    <t>GAX,DAAA,20210000000000031167</t>
  </si>
  <si>
    <t>GAX,DAAA,20210000000000031168</t>
  </si>
  <si>
    <t>GAX,DAAA,20210000000000031169</t>
  </si>
  <si>
    <t>GAX,DAAA,20210000000000031170</t>
  </si>
  <si>
    <t>GAX,DAAA,20210000000000031171</t>
  </si>
  <si>
    <t>GAX,DAAA,20210000000000031172</t>
  </si>
  <si>
    <t>GAX,DAAA,20210000000000031173</t>
  </si>
  <si>
    <t>GAX,DAAA,20210000000000031174</t>
  </si>
  <si>
    <t>GAX,DAAA,20210000000000031175</t>
  </si>
  <si>
    <t>GAX,DAAA,20210000000000031176</t>
  </si>
  <si>
    <t>GAX,DAAA,20210000000000031177</t>
  </si>
  <si>
    <t>GAX,DAAA,20210000000000031178</t>
  </si>
  <si>
    <t>GAX,DAAA,20210000000000031179</t>
  </si>
  <si>
    <t>GAX,DAAA,20210000000000031180</t>
  </si>
  <si>
    <t>GAX,DAAA,20210000000000031181</t>
  </si>
  <si>
    <t>GAX,DAAA,20210000000000031182</t>
  </si>
  <si>
    <t>GAX,DAAA,20210000000000031183</t>
  </si>
  <si>
    <t>GAX,DAAA,20210000000000031184</t>
  </si>
  <si>
    <t>GAX,DAAA,20210000000000031185</t>
  </si>
  <si>
    <t>GAX,DAAA,20210000000000031186</t>
  </si>
  <si>
    <t>GAX,DAAA,20210000000000031187</t>
  </si>
  <si>
    <t>GAX,DAAA,20210000000000031188</t>
  </si>
  <si>
    <t>GAX,DAAA,20210000000000031189</t>
  </si>
  <si>
    <t>GAX,DAAA,20210000000000031190</t>
  </si>
  <si>
    <t>GAX,DAAA,20210000000000031191</t>
  </si>
  <si>
    <t>GAX,DAAA,20210000000000031192</t>
  </si>
  <si>
    <t>GAX,DAAA,20210000000000031193</t>
  </si>
  <si>
    <t>GAX,DAAA,20210000000000031194</t>
  </si>
  <si>
    <t>GAX,DAAA,20210000000000031195</t>
  </si>
  <si>
    <t>GAX,DAAA,20210000000000031196</t>
  </si>
  <si>
    <t>GAX,DAAA,20210000000000031197</t>
  </si>
  <si>
    <t>GAX,DAAA,20210000000000031198</t>
  </si>
  <si>
    <t>GAX,DAAA,20210000000000031199</t>
  </si>
  <si>
    <t>GAX,DAAA,20210000000000031200</t>
  </si>
  <si>
    <t>GAX,DAAA,20210000000000031201</t>
  </si>
  <si>
    <t>GAX,DAAA,20210000000000031202</t>
  </si>
  <si>
    <t>GAX,DAAA,20210000000000031203</t>
  </si>
  <si>
    <t>GAX,DAAA,20210000000000031204</t>
  </si>
  <si>
    <t>GAX,DAAA,20210000000000031205</t>
  </si>
  <si>
    <t>GAX,DAAA,20210000000000031206</t>
  </si>
  <si>
    <t>GAX,DAAA,20210000000000031207</t>
  </si>
  <si>
    <t>GAX,DAAA,20210000000000031208</t>
  </si>
  <si>
    <t>GAX,DAAA,20210000000000031209</t>
  </si>
  <si>
    <t>GAX,DAAA,20210000000000031210</t>
  </si>
  <si>
    <t>GAX,DAAA,20210000000000031211</t>
  </si>
  <si>
    <t>GAX,DAAA,20210000000000031212</t>
  </si>
  <si>
    <t>GAX,DAAA,20210000000000031213</t>
  </si>
  <si>
    <t>GAX,DAAA,20210000000000031214</t>
  </si>
  <si>
    <t>GAX,DAAA,20210000000000031215</t>
  </si>
  <si>
    <t>GAX,DAAA,20210000000000031216</t>
  </si>
  <si>
    <t>GAX,DAAA,20210000000000031217</t>
  </si>
  <si>
    <t>GAX,DAAA,20210000000000031218</t>
  </si>
  <si>
    <t>GAX,DAAA,20210000000000031219</t>
  </si>
  <si>
    <t>GAX,DAAA,20210000000000031220</t>
  </si>
  <si>
    <t>GAX,DAAA,20210000000000031221</t>
  </si>
  <si>
    <t>GAX,DAAA,20210000000000031222</t>
  </si>
  <si>
    <t>GAX,DAAA,20210000000000031223</t>
  </si>
  <si>
    <t>GAX,DAAA,20210000000000031224</t>
  </si>
  <si>
    <t>GAX,DAAA,20210000000000031225</t>
  </si>
  <si>
    <t>GAX,DAAA,20210000000000031226</t>
  </si>
  <si>
    <t>GAX,DAAA,20210000000000031227</t>
  </si>
  <si>
    <t>GAX,DAAA,20210000000000031228</t>
  </si>
  <si>
    <t>GAX,DAAA,20210000000000031229</t>
  </si>
  <si>
    <t>GAX,DAAA,20210000000000031230</t>
  </si>
  <si>
    <t>GAX,DAAA,20210000000000031231</t>
  </si>
  <si>
    <t>GAX,DAAA,20210000000000031232</t>
  </si>
  <si>
    <t>GAX,DAAA,20210000000000031233</t>
  </si>
  <si>
    <t>GAX,DAAA,20210000000000031234</t>
  </si>
  <si>
    <t>GAX,DAAA,20210000000000031235</t>
  </si>
  <si>
    <t>GAX,DAAA,20210000000000031236</t>
  </si>
  <si>
    <t>GAX,DAAA,20210000000000031237</t>
  </si>
  <si>
    <t>GAX,DAAA,20210000000000031238</t>
  </si>
  <si>
    <t>GAX,DAAA,20210000000000031239</t>
  </si>
  <si>
    <t>GAX,DAAA,20210000000000031240</t>
  </si>
  <si>
    <t>GAX,DAAA,20210000000000031241</t>
  </si>
  <si>
    <t>GAX,DAAA,20210000000000031242</t>
  </si>
  <si>
    <t>GAX,DAAA,20210000000000031243</t>
  </si>
  <si>
    <t>GAX,DAAA,20210000000000031244</t>
  </si>
  <si>
    <t>GAX,DAAA,20210000000000031245</t>
  </si>
  <si>
    <t>GAX,DAAA,20210000000000031246</t>
  </si>
  <si>
    <t>GAX,DAAA,20210000000000031247</t>
  </si>
  <si>
    <t>GAX,DAAA,20210000000000031248</t>
  </si>
  <si>
    <t>GAX,DAAA,20210000000000031249</t>
  </si>
  <si>
    <t>GAX,DAAA,20210000000000031250</t>
  </si>
  <si>
    <t>GAX,DAAA,20210000000000031251</t>
  </si>
  <si>
    <t>GAX,DAAA,20210000000000031252</t>
  </si>
  <si>
    <t>GAX,DAAA,20210000000000031253</t>
  </si>
  <si>
    <t>GAX,DAAA,20210000000000031254</t>
  </si>
  <si>
    <t>GAX,DAAA,20210000000000031255</t>
  </si>
  <si>
    <t>GAX,DAAA,20210000000000031256</t>
  </si>
  <si>
    <t>GAX,DAAA,20210000000000031257</t>
  </si>
  <si>
    <t>GAX,DAAA,20210000000000031258</t>
  </si>
  <si>
    <t>GAX,DAAA,20210000000000031259</t>
  </si>
  <si>
    <t>GAX,DAAA,20210000000000031260</t>
  </si>
  <si>
    <t>GAX,DAAA,20210000000000031261</t>
  </si>
  <si>
    <t>GAX,DAAA,20210000000000031262</t>
  </si>
  <si>
    <t>GAX,DAAA,20210000000000031263</t>
  </si>
  <si>
    <t>GAX,DAAA,20210000000000031264</t>
  </si>
  <si>
    <t>GAX,DAAA,20210000000000031265</t>
  </si>
  <si>
    <t>GAX,DAAA,20210000000000031266</t>
  </si>
  <si>
    <t>GAX,DAAA,20210000000000031267</t>
  </si>
  <si>
    <t>GAX,DAAA,20210000000000031268</t>
  </si>
  <si>
    <t>GAX,DAAA,20210000000000031269</t>
  </si>
  <si>
    <t>GAX,DAAA,20210000000000031270</t>
  </si>
  <si>
    <t>GAX,DAAA,20210000000000031271</t>
  </si>
  <si>
    <t>GAX,DAAA,20210000000000031272</t>
  </si>
  <si>
    <t>GAX,DAAA,20210000000000031273</t>
  </si>
  <si>
    <t>GAX,DAAA,20210000000000031274</t>
  </si>
  <si>
    <t>GAX,DAAA,20210000000000031275</t>
  </si>
  <si>
    <t>GAX,DAAA,20210000000000031276</t>
  </si>
  <si>
    <t>GAX,DAAA,20210000000000031277</t>
  </si>
  <si>
    <t>GAX,DAAA,20210000000000031278</t>
  </si>
  <si>
    <t>GAX,DAAA,20210000000000031279</t>
  </si>
  <si>
    <t>GAX,DAAA,20210000000000031280</t>
  </si>
  <si>
    <t>GAX,DAAA,20210000000000031281</t>
  </si>
  <si>
    <t>GAX,DAAA,20210000000000031282</t>
  </si>
  <si>
    <t>GAX,DAAA,20210000000000031283</t>
  </si>
  <si>
    <t>GAX,DAAA,20210000000000031284</t>
  </si>
  <si>
    <t>GAX,DAAA,20210000000000031285</t>
  </si>
  <si>
    <t>GAX,DAAA,20210000000000031286</t>
  </si>
  <si>
    <t>GAX,DAAA,20210000000000031287</t>
  </si>
  <si>
    <t>GAX,DAAA,20210000000000031288</t>
  </si>
  <si>
    <t>GAX,DAAA,20210000000000031289</t>
  </si>
  <si>
    <t>GAX,DAAA,20210000000000031290</t>
  </si>
  <si>
    <t>GAX,DAAA,20210000000000031291</t>
  </si>
  <si>
    <t>GAX,DAAA,20210000000000031292</t>
  </si>
  <si>
    <t>GAX,DAAA,20210000000000031293</t>
  </si>
  <si>
    <t>GAX,DAAA,20210000000000031294</t>
  </si>
  <si>
    <t>GAX,DAAA,20210000000000031295</t>
  </si>
  <si>
    <t>GAX,DAAA,20210000000000031296</t>
  </si>
  <si>
    <t>GAX,DAAA,20210000000000031297</t>
  </si>
  <si>
    <t>GAX,DAAA,20210000000000031298</t>
  </si>
  <si>
    <t>GAX,DAAA,20210000000000031299</t>
  </si>
  <si>
    <t>GAX,DAAA,20210000000000031300</t>
  </si>
  <si>
    <t>GAX,DAAA,20210000000000031301</t>
  </si>
  <si>
    <t>GAX,DAAA,20210000000000031302</t>
  </si>
  <si>
    <t>GAX,DAAA,20210000000000031303</t>
  </si>
  <si>
    <t>GAX,DAAA,20210000000000031304</t>
  </si>
  <si>
    <t>GAX,DAAA,20210000000000031305</t>
  </si>
  <si>
    <t>GAX,DAAA,20210000000000031306</t>
  </si>
  <si>
    <t>GAX,DAAA,20210000000000031307</t>
  </si>
  <si>
    <t>GAX,DAAA,20210000000000031308</t>
  </si>
  <si>
    <t>IET,WAAA,20210000000000007517</t>
  </si>
  <si>
    <t>ITA,KAVA,20210000000000000008</t>
  </si>
  <si>
    <t>October '21 SWAP</t>
  </si>
  <si>
    <t>ITA,DACA,20210000000000001605</t>
  </si>
  <si>
    <t>3110 State Share CSI October '21</t>
  </si>
  <si>
    <t>State Share 3% Admin October  '21</t>
  </si>
  <si>
    <t>GAX,DAAA,20210000000000041905</t>
  </si>
  <si>
    <t>3110 State Share Early Pays November FY21</t>
  </si>
  <si>
    <t>GAX,DAAA,20210000000000041906</t>
  </si>
  <si>
    <t>GAX,DAAA,20210000000000041907</t>
  </si>
  <si>
    <t>GAX,DAAA,20210000000000041908</t>
  </si>
  <si>
    <t>GAX,DAAA,20210000000000041909</t>
  </si>
  <si>
    <t>GAX,DAAA,20210000000000041910</t>
  </si>
  <si>
    <t>GAX,DAAA,20210000000000041911</t>
  </si>
  <si>
    <t>GAX,DAAA,20210000000000041912</t>
  </si>
  <si>
    <t>GAX,DAAA,20210000000000041913</t>
  </si>
  <si>
    <t>GAX,DAAA,20210000000000041914</t>
  </si>
  <si>
    <t>GAX,DAAA,20210000000000044045</t>
  </si>
  <si>
    <t>3110 State Share November FY21</t>
  </si>
  <si>
    <t>GAX,DAAA,20210000000000044046</t>
  </si>
  <si>
    <t>GAX,DAAA,20210000000000044047</t>
  </si>
  <si>
    <t>GAX,DAAA,20210000000000044048</t>
  </si>
  <si>
    <t>GAX,DAAA,20210000000000044049</t>
  </si>
  <si>
    <t>GAX,DAAA,20210000000000044050</t>
  </si>
  <si>
    <t>GAX,DAAA,20210000000000044051</t>
  </si>
  <si>
    <t>GAX,DAAA,20210000000000044052</t>
  </si>
  <si>
    <t>GAX,DAAA,20210000000000044053</t>
  </si>
  <si>
    <t>GAX,DAAA,20210000000000044054</t>
  </si>
  <si>
    <t>GAX,DAAA,20210000000000044055</t>
  </si>
  <si>
    <t>GAX,DAAA,20210000000000044056</t>
  </si>
  <si>
    <t>GAX,DAAA,20210000000000044057</t>
  </si>
  <si>
    <t>GAX,DAAA,20210000000000044058</t>
  </si>
  <si>
    <t>GAX,DAAA,20210000000000044059</t>
  </si>
  <si>
    <t>GAX,DAAA,20210000000000044060</t>
  </si>
  <si>
    <t>GAX,DAAA,20210000000000044061</t>
  </si>
  <si>
    <t>GAX,DAAA,20210000000000044062</t>
  </si>
  <si>
    <t>GAX,DAAA,20210000000000044063</t>
  </si>
  <si>
    <t>GAX,DAAA,20210000000000044064</t>
  </si>
  <si>
    <t>GAX,DAAA,20210000000000044065</t>
  </si>
  <si>
    <t>GAX,DAAA,20210000000000044066</t>
  </si>
  <si>
    <t>GAX,DAAA,20210000000000044067</t>
  </si>
  <si>
    <t>GAX,DAAA,20210000000000044068</t>
  </si>
  <si>
    <t>GAX,DAAA,20210000000000044069</t>
  </si>
  <si>
    <t>GAX,DAAA,20210000000000044070</t>
  </si>
  <si>
    <t>GAX,DAAA,20210000000000044071</t>
  </si>
  <si>
    <t>GAX,DAAA,20210000000000044072</t>
  </si>
  <si>
    <t>GAX,DAAA,20210000000000044073</t>
  </si>
  <si>
    <t>GAX,DAAA,20210000000000044074</t>
  </si>
  <si>
    <t>GAX,DAAA,20210000000000044075</t>
  </si>
  <si>
    <t>GAX,DAAA,20210000000000044076</t>
  </si>
  <si>
    <t>GAX,DAAA,20210000000000044077</t>
  </si>
  <si>
    <t>GAX,DAAA,20210000000000044078</t>
  </si>
  <si>
    <t>GAX,DAAA,20210000000000044079</t>
  </si>
  <si>
    <t>GAX,DAAA,20210000000000044080</t>
  </si>
  <si>
    <t>GAX,DAAA,20210000000000044081</t>
  </si>
  <si>
    <t>GAX,DAAA,20210000000000044082</t>
  </si>
  <si>
    <t>GAX,DAAA,20210000000000044083</t>
  </si>
  <si>
    <t>GAX,DAAA,20210000000000044084</t>
  </si>
  <si>
    <t>GAX,DAAA,20210000000000044085</t>
  </si>
  <si>
    <t>GAX,DAAA,20210000000000044086</t>
  </si>
  <si>
    <t>GAX,DAAA,20210000000000044087</t>
  </si>
  <si>
    <t>GAX,DAAA,20210000000000044088</t>
  </si>
  <si>
    <t>GAX,DAAA,20210000000000044089</t>
  </si>
  <si>
    <t>GAX,DAAA,20210000000000044090</t>
  </si>
  <si>
    <t>GAX,DAAA,20210000000000044091</t>
  </si>
  <si>
    <t>GAX,DAAA,20210000000000044092</t>
  </si>
  <si>
    <t>GAX,DAAA,20210000000000044093</t>
  </si>
  <si>
    <t>GAX,DAAA,20210000000000044094</t>
  </si>
  <si>
    <t>GAX,DAAA,20210000000000044095</t>
  </si>
  <si>
    <t>GAX,DAAA,20210000000000044096</t>
  </si>
  <si>
    <t>GAX,DAAA,20210000000000044097</t>
  </si>
  <si>
    <t>GAX,DAAA,20210000000000044098</t>
  </si>
  <si>
    <t>GAX,DAAA,20210000000000044099</t>
  </si>
  <si>
    <t>GAX,DAAA,20210000000000044100</t>
  </si>
  <si>
    <t>GAX,DAAA,20210000000000044101</t>
  </si>
  <si>
    <t>GAX,DAAA,20210000000000044102</t>
  </si>
  <si>
    <t>GAX,DAAA,20210000000000044103</t>
  </si>
  <si>
    <t>GAX,DAAA,20210000000000044104</t>
  </si>
  <si>
    <t>GAX,DAAA,20210000000000044105</t>
  </si>
  <si>
    <t>GAX,DAAA,20210000000000044106</t>
  </si>
  <si>
    <t>GAX,DAAA,20210000000000044107</t>
  </si>
  <si>
    <t>GAX,DAAA,20210000000000044108</t>
  </si>
  <si>
    <t>GAX,DAAA,20210000000000044109</t>
  </si>
  <si>
    <t>GAX,DAAA,20210000000000044110</t>
  </si>
  <si>
    <t>GAX,DAAA,20210000000000044111</t>
  </si>
  <si>
    <t>GAX,DAAA,20210000000000044112</t>
  </si>
  <si>
    <t>GAX,DAAA,20210000000000044113</t>
  </si>
  <si>
    <t>GAX,DAAA,20210000000000044114</t>
  </si>
  <si>
    <t>GAX,DAAA,20210000000000044115</t>
  </si>
  <si>
    <t>GAX,DAAA,20210000000000044116</t>
  </si>
  <si>
    <t>GAX,DAAA,20210000000000044117</t>
  </si>
  <si>
    <t>GAX,DAAA,20210000000000044118</t>
  </si>
  <si>
    <t>GAX,DAAA,20210000000000044119</t>
  </si>
  <si>
    <t>GAX,DAAA,20210000000000044120</t>
  </si>
  <si>
    <t>GAX,DAAA,20210000000000044121</t>
  </si>
  <si>
    <t>GAX,DAAA,20210000000000044122</t>
  </si>
  <si>
    <t>GAX,DAAA,20210000000000044123</t>
  </si>
  <si>
    <t>GAX,DAAA,20210000000000044124</t>
  </si>
  <si>
    <t>GAX,DAAA,20210000000000044125</t>
  </si>
  <si>
    <t>GAX,DAAA,20210000000000044126</t>
  </si>
  <si>
    <t>GAX,DAAA,20210000000000044127</t>
  </si>
  <si>
    <t>GAX,DAAA,20210000000000044128</t>
  </si>
  <si>
    <t>GAX,DAAA,20210000000000044129</t>
  </si>
  <si>
    <t>GAX,DAAA,20210000000000044130</t>
  </si>
  <si>
    <t>GAX,DAAA,20210000000000044131</t>
  </si>
  <si>
    <t>GAX,DAAA,20210000000000044132</t>
  </si>
  <si>
    <t>GAX,DAAA,20210000000000044133</t>
  </si>
  <si>
    <t>GAX,DAAA,20210000000000044134</t>
  </si>
  <si>
    <t>GAX,DAAA,20210000000000044135</t>
  </si>
  <si>
    <t>GAX,DAAA,20210000000000044136</t>
  </si>
  <si>
    <t>GAX,DAAA,20210000000000044137</t>
  </si>
  <si>
    <t>GAX,DAAA,20210000000000044138</t>
  </si>
  <si>
    <t>GAX,DAAA,20210000000000044139</t>
  </si>
  <si>
    <t>GAX,DAAA,20210000000000044140</t>
  </si>
  <si>
    <t>GAX,DAAA,20210000000000044141</t>
  </si>
  <si>
    <t>GAX,DAAA,20210000000000044142</t>
  </si>
  <si>
    <t>GAX,DAAA,20210000000000044143</t>
  </si>
  <si>
    <t>GAX,DAAA,20210000000000044144</t>
  </si>
  <si>
    <t>GAX,DAAA,20210000000000044145</t>
  </si>
  <si>
    <t>GAX,DAAA,20210000000000044146</t>
  </si>
  <si>
    <t>GAX,DAAA,20210000000000044147</t>
  </si>
  <si>
    <t>GAX,DAAA,20210000000000044148</t>
  </si>
  <si>
    <t>GAX,DAAA,20210000000000044149</t>
  </si>
  <si>
    <t>GAX,DAAA,20210000000000044150</t>
  </si>
  <si>
    <t>GAX,DAAA,20210000000000044151</t>
  </si>
  <si>
    <t>GAX,DAAA,20210000000000044152</t>
  </si>
  <si>
    <t>GAX,DAAA,20210000000000044153</t>
  </si>
  <si>
    <t>GAX,DAAA,20210000000000044154</t>
  </si>
  <si>
    <t>GAX,DAAA,20210000000000044155</t>
  </si>
  <si>
    <t>GAX,DAAA,20210000000000044156</t>
  </si>
  <si>
    <t>GAX,DAAA,20210000000000044157</t>
  </si>
  <si>
    <t>GAX,DAAA,20210000000000044158</t>
  </si>
  <si>
    <t>GAX,DAAA,20210000000000044159</t>
  </si>
  <si>
    <t>GAX,DAAA,20210000000000044160</t>
  </si>
  <si>
    <t>GAX,DAAA,20210000000000044161</t>
  </si>
  <si>
    <t>GAX,DAAA,20210000000000044162</t>
  </si>
  <si>
    <t>GAX,DAAA,20210000000000044163</t>
  </si>
  <si>
    <t>GAX,DAAA,20210000000000044164</t>
  </si>
  <si>
    <t>GAX,DAAA,20210000000000044165</t>
  </si>
  <si>
    <t>GAX,DAAA,20210000000000044166</t>
  </si>
  <si>
    <t>GAX,DAAA,20210000000000044167</t>
  </si>
  <si>
    <t>GAX,DAAA,20210000000000044168</t>
  </si>
  <si>
    <t>GAX,DAAA,20210000000000044169</t>
  </si>
  <si>
    <t>GAX,DAAA,20210000000000044170</t>
  </si>
  <si>
    <t>GAX,DAAA,20210000000000044171</t>
  </si>
  <si>
    <t>GAX,DAAA,20210000000000044172</t>
  </si>
  <si>
    <t>GAX,DAAA,20210000000000044173</t>
  </si>
  <si>
    <t>GAX,DAAA,20210000000000044174</t>
  </si>
  <si>
    <t>GAX,DAAA,20210000000000044175</t>
  </si>
  <si>
    <t>GAX,DAAA,20210000000000044176</t>
  </si>
  <si>
    <t>GAX,DAAA,20210000000000044177</t>
  </si>
  <si>
    <t>GAX,DAAA,20210000000000044178</t>
  </si>
  <si>
    <t>GAX,DAAA,20210000000000044179</t>
  </si>
  <si>
    <t>GAX,DAAA,20210000000000044180</t>
  </si>
  <si>
    <t>GAX,DAAA,20210000000000044181</t>
  </si>
  <si>
    <t>GAX,DAAA,20210000000000044182</t>
  </si>
  <si>
    <t>GAX,DAAA,20210000000000044183</t>
  </si>
  <si>
    <t>GAX,DAAA,20210000000000044184</t>
  </si>
  <si>
    <t>GAX,DAAA,20210000000000044185</t>
  </si>
  <si>
    <t>GAX,DAAA,20210000000000044186</t>
  </si>
  <si>
    <t>GAX,DAAA,20210000000000044187</t>
  </si>
  <si>
    <t>GAX,DAAA,20210000000000044188</t>
  </si>
  <si>
    <t>GAX,DAAA,20210000000000044189</t>
  </si>
  <si>
    <t>GAX,DAAA,20210000000000044190</t>
  </si>
  <si>
    <t>GAX,DAAA,20210000000000044191</t>
  </si>
  <si>
    <t>GAX,DAAA,20210000000000044192</t>
  </si>
  <si>
    <t>GAX,DAAA,20210000000000044193</t>
  </si>
  <si>
    <t>GAX,DAAA,20210000000000044194</t>
  </si>
  <si>
    <t>GAX,DAAA,20210000000000044195</t>
  </si>
  <si>
    <t>GAX,DAAA,20210000000000044196</t>
  </si>
  <si>
    <t>GAX,DAAA,20210000000000044197</t>
  </si>
  <si>
    <t>GAX,DAAA,20210000000000044198</t>
  </si>
  <si>
    <t>GAX,DAAA,20210000000000044199</t>
  </si>
  <si>
    <t>GAX,DAAA,20210000000000044200</t>
  </si>
  <si>
    <t>GAX,DAAA,20210000000000044201</t>
  </si>
  <si>
    <t>GAX,DAAA,20210000000000044202</t>
  </si>
  <si>
    <t>GAX,DAAA,20210000000000044203</t>
  </si>
  <si>
    <t>GAX,DAAA,20210000000000044204</t>
  </si>
  <si>
    <t>IET,WAAA,20210000000000009882</t>
  </si>
  <si>
    <t>ITA,KAVA,20210000000000000011</t>
  </si>
  <si>
    <t>November '21 SWAP</t>
  </si>
  <si>
    <t>ITA,DACA,20210000000000002044</t>
  </si>
  <si>
    <t>3110 State Share CSI November '21</t>
  </si>
  <si>
    <t>State Share 3% Admin Nov '21</t>
  </si>
  <si>
    <t>GAX,DAAA,20210000000000050306</t>
  </si>
  <si>
    <t>3110 State Share Early Pays December FY21</t>
  </si>
  <si>
    <t>GAX,DAAA,20210000000000050307</t>
  </si>
  <si>
    <t>GAX,DAAA,20210000000000050308</t>
  </si>
  <si>
    <t>GAX,DAAA,20210000000000050309</t>
  </si>
  <si>
    <t>GAX,DAAA,20210000000000050310</t>
  </si>
  <si>
    <t>GAX,DAAA,20210000000000050311</t>
  </si>
  <si>
    <t>GAX,DAAA,20210000000000050312</t>
  </si>
  <si>
    <t>GAX,DAAA,20210000000000050313</t>
  </si>
  <si>
    <t>GAX,DAAA,20210000000000050314</t>
  </si>
  <si>
    <t>GAX,DAAA,20210000000000050315</t>
  </si>
  <si>
    <t>GAX,DAAA,20210000000000051997</t>
  </si>
  <si>
    <t>3110 State Share December FY21</t>
  </si>
  <si>
    <t>GAX,DAAA,20210000000000051998</t>
  </si>
  <si>
    <t>GAX,DAAA,20210000000000051999</t>
  </si>
  <si>
    <t>GAX,DAAA,20210000000000052000</t>
  </si>
  <si>
    <t>GAX,DAAA,20210000000000052001</t>
  </si>
  <si>
    <t>GAX,DAAA,20210000000000052002</t>
  </si>
  <si>
    <t>GAX,DAAA,20210000000000052003</t>
  </si>
  <si>
    <t>GAX,DAAA,20210000000000052004</t>
  </si>
  <si>
    <t>GAX,DAAA,20210000000000052005</t>
  </si>
  <si>
    <t>GAX,DAAA,20210000000000052006</t>
  </si>
  <si>
    <t>GAX,DAAA,20210000000000052007</t>
  </si>
  <si>
    <t>GAX,DAAA,20210000000000052008</t>
  </si>
  <si>
    <t>GAX,DAAA,20210000000000052009</t>
  </si>
  <si>
    <t>GAX,DAAA,20210000000000052010</t>
  </si>
  <si>
    <t>GAX,DAAA,20210000000000052011</t>
  </si>
  <si>
    <t>GAX,DAAA,20210000000000052012</t>
  </si>
  <si>
    <t>GAX,DAAA,20210000000000052013</t>
  </si>
  <si>
    <t>GAX,DAAA,20210000000000052014</t>
  </si>
  <si>
    <t>GAX,DAAA,20210000000000052015</t>
  </si>
  <si>
    <t>GAX,DAAA,20210000000000052016</t>
  </si>
  <si>
    <t>GAX,DAAA,20210000000000052017</t>
  </si>
  <si>
    <t>GAX,DAAA,20210000000000052018</t>
  </si>
  <si>
    <t>GAX,DAAA,20210000000000052019</t>
  </si>
  <si>
    <t>GAX,DAAA,20210000000000052020</t>
  </si>
  <si>
    <t>GAX,DAAA,20210000000000052021</t>
  </si>
  <si>
    <t>GAX,DAAA,20210000000000052022</t>
  </si>
  <si>
    <t>GAX,DAAA,20210000000000052023</t>
  </si>
  <si>
    <t>GAX,DAAA,20210000000000052024</t>
  </si>
  <si>
    <t>GAX,DAAA,20210000000000052025</t>
  </si>
  <si>
    <t>GAX,DAAA,20210000000000052026</t>
  </si>
  <si>
    <t>GAX,DAAA,20210000000000052027</t>
  </si>
  <si>
    <t>GAX,DAAA,20210000000000052028</t>
  </si>
  <si>
    <t>GAX,DAAA,20210000000000052029</t>
  </si>
  <si>
    <t>GAX,DAAA,20210000000000052030</t>
  </si>
  <si>
    <t>GAX,DAAA,20210000000000052031</t>
  </si>
  <si>
    <t>GAX,DAAA,20210000000000052032</t>
  </si>
  <si>
    <t>GAX,DAAA,20210000000000052033</t>
  </si>
  <si>
    <t>GAX,DAAA,20210000000000052034</t>
  </si>
  <si>
    <t>GAX,DAAA,20210000000000052035</t>
  </si>
  <si>
    <t>GAX,DAAA,20210000000000052036</t>
  </si>
  <si>
    <t>GAX,DAAA,20210000000000052037</t>
  </si>
  <si>
    <t>GAX,DAAA,20210000000000052038</t>
  </si>
  <si>
    <t>GAX,DAAA,20210000000000052039</t>
  </si>
  <si>
    <t>GAX,DAAA,20210000000000052040</t>
  </si>
  <si>
    <t>GAX,DAAA,20210000000000052041</t>
  </si>
  <si>
    <t>GAX,DAAA,20210000000000052042</t>
  </si>
  <si>
    <t>GAX,DAAA,20210000000000052043</t>
  </si>
  <si>
    <t>GAX,DAAA,20210000000000052044</t>
  </si>
  <si>
    <t>GAX,DAAA,20210000000000052045</t>
  </si>
  <si>
    <t>GAX,DAAA,20210000000000052046</t>
  </si>
  <si>
    <t>GAX,DAAA,20210000000000052047</t>
  </si>
  <si>
    <t>GAX,DAAA,20210000000000052048</t>
  </si>
  <si>
    <t>GAX,DAAA,20210000000000052049</t>
  </si>
  <si>
    <t>GAX,DAAA,20210000000000052050</t>
  </si>
  <si>
    <t>GAX,DAAA,20210000000000052051</t>
  </si>
  <si>
    <t>GAX,DAAA,20210000000000052052</t>
  </si>
  <si>
    <t>GAX,DAAA,20210000000000052053</t>
  </si>
  <si>
    <t>GAX,DAAA,20210000000000052054</t>
  </si>
  <si>
    <t>GAX,DAAA,20210000000000052055</t>
  </si>
  <si>
    <t>GAX,DAAA,20210000000000052056</t>
  </si>
  <si>
    <t>GAX,DAAA,20210000000000052057</t>
  </si>
  <si>
    <t>GAX,DAAA,20210000000000052058</t>
  </si>
  <si>
    <t>GAX,DAAA,20210000000000052059</t>
  </si>
  <si>
    <t>GAX,DAAA,20210000000000052060</t>
  </si>
  <si>
    <t>GAX,DAAA,20210000000000052061</t>
  </si>
  <si>
    <t>GAX,DAAA,20210000000000052062</t>
  </si>
  <si>
    <t>GAX,DAAA,20210000000000052063</t>
  </si>
  <si>
    <t>GAX,DAAA,20210000000000052064</t>
  </si>
  <si>
    <t>GAX,DAAA,20210000000000052065</t>
  </si>
  <si>
    <t>GAX,DAAA,20210000000000052066</t>
  </si>
  <si>
    <t>GAX,DAAA,20210000000000052067</t>
  </si>
  <si>
    <t>GAX,DAAA,20210000000000052068</t>
  </si>
  <si>
    <t>GAX,DAAA,20210000000000052069</t>
  </si>
  <si>
    <t>GAX,DAAA,20210000000000052070</t>
  </si>
  <si>
    <t>GAX,DAAA,20210000000000052071</t>
  </si>
  <si>
    <t>GAX,DAAA,20210000000000052072</t>
  </si>
  <si>
    <t>GAX,DAAA,20210000000000052073</t>
  </si>
  <si>
    <t>GAX,DAAA,20210000000000052074</t>
  </si>
  <si>
    <t>GAX,DAAA,20210000000000052075</t>
  </si>
  <si>
    <t>GAX,DAAA,20210000000000052076</t>
  </si>
  <si>
    <t>GAX,DAAA,20210000000000052077</t>
  </si>
  <si>
    <t>GAX,DAAA,20210000000000052078</t>
  </si>
  <si>
    <t>GAX,DAAA,20210000000000052079</t>
  </si>
  <si>
    <t>GAX,DAAA,20210000000000052080</t>
  </si>
  <si>
    <t>GAX,DAAA,20210000000000052081</t>
  </si>
  <si>
    <t>GAX,DAAA,20210000000000052082</t>
  </si>
  <si>
    <t>GAX,DAAA,20210000000000052083</t>
  </si>
  <si>
    <t>GAX,DAAA,20210000000000052084</t>
  </si>
  <si>
    <t>GAX,DAAA,20210000000000052085</t>
  </si>
  <si>
    <t>GAX,DAAA,20210000000000052086</t>
  </si>
  <si>
    <t>GAX,DAAA,20210000000000052087</t>
  </si>
  <si>
    <t>GAX,DAAA,20210000000000052088</t>
  </si>
  <si>
    <t>GAX,DAAA,20210000000000052089</t>
  </si>
  <si>
    <t>GAX,DAAA,20210000000000052090</t>
  </si>
  <si>
    <t>GAX,DAAA,20210000000000052091</t>
  </si>
  <si>
    <t>GAX,DAAA,20210000000000052092</t>
  </si>
  <si>
    <t>GAX,DAAA,20210000000000052093</t>
  </si>
  <si>
    <t>GAX,DAAA,20210000000000052094</t>
  </si>
  <si>
    <t>GAX,DAAA,20210000000000052095</t>
  </si>
  <si>
    <t>GAX,DAAA,20210000000000052096</t>
  </si>
  <si>
    <t>GAX,DAAA,20210000000000052097</t>
  </si>
  <si>
    <t>GAX,DAAA,20210000000000052098</t>
  </si>
  <si>
    <t>GAX,DAAA,20210000000000052099</t>
  </si>
  <si>
    <t>GAX,DAAA,20210000000000052100</t>
  </si>
  <si>
    <t>GAX,DAAA,20210000000000052101</t>
  </si>
  <si>
    <t>GAX,DAAA,20210000000000052102</t>
  </si>
  <si>
    <t>GAX,DAAA,20210000000000052103</t>
  </si>
  <si>
    <t>GAX,DAAA,20210000000000052104</t>
  </si>
  <si>
    <t>GAX,DAAA,20210000000000052105</t>
  </si>
  <si>
    <t>GAX,DAAA,20210000000000052106</t>
  </si>
  <si>
    <t>GAX,DAAA,20210000000000052107</t>
  </si>
  <si>
    <t>GAX,DAAA,20210000000000052108</t>
  </si>
  <si>
    <t>GAX,DAAA,20210000000000052109</t>
  </si>
  <si>
    <t>GAX,DAAA,20210000000000052110</t>
  </si>
  <si>
    <t>GAX,DAAA,20210000000000052111</t>
  </si>
  <si>
    <t>GAX,DAAA,20210000000000052112</t>
  </si>
  <si>
    <t>GAX,DAAA,20210000000000052113</t>
  </si>
  <si>
    <t>GAX,DAAA,20210000000000052114</t>
  </si>
  <si>
    <t>GAX,DAAA,20210000000000052115</t>
  </si>
  <si>
    <t>GAX,DAAA,20210000000000052116</t>
  </si>
  <si>
    <t>GAX,DAAA,20210000000000052117</t>
  </si>
  <si>
    <t>GAX,DAAA,20210000000000052118</t>
  </si>
  <si>
    <t>GAX,DAAA,20210000000000052119</t>
  </si>
  <si>
    <t>GAX,DAAA,20210000000000052120</t>
  </si>
  <si>
    <t>GAX,DAAA,20210000000000052121</t>
  </si>
  <si>
    <t>GAX,DAAA,20210000000000052122</t>
  </si>
  <si>
    <t>GAX,DAAA,20210000000000052123</t>
  </si>
  <si>
    <t>GAX,DAAA,20210000000000052124</t>
  </si>
  <si>
    <t>GAX,DAAA,20210000000000052125</t>
  </si>
  <si>
    <t>GAX,DAAA,20210000000000052126</t>
  </si>
  <si>
    <t>GAX,DAAA,20210000000000052127</t>
  </si>
  <si>
    <t>GAX,DAAA,20210000000000052128</t>
  </si>
  <si>
    <t>GAX,DAAA,20210000000000052129</t>
  </si>
  <si>
    <t>GAX,DAAA,20210000000000052130</t>
  </si>
  <si>
    <t>GAX,DAAA,20210000000000052131</t>
  </si>
  <si>
    <t>GAX,DAAA,20210000000000052132</t>
  </si>
  <si>
    <t>GAX,DAAA,20210000000000052133</t>
  </si>
  <si>
    <t>GAX,DAAA,20210000000000052134</t>
  </si>
  <si>
    <t>GAX,DAAA,20210000000000052135</t>
  </si>
  <si>
    <t>GAX,DAAA,20210000000000052136</t>
  </si>
  <si>
    <t>GAX,DAAA,20210000000000052137</t>
  </si>
  <si>
    <t>GAX,DAAA,20210000000000052138</t>
  </si>
  <si>
    <t>GAX,DAAA,20210000000000052139</t>
  </si>
  <si>
    <t>GAX,DAAA,20210000000000052140</t>
  </si>
  <si>
    <t>GAX,DAAA,20210000000000052141</t>
  </si>
  <si>
    <t>GAX,DAAA,20210000000000052142</t>
  </si>
  <si>
    <t>GAX,DAAA,20210000000000052143</t>
  </si>
  <si>
    <t>GAX,DAAA,20210000000000052144</t>
  </si>
  <si>
    <t>GAX,DAAA,20210000000000052145</t>
  </si>
  <si>
    <t>GAX,DAAA,20210000000000052146</t>
  </si>
  <si>
    <t>GAX,DAAA,20210000000000052147</t>
  </si>
  <si>
    <t>GAX,DAAA,20210000000000052148</t>
  </si>
  <si>
    <t>GAX,DAAA,20210000000000052149</t>
  </si>
  <si>
    <t>GAX,DAAA,20210000000000052150</t>
  </si>
  <si>
    <t>GAX,DAAA,20210000000000052151</t>
  </si>
  <si>
    <t>GAX,DAAA,20210000000000052152</t>
  </si>
  <si>
    <t>GAX,DAAA,20210000000000052153</t>
  </si>
  <si>
    <t>GAX,DAAA,20210000000000052154</t>
  </si>
  <si>
    <t>GAX,DAAA,20210000000000052155</t>
  </si>
  <si>
    <t>IET,WAAA,20210000000000012188</t>
  </si>
  <si>
    <t>ITA,KAVA,20210000000000000014</t>
  </si>
  <si>
    <t>December '21 SWAP</t>
  </si>
  <si>
    <t>ITA,KAVA,20210000000000000015</t>
  </si>
  <si>
    <t>January '21 SWAP</t>
  </si>
  <si>
    <t>ITA,DACA,20210000000000002487</t>
  </si>
  <si>
    <t>3110 State Share CSI December  '21</t>
  </si>
  <si>
    <t>State Share 3% Admin Dec '21</t>
  </si>
  <si>
    <t>ITA,DACA,20210000000000002488</t>
  </si>
  <si>
    <t>3110 State Share CSI Additional December  '21</t>
  </si>
  <si>
    <t>State Share 3% Admin Dec '21 Additional Payment</t>
  </si>
  <si>
    <t>ITA,DACA,20210000000000002821</t>
  </si>
  <si>
    <t>3110 State Share CSI January  '21</t>
  </si>
  <si>
    <t>State Share 3% Admin Jan '21</t>
  </si>
  <si>
    <t>GAX,DAAA,20210000000000058343</t>
  </si>
  <si>
    <t>3110 State Share Early Pays January FY21</t>
  </si>
  <si>
    <t>GAX,DAAA,20210000000000058344</t>
  </si>
  <si>
    <t>GAX,DAAA,20210000000000058345</t>
  </si>
  <si>
    <t>GAX,DAAA,20210000000000058346</t>
  </si>
  <si>
    <t>GAX,DAAA,20210000000000058347</t>
  </si>
  <si>
    <t>GAX,DAAA,20210000000000058348</t>
  </si>
  <si>
    <t>GAX,DAAA,20210000000000058349</t>
  </si>
  <si>
    <t>GAX,DAAA,20210000000000058350</t>
  </si>
  <si>
    <t>GAX,DAAA,20210000000000058351</t>
  </si>
  <si>
    <t>GAX,DAAA,20210000000000058352</t>
  </si>
  <si>
    <t>GAX,DAAA,20210000000000061669</t>
  </si>
  <si>
    <t>3110 State Share January FY21</t>
  </si>
  <si>
    <t>GAX,DAAA,20210000000000061670</t>
  </si>
  <si>
    <t>GAX,DAAA,20210000000000061671</t>
  </si>
  <si>
    <t>GAX,DAAA,20210000000000061672</t>
  </si>
  <si>
    <t>GAX,DAAA,20210000000000061673</t>
  </si>
  <si>
    <t>GAX,DAAA,20210000000000061674</t>
  </si>
  <si>
    <t>GAX,DAAA,20210000000000061675</t>
  </si>
  <si>
    <t>GAX,DAAA,20210000000000061676</t>
  </si>
  <si>
    <t>GAX,DAAA,20210000000000061677</t>
  </si>
  <si>
    <t>GAX,DAAA,20210000000000061678</t>
  </si>
  <si>
    <t>GAX,DAAA,20210000000000061679</t>
  </si>
  <si>
    <t>GAX,DAAA,20210000000000061680</t>
  </si>
  <si>
    <t>GAX,DAAA,20210000000000061681</t>
  </si>
  <si>
    <t>GAX,DAAA,20210000000000061682</t>
  </si>
  <si>
    <t>GAX,DAAA,20210000000000061683</t>
  </si>
  <si>
    <t>GAX,DAAA,20210000000000061684</t>
  </si>
  <si>
    <t>GAX,DAAA,20210000000000061685</t>
  </si>
  <si>
    <t>GAX,DAAA,20210000000000061686</t>
  </si>
  <si>
    <t>GAX,DAAA,20210000000000061687</t>
  </si>
  <si>
    <t>GAX,DAAA,20210000000000061688</t>
  </si>
  <si>
    <t>GAX,DAAA,20210000000000061689</t>
  </si>
  <si>
    <t>GAX,DAAA,20210000000000061690</t>
  </si>
  <si>
    <t>GAX,DAAA,20210000000000061691</t>
  </si>
  <si>
    <t>GAX,DAAA,20210000000000061692</t>
  </si>
  <si>
    <t>GAX,DAAA,20210000000000061693</t>
  </si>
  <si>
    <t>GAX,DAAA,20210000000000061694</t>
  </si>
  <si>
    <t>GAX,DAAA,20210000000000061695</t>
  </si>
  <si>
    <t>GAX,DAAA,20210000000000061696</t>
  </si>
  <si>
    <t>GAX,DAAA,20210000000000061697</t>
  </si>
  <si>
    <t>GAX,DAAA,20210000000000061698</t>
  </si>
  <si>
    <t>GAX,DAAA,20210000000000061699</t>
  </si>
  <si>
    <t>GAX,DAAA,20210000000000061700</t>
  </si>
  <si>
    <t>GAX,DAAA,20210000000000061701</t>
  </si>
  <si>
    <t>GAX,DAAA,20210000000000061702</t>
  </si>
  <si>
    <t>GAX,DAAA,20210000000000061703</t>
  </si>
  <si>
    <t>GAX,DAAA,20210000000000061704</t>
  </si>
  <si>
    <t>GAX,DAAA,20210000000000061705</t>
  </si>
  <si>
    <t>GAX,DAAA,20210000000000061706</t>
  </si>
  <si>
    <t>GAX,DAAA,20210000000000061707</t>
  </si>
  <si>
    <t>GAX,DAAA,20210000000000061708</t>
  </si>
  <si>
    <t>GAX,DAAA,20210000000000061709</t>
  </si>
  <si>
    <t>GAX,DAAA,20210000000000061710</t>
  </si>
  <si>
    <t>GAX,DAAA,20210000000000061711</t>
  </si>
  <si>
    <t>GAX,DAAA,20210000000000061712</t>
  </si>
  <si>
    <t>GAX,DAAA,20210000000000061713</t>
  </si>
  <si>
    <t>GAX,DAAA,20210000000000061714</t>
  </si>
  <si>
    <t>GAX,DAAA,20210000000000061715</t>
  </si>
  <si>
    <t>GAX,DAAA,20210000000000061716</t>
  </si>
  <si>
    <t>GAX,DAAA,20210000000000061717</t>
  </si>
  <si>
    <t>GAX,DAAA,20210000000000061718</t>
  </si>
  <si>
    <t>GAX,DAAA,20210000000000061719</t>
  </si>
  <si>
    <t>GAX,DAAA,20210000000000061720</t>
  </si>
  <si>
    <t>GAX,DAAA,20210000000000061721</t>
  </si>
  <si>
    <t>GAX,DAAA,20210000000000061722</t>
  </si>
  <si>
    <t>GAX,DAAA,20210000000000061723</t>
  </si>
  <si>
    <t>GAX,DAAA,20210000000000061724</t>
  </si>
  <si>
    <t>GAX,DAAA,20210000000000061725</t>
  </si>
  <si>
    <t>GAX,DAAA,20210000000000061726</t>
  </si>
  <si>
    <t>GAX,DAAA,20210000000000061727</t>
  </si>
  <si>
    <t>GAX,DAAA,20210000000000061728</t>
  </si>
  <si>
    <t>GAX,DAAA,20210000000000061729</t>
  </si>
  <si>
    <t>GAX,DAAA,20210000000000061730</t>
  </si>
  <si>
    <t>GAX,DAAA,20210000000000061731</t>
  </si>
  <si>
    <t>GAX,DAAA,20210000000000061732</t>
  </si>
  <si>
    <t>GAX,DAAA,20210000000000061733</t>
  </si>
  <si>
    <t>GAX,DAAA,20210000000000061734</t>
  </si>
  <si>
    <t>GAX,DAAA,20210000000000061735</t>
  </si>
  <si>
    <t>GAX,DAAA,20210000000000061736</t>
  </si>
  <si>
    <t>GAX,DAAA,20210000000000061737</t>
  </si>
  <si>
    <t>GAX,DAAA,20210000000000061739</t>
  </si>
  <si>
    <t>GAX,DAAA,20210000000000061740</t>
  </si>
  <si>
    <t>GAX,DAAA,20210000000000061741</t>
  </si>
  <si>
    <t>GAX,DAAA,20210000000000061742</t>
  </si>
  <si>
    <t>GAX,DAAA,20210000000000061743</t>
  </si>
  <si>
    <t>GAX,DAAA,20210000000000061744</t>
  </si>
  <si>
    <t>GAX,DAAA,20210000000000061745</t>
  </si>
  <si>
    <t>GAX,DAAA,20210000000000061746</t>
  </si>
  <si>
    <t>GAX,DAAA,20210000000000061747</t>
  </si>
  <si>
    <t>GAX,DAAA,20210000000000061748</t>
  </si>
  <si>
    <t>GAX,DAAA,20210000000000061749</t>
  </si>
  <si>
    <t>GAX,DAAA,20210000000000061750</t>
  </si>
  <si>
    <t>GAX,DAAA,20210000000000061751</t>
  </si>
  <si>
    <t>GAX,DAAA,20210000000000061752</t>
  </si>
  <si>
    <t>GAX,DAAA,20210000000000061754</t>
  </si>
  <si>
    <t>GAX,DAAA,20210000000000061755</t>
  </si>
  <si>
    <t>GAX,DAAA,20210000000000061756</t>
  </si>
  <si>
    <t>GAX,DAAA,20210000000000061757</t>
  </si>
  <si>
    <t>GAX,DAAA,20210000000000061758</t>
  </si>
  <si>
    <t>GAX,DAAA,20210000000000061759</t>
  </si>
  <si>
    <t>GAX,DAAA,20210000000000061760</t>
  </si>
  <si>
    <t>GAX,DAAA,20210000000000061761</t>
  </si>
  <si>
    <t>GAX,DAAA,20210000000000061762</t>
  </si>
  <si>
    <t>GAX,DAAA,20210000000000061763</t>
  </si>
  <si>
    <t>GAX,DAAA,20210000000000061764</t>
  </si>
  <si>
    <t>GAX,DAAA,20210000000000061765</t>
  </si>
  <si>
    <t>GAX,DAAA,20210000000000061766</t>
  </si>
  <si>
    <t>GAX,DAAA,20210000000000061767</t>
  </si>
  <si>
    <t>GAX,DAAA,20210000000000061768</t>
  </si>
  <si>
    <t>GAX,DAAA,20210000000000061769</t>
  </si>
  <si>
    <t>GAX,DAAA,20210000000000061770</t>
  </si>
  <si>
    <t>GAX,DAAA,20210000000000061771</t>
  </si>
  <si>
    <t>GAX,DAAA,20210000000000061772</t>
  </si>
  <si>
    <t>GAX,DAAA,20210000000000061773</t>
  </si>
  <si>
    <t>GAX,DAAA,20210000000000061774</t>
  </si>
  <si>
    <t>GAX,DAAA,20210000000000061775</t>
  </si>
  <si>
    <t>GAX,DAAA,20210000000000061776</t>
  </si>
  <si>
    <t>GAX,DAAA,20210000000000061777</t>
  </si>
  <si>
    <t>GAX,DAAA,20210000000000061778</t>
  </si>
  <si>
    <t>GAX,DAAA,20210000000000061779</t>
  </si>
  <si>
    <t>GAX,DAAA,20210000000000061781</t>
  </si>
  <si>
    <t>GAX,DAAA,20210000000000061782</t>
  </si>
  <si>
    <t>GAX,DAAA,20210000000000061783</t>
  </si>
  <si>
    <t>GAX,DAAA,20210000000000061784</t>
  </si>
  <si>
    <t>GAX,DAAA,20210000000000061785</t>
  </si>
  <si>
    <t>GAX,DAAA,20210000000000061786</t>
  </si>
  <si>
    <t>GAX,DAAA,20210000000000061787</t>
  </si>
  <si>
    <t>GAX,DAAA,20210000000000061788</t>
  </si>
  <si>
    <t>GAX,DAAA,20210000000000061789</t>
  </si>
  <si>
    <t>GAX,DAAA,20210000000000061790</t>
  </si>
  <si>
    <t>GAX,DAAA,20210000000000061791</t>
  </si>
  <si>
    <t>GAX,DAAA,20210000000000061792</t>
  </si>
  <si>
    <t>GAX,DAAA,20210000000000061793</t>
  </si>
  <si>
    <t>GAX,DAAA,20210000000000061794</t>
  </si>
  <si>
    <t>GAX,DAAA,20210000000000061795</t>
  </si>
  <si>
    <t>GAX,DAAA,20210000000000061796</t>
  </si>
  <si>
    <t>GAX,DAAA,20210000000000061797</t>
  </si>
  <si>
    <t>GAX,DAAA,20210000000000061798</t>
  </si>
  <si>
    <t>GAX,DAAA,20210000000000061799</t>
  </si>
  <si>
    <t>GAX,DAAA,20210000000000061800</t>
  </si>
  <si>
    <t>GAX,DAAA,20210000000000061801</t>
  </si>
  <si>
    <t>GAX,DAAA,20210000000000061802</t>
  </si>
  <si>
    <t>GAX,DAAA,20210000000000061803</t>
  </si>
  <si>
    <t>GAX,DAAA,20210000000000061804</t>
  </si>
  <si>
    <t>GAX,DAAA,20210000000000061805</t>
  </si>
  <si>
    <t>GAX,DAAA,20210000000000061806</t>
  </si>
  <si>
    <t>GAX,DAAA,20210000000000061807</t>
  </si>
  <si>
    <t>GAX,DAAA,20210000000000061808</t>
  </si>
  <si>
    <t>GAX,DAAA,20210000000000061809</t>
  </si>
  <si>
    <t>GAX,DAAA,20210000000000061810</t>
  </si>
  <si>
    <t>GAX,DAAA,20210000000000061811</t>
  </si>
  <si>
    <t>GAX,DAAA,20210000000000061812</t>
  </si>
  <si>
    <t>GAX,DAAA,20210000000000061813</t>
  </si>
  <si>
    <t>GAX,DAAA,20210000000000061814</t>
  </si>
  <si>
    <t>GAX,DAAA,20210000000000061815</t>
  </si>
  <si>
    <t>GAX,DAAA,20210000000000061816</t>
  </si>
  <si>
    <t>GAX,DAAA,20210000000000061817</t>
  </si>
  <si>
    <t>GAX,DAAA,20210000000000061818</t>
  </si>
  <si>
    <t>GAX,DAAA,20210000000000061819</t>
  </si>
  <si>
    <t>GAX,DAAA,20210000000000061820</t>
  </si>
  <si>
    <t>GAX,DAAA,20210000000000061821</t>
  </si>
  <si>
    <t>GAX,DAAA,20210000000000061822</t>
  </si>
  <si>
    <t>GAX,DAAA,20210000000000061823</t>
  </si>
  <si>
    <t>GAX,DAAA,20210000000000061824</t>
  </si>
  <si>
    <t>GAX,DAAA,20210000000000061825</t>
  </si>
  <si>
    <t>GAX,DAAA,20210000000000061826</t>
  </si>
  <si>
    <t>GAX,DAAA,20210000000000061827</t>
  </si>
  <si>
    <t>PRAIRIE RE11 3147</t>
  </si>
  <si>
    <t>GAX,DAAA,20210000000000061828</t>
  </si>
  <si>
    <t>GAX,DAAA,20210000000000061829</t>
  </si>
  <si>
    <t>GAX,DAAA,20210000000000061830</t>
  </si>
  <si>
    <t>GAX,DAAA,20210000000000061831</t>
  </si>
  <si>
    <t>IET,WAAA,20210000000000014661</t>
  </si>
  <si>
    <t>GAX,DAAA,20210000000000072338</t>
  </si>
  <si>
    <t>GAX,DAAA,20210000000000072340</t>
  </si>
  <si>
    <t>3110 State Share Early Pays February FY21</t>
  </si>
  <si>
    <t>GAX,DAAA,20210000000000072341</t>
  </si>
  <si>
    <t>GAX,DAAA,20210000000000072342</t>
  </si>
  <si>
    <t>GAX,DAAA,20210000000000072343</t>
  </si>
  <si>
    <t>GAX,DAAA,20210000000000072344</t>
  </si>
  <si>
    <t>GAX,DAAA,20210000000000072345</t>
  </si>
  <si>
    <t>GAX,DAAA,20210000000000072346</t>
  </si>
  <si>
    <t>GAX,DAAA,20210000000000072347</t>
  </si>
  <si>
    <t>GAX,DAAA,20210000000000072348</t>
  </si>
  <si>
    <t>GAX,DAAA,20210000000000072349</t>
  </si>
  <si>
    <t>GAX,DAAA,20210000000000074813</t>
  </si>
  <si>
    <t>3110 State Share February FY21</t>
  </si>
  <si>
    <t>GAX,DAAA,20210000000000074814</t>
  </si>
  <si>
    <t>GAX,DAAA,20210000000000074815</t>
  </si>
  <si>
    <t>GAX,DAAA,20210000000000074816</t>
  </si>
  <si>
    <t>GAX,DAAA,20210000000000074817</t>
  </si>
  <si>
    <t>GAX,DAAA,20210000000000074818</t>
  </si>
  <si>
    <t>GAX,DAAA,20210000000000074819</t>
  </si>
  <si>
    <t>GAX,DAAA,20210000000000074820</t>
  </si>
  <si>
    <t>GAX,DAAA,20210000000000074821</t>
  </si>
  <si>
    <t>GAX,DAAA,20210000000000074822</t>
  </si>
  <si>
    <t>GAX,DAAA,20210000000000074823</t>
  </si>
  <si>
    <t>GAX,DAAA,20210000000000074824</t>
  </si>
  <si>
    <t>GAX,DAAA,20210000000000074825</t>
  </si>
  <si>
    <t>GAX,DAAA,20210000000000074826</t>
  </si>
  <si>
    <t>GAX,DAAA,20210000000000074827</t>
  </si>
  <si>
    <t>GAX,DAAA,20210000000000074828</t>
  </si>
  <si>
    <t>GAX,DAAA,20210000000000074829</t>
  </si>
  <si>
    <t>GAX,DAAA,20210000000000074830</t>
  </si>
  <si>
    <t>GAX,DAAA,20210000000000074831</t>
  </si>
  <si>
    <t>GAX,DAAA,20210000000000074832</t>
  </si>
  <si>
    <t>GAX,DAAA,20210000000000074833</t>
  </si>
  <si>
    <t>GAX,DAAA,20210000000000074834</t>
  </si>
  <si>
    <t>GAX,DAAA,20210000000000074835</t>
  </si>
  <si>
    <t>GAX,DAAA,20210000000000074836</t>
  </si>
  <si>
    <t>GAX,DAAA,20210000000000074837</t>
  </si>
  <si>
    <t>GAX,DAAA,20210000000000074838</t>
  </si>
  <si>
    <t>GAX,DAAA,20210000000000074839</t>
  </si>
  <si>
    <t>GAX,DAAA,20210000000000074840</t>
  </si>
  <si>
    <t>GAX,DAAA,20210000000000074841</t>
  </si>
  <si>
    <t>GAX,DAAA,20210000000000074842</t>
  </si>
  <si>
    <t>GAX,DAAA,20210000000000074843</t>
  </si>
  <si>
    <t>GAX,DAAA,20210000000000074844</t>
  </si>
  <si>
    <t>GAX,DAAA,20210000000000074845</t>
  </si>
  <si>
    <t>GAX,DAAA,20210000000000074846</t>
  </si>
  <si>
    <t>GAX,DAAA,20210000000000074847</t>
  </si>
  <si>
    <t>GAX,DAAA,20210000000000074848</t>
  </si>
  <si>
    <t>GAX,DAAA,20210000000000074849</t>
  </si>
  <si>
    <t>GAX,DAAA,20210000000000074850</t>
  </si>
  <si>
    <t>GAX,DAAA,20210000000000074851</t>
  </si>
  <si>
    <t>GAX,DAAA,20210000000000074852</t>
  </si>
  <si>
    <t>GAX,DAAA,20210000000000074853</t>
  </si>
  <si>
    <t>GAX,DAAA,20210000000000074854</t>
  </si>
  <si>
    <t>GAX,DAAA,20210000000000074855</t>
  </si>
  <si>
    <t>GAX,DAAA,20210000000000074856</t>
  </si>
  <si>
    <t>GAX,DAAA,20210000000000074857</t>
  </si>
  <si>
    <t>GAX,DAAA,20210000000000074858</t>
  </si>
  <si>
    <t>GAX,DAAA,20210000000000074859</t>
  </si>
  <si>
    <t>GAX,DAAA,20210000000000074860</t>
  </si>
  <si>
    <t>GAX,DAAA,20210000000000074861</t>
  </si>
  <si>
    <t>GAX,DAAA,20210000000000074862</t>
  </si>
  <si>
    <t>GAX,DAAA,20210000000000074863</t>
  </si>
  <si>
    <t>GAX,DAAA,20210000000000074864</t>
  </si>
  <si>
    <t>GAX,DAAA,20210000000000074865</t>
  </si>
  <si>
    <t>GAX,DAAA,20210000000000074866</t>
  </si>
  <si>
    <t>GAX,DAAA,20210000000000074867</t>
  </si>
  <si>
    <t>GAX,DAAA,20210000000000074868</t>
  </si>
  <si>
    <t>GAX,DAAA,20210000000000074869</t>
  </si>
  <si>
    <t>GAX,DAAA,20210000000000074870</t>
  </si>
  <si>
    <t>GAX,DAAA,20210000000000074871</t>
  </si>
  <si>
    <t>GAX,DAAA,20210000000000074872</t>
  </si>
  <si>
    <t>GAX,DAAA,20210000000000074873</t>
  </si>
  <si>
    <t>GAX,DAAA,20210000000000074874</t>
  </si>
  <si>
    <t>GAX,DAAA,20210000000000074875</t>
  </si>
  <si>
    <t>GAX,DAAA,20210000000000074876</t>
  </si>
  <si>
    <t>GAX,DAAA,20210000000000074877</t>
  </si>
  <si>
    <t>GAX,DAAA,20210000000000074878</t>
  </si>
  <si>
    <t>GAX,DAAA,20210000000000074879</t>
  </si>
  <si>
    <t>GAX,DAAA,20210000000000074880</t>
  </si>
  <si>
    <t>GAX,DAAA,20210000000000074881</t>
  </si>
  <si>
    <t>GAX,DAAA,20210000000000074882</t>
  </si>
  <si>
    <t>GAX,DAAA,20210000000000074883</t>
  </si>
  <si>
    <t>GAX,DAAA,20210000000000074884</t>
  </si>
  <si>
    <t>GAX,DAAA,20210000000000074885</t>
  </si>
  <si>
    <t>GAX,DAAA,20210000000000074886</t>
  </si>
  <si>
    <t>GAX,DAAA,20210000000000074887</t>
  </si>
  <si>
    <t>GAX,DAAA,20210000000000074888</t>
  </si>
  <si>
    <t>GAX,DAAA,20210000000000074889</t>
  </si>
  <si>
    <t>GAX,DAAA,20210000000000074890</t>
  </si>
  <si>
    <t>GAX,DAAA,20210000000000074891</t>
  </si>
  <si>
    <t>GAX,DAAA,20210000000000074892</t>
  </si>
  <si>
    <t>GAX,DAAA,20210000000000074893</t>
  </si>
  <si>
    <t>GAX,DAAA,20210000000000074894</t>
  </si>
  <si>
    <t>GAX,DAAA,20210000000000074895</t>
  </si>
  <si>
    <t>GAX,DAAA,20210000000000074896</t>
  </si>
  <si>
    <t>GAX,DAAA,20210000000000074897</t>
  </si>
  <si>
    <t>GAX,DAAA,20210000000000074898</t>
  </si>
  <si>
    <t>GAX,DAAA,20210000000000074899</t>
  </si>
  <si>
    <t>GAX,DAAA,20210000000000074900</t>
  </si>
  <si>
    <t>GAX,DAAA,20210000000000074901</t>
  </si>
  <si>
    <t>GAX,DAAA,20210000000000074902</t>
  </si>
  <si>
    <t>GAX,DAAA,20210000000000074903</t>
  </si>
  <si>
    <t>GAX,DAAA,20210000000000074904</t>
  </si>
  <si>
    <t>GAX,DAAA,20210000000000074905</t>
  </si>
  <si>
    <t>GAX,DAAA,20210000000000074906</t>
  </si>
  <si>
    <t>GAX,DAAA,20210000000000074907</t>
  </si>
  <si>
    <t>GAX,DAAA,20210000000000074908</t>
  </si>
  <si>
    <t>GAX,DAAA,20210000000000074909</t>
  </si>
  <si>
    <t>GAX,DAAA,20210000000000074910</t>
  </si>
  <si>
    <t>GAX,DAAA,20210000000000074911</t>
  </si>
  <si>
    <t>GAX,DAAA,20210000000000074912</t>
  </si>
  <si>
    <t>GAX,DAAA,20210000000000074913</t>
  </si>
  <si>
    <t>GAX,DAAA,20210000000000074914</t>
  </si>
  <si>
    <t>GAX,DAAA,20210000000000074915</t>
  </si>
  <si>
    <t>GAX,DAAA,20210000000000074916</t>
  </si>
  <si>
    <t>GAX,DAAA,20210000000000074917</t>
  </si>
  <si>
    <t>GAX,DAAA,20210000000000074918</t>
  </si>
  <si>
    <t>GAX,DAAA,20210000000000074919</t>
  </si>
  <si>
    <t>GAX,DAAA,20210000000000074920</t>
  </si>
  <si>
    <t>GAX,DAAA,20210000000000074921</t>
  </si>
  <si>
    <t>GAX,DAAA,20210000000000074922</t>
  </si>
  <si>
    <t>GAX,DAAA,20210000000000074923</t>
  </si>
  <si>
    <t>GAX,DAAA,20210000000000074924</t>
  </si>
  <si>
    <t>GAX,DAAA,20210000000000074925</t>
  </si>
  <si>
    <t>GAX,DAAA,20210000000000074926</t>
  </si>
  <si>
    <t>GAX,DAAA,20210000000000074927</t>
  </si>
  <si>
    <t>GAX,DAAA,20210000000000074928</t>
  </si>
  <si>
    <t>GAX,DAAA,20210000000000074929</t>
  </si>
  <si>
    <t>GAX,DAAA,20210000000000074930</t>
  </si>
  <si>
    <t>GAX,DAAA,20210000000000074931</t>
  </si>
  <si>
    <t>GAX,DAAA,20210000000000074932</t>
  </si>
  <si>
    <t>GAX,DAAA,20210000000000074933</t>
  </si>
  <si>
    <t>GAX,DAAA,20210000000000074934</t>
  </si>
  <si>
    <t>GAX,DAAA,20210000000000074935</t>
  </si>
  <si>
    <t>GAX,DAAA,20210000000000074936</t>
  </si>
  <si>
    <t>GAX,DAAA,20210000000000074937</t>
  </si>
  <si>
    <t>GAX,DAAA,20210000000000074938</t>
  </si>
  <si>
    <t>GAX,DAAA,20210000000000074939</t>
  </si>
  <si>
    <t>GAX,DAAA,20210000000000074940</t>
  </si>
  <si>
    <t>GAX,DAAA,20210000000000074941</t>
  </si>
  <si>
    <t>GAX,DAAA,20210000000000074942</t>
  </si>
  <si>
    <t>GAX,DAAA,20210000000000074943</t>
  </si>
  <si>
    <t>GAX,DAAA,20210000000000074944</t>
  </si>
  <si>
    <t>GAX,DAAA,20210000000000074945</t>
  </si>
  <si>
    <t>GAX,DAAA,20210000000000074946</t>
  </si>
  <si>
    <t>GAX,DAAA,20210000000000074947</t>
  </si>
  <si>
    <t>GAX,DAAA,20210000000000074948</t>
  </si>
  <si>
    <t>GAX,DAAA,20210000000000074949</t>
  </si>
  <si>
    <t>GAX,DAAA,20210000000000074950</t>
  </si>
  <si>
    <t>GAX,DAAA,20210000000000074951</t>
  </si>
  <si>
    <t>GAX,DAAA,20210000000000074952</t>
  </si>
  <si>
    <t>GAX,DAAA,20210000000000074953</t>
  </si>
  <si>
    <t>GAX,DAAA,20210000000000074954</t>
  </si>
  <si>
    <t>GAX,DAAA,20210000000000074955</t>
  </si>
  <si>
    <t>GAX,DAAA,20210000000000074956</t>
  </si>
  <si>
    <t>GAX,DAAA,20210000000000074957</t>
  </si>
  <si>
    <t>GAX,DAAA,20210000000000074958</t>
  </si>
  <si>
    <t>GAX,DAAA,20210000000000074959</t>
  </si>
  <si>
    <t>GAX,DAAA,20210000000000074960</t>
  </si>
  <si>
    <t>GAX,DAAA,20210000000000074961</t>
  </si>
  <si>
    <t>GAX,DAAA,20210000000000074962</t>
  </si>
  <si>
    <t>GAX,DAAA,20210000000000074963</t>
  </si>
  <si>
    <t>GAX,DAAA,20210000000000074964</t>
  </si>
  <si>
    <t>GAX,DAAA,20210000000000074965</t>
  </si>
  <si>
    <t>GAX,DAAA,20210000000000074966</t>
  </si>
  <si>
    <t>GAX,DAAA,20210000000000074967</t>
  </si>
  <si>
    <t>GAX,DAAA,20210000000000074968</t>
  </si>
  <si>
    <t>GAX,DAAA,20210000000000074969</t>
  </si>
  <si>
    <t>GAX,DAAA,20210000000000074970</t>
  </si>
  <si>
    <t>GAX,DAAA,20210000000000074971</t>
  </si>
  <si>
    <t>GAX,DAAA,20210000000000074972</t>
  </si>
  <si>
    <t>IET,WAAA,20210000000000017322</t>
  </si>
  <si>
    <t>ITA,KAVA,20210000000000000017</t>
  </si>
  <si>
    <t>February '21 SWAP</t>
  </si>
  <si>
    <t>ITA,DACA,20210000000000003295</t>
  </si>
  <si>
    <t>3110 State Share CSI February  '21</t>
  </si>
  <si>
    <t>State Share 3% Admin Feb '21</t>
  </si>
  <si>
    <t>GAX,DAAA,20210000000000082791</t>
  </si>
  <si>
    <t>3110 State Share Early Pays March FY21</t>
  </si>
  <si>
    <t>GAX,DAAA,20210000000000082792</t>
  </si>
  <si>
    <t>GAX,DAAA,20210000000000082793</t>
  </si>
  <si>
    <t>GAX,DAAA,20210000000000082794</t>
  </si>
  <si>
    <t>GAX,DAAA,20210000000000082795</t>
  </si>
  <si>
    <t>GAX,DAAA,20210000000000082796</t>
  </si>
  <si>
    <t>GAX,DAAA,20210000000000082797</t>
  </si>
  <si>
    <t>GAX,DAAA,20210000000000082798</t>
  </si>
  <si>
    <t>GAX,DAAA,20210000000000082799</t>
  </si>
  <si>
    <t>GAX,DAAA,20210000000000082800</t>
  </si>
  <si>
    <t>GAX,DAAA,20210000000000085145</t>
  </si>
  <si>
    <t>3110 State Share March FY21</t>
  </si>
  <si>
    <t>GAX,DAAA,20210000000000085146</t>
  </si>
  <si>
    <t>GAX,DAAA,20210000000000085147</t>
  </si>
  <si>
    <t>GAX,DAAA,20210000000000085148</t>
  </si>
  <si>
    <t>GAX,DAAA,20210000000000085149</t>
  </si>
  <si>
    <t>GAX,DAAA,20210000000000085150</t>
  </si>
  <si>
    <t>GAX,DAAA,20210000000000085151</t>
  </si>
  <si>
    <t>GAX,DAAA,20210000000000085152</t>
  </si>
  <si>
    <t>GAX,DAAA,20210000000000085153</t>
  </si>
  <si>
    <t>GAX,DAAA,20210000000000085154</t>
  </si>
  <si>
    <t>GAX,DAAA,20210000000000085155</t>
  </si>
  <si>
    <t>GAX,DAAA,20210000000000085156</t>
  </si>
  <si>
    <t>GAX,DAAA,20210000000000085157</t>
  </si>
  <si>
    <t>GAX,DAAA,20210000000000085158</t>
  </si>
  <si>
    <t>GAX,DAAA,20210000000000085159</t>
  </si>
  <si>
    <t>GAX,DAAA,20210000000000085160</t>
  </si>
  <si>
    <t>GAX,DAAA,20210000000000085161</t>
  </si>
  <si>
    <t>GAX,DAAA,20210000000000085162</t>
  </si>
  <si>
    <t>GAX,DAAA,20210000000000085163</t>
  </si>
  <si>
    <t>GAX,DAAA,20210000000000085164</t>
  </si>
  <si>
    <t>GAX,DAAA,20210000000000085165</t>
  </si>
  <si>
    <t>GAX,DAAA,20210000000000085166</t>
  </si>
  <si>
    <t>GAX,DAAA,20210000000000085167</t>
  </si>
  <si>
    <t>GAX,DAAA,20210000000000085168</t>
  </si>
  <si>
    <t>GAX,DAAA,20210000000000085169</t>
  </si>
  <si>
    <t>GAX,DAAA,20210000000000085170</t>
  </si>
  <si>
    <t>GAX,DAAA,20210000000000085171</t>
  </si>
  <si>
    <t>GAX,DAAA,20210000000000085172</t>
  </si>
  <si>
    <t>GAX,DAAA,20210000000000085173</t>
  </si>
  <si>
    <t>GAX,DAAA,20210000000000085174</t>
  </si>
  <si>
    <t>GAX,DAAA,20210000000000085175</t>
  </si>
  <si>
    <t>GAX,DAAA,20210000000000085176</t>
  </si>
  <si>
    <t>GAX,DAAA,20210000000000085177</t>
  </si>
  <si>
    <t>GAX,DAAA,20210000000000085178</t>
  </si>
  <si>
    <t>GAX,DAAA,20210000000000085179</t>
  </si>
  <si>
    <t>GAX,DAAA,20210000000000085180</t>
  </si>
  <si>
    <t>GAX,DAAA,20210000000000085181</t>
  </si>
  <si>
    <t>GAX,DAAA,20210000000000085182</t>
  </si>
  <si>
    <t>GAX,DAAA,20210000000000085183</t>
  </si>
  <si>
    <t>GAX,DAAA,20210000000000085184</t>
  </si>
  <si>
    <t>GAX,DAAA,20210000000000085185</t>
  </si>
  <si>
    <t>GAX,DAAA,20210000000000085186</t>
  </si>
  <si>
    <t>GAX,DAAA,20210000000000085187</t>
  </si>
  <si>
    <t>GAX,DAAA,20210000000000085188</t>
  </si>
  <si>
    <t>GAX,DAAA,20210000000000085189</t>
  </si>
  <si>
    <t>GAX,DAAA,20210000000000085190</t>
  </si>
  <si>
    <t>GAX,DAAA,20210000000000085191</t>
  </si>
  <si>
    <t>GAX,DAAA,20210000000000085192</t>
  </si>
  <si>
    <t>GAX,DAAA,20210000000000085193</t>
  </si>
  <si>
    <t>GAX,DAAA,20210000000000085194</t>
  </si>
  <si>
    <t>GAX,DAAA,20210000000000085195</t>
  </si>
  <si>
    <t>GAX,DAAA,20210000000000085196</t>
  </si>
  <si>
    <t>GAX,DAAA,20210000000000085197</t>
  </si>
  <si>
    <t>GAX,DAAA,20210000000000085198</t>
  </si>
  <si>
    <t>GAX,DAAA,20210000000000085199</t>
  </si>
  <si>
    <t>GAX,DAAA,20210000000000085200</t>
  </si>
  <si>
    <t>GAX,DAAA,20210000000000085201</t>
  </si>
  <si>
    <t>GAX,DAAA,20210000000000085202</t>
  </si>
  <si>
    <t>GAX,DAAA,20210000000000085203</t>
  </si>
  <si>
    <t>GAX,DAAA,20210000000000085204</t>
  </si>
  <si>
    <t>GAX,DAAA,20210000000000085205</t>
  </si>
  <si>
    <t>GAX,DAAA,20210000000000085206</t>
  </si>
  <si>
    <t>GAX,DAAA,20210000000000085207</t>
  </si>
  <si>
    <t>GAX,DAAA,20210000000000085208</t>
  </si>
  <si>
    <t>GAX,DAAA,20210000000000085209</t>
  </si>
  <si>
    <t>GAX,DAAA,20210000000000085210</t>
  </si>
  <si>
    <t>GAX,DAAA,20210000000000085211</t>
  </si>
  <si>
    <t>GAX,DAAA,20210000000000085212</t>
  </si>
  <si>
    <t>GAX,DAAA,20210000000000085213</t>
  </si>
  <si>
    <t>GAX,DAAA,20210000000000085214</t>
  </si>
  <si>
    <t>GAX,DAAA,20210000000000085215</t>
  </si>
  <si>
    <t>GAX,DAAA,20210000000000085216</t>
  </si>
  <si>
    <t>GAX,DAAA,20210000000000085217</t>
  </si>
  <si>
    <t>GAX,DAAA,20210000000000085218</t>
  </si>
  <si>
    <t>GAX,DAAA,20210000000000085219</t>
  </si>
  <si>
    <t>GAX,DAAA,20210000000000085220</t>
  </si>
  <si>
    <t>GAX,DAAA,20210000000000085221</t>
  </si>
  <si>
    <t>GAX,DAAA,20210000000000085222</t>
  </si>
  <si>
    <t>GAX,DAAA,20210000000000085223</t>
  </si>
  <si>
    <t>GAX,DAAA,20210000000000085224</t>
  </si>
  <si>
    <t>GAX,DAAA,20210000000000085225</t>
  </si>
  <si>
    <t>GAX,DAAA,20210000000000085226</t>
  </si>
  <si>
    <t>GAX,DAAA,20210000000000085227</t>
  </si>
  <si>
    <t>GAX,DAAA,20210000000000085228</t>
  </si>
  <si>
    <t>GAX,DAAA,20210000000000085229</t>
  </si>
  <si>
    <t>GAX,DAAA,20210000000000085230</t>
  </si>
  <si>
    <t>GAX,DAAA,20210000000000085231</t>
  </si>
  <si>
    <t>GAX,DAAA,20210000000000085232</t>
  </si>
  <si>
    <t>GAX,DAAA,20210000000000085233</t>
  </si>
  <si>
    <t>GAX,DAAA,20210000000000085234</t>
  </si>
  <si>
    <t>GAX,DAAA,20210000000000085235</t>
  </si>
  <si>
    <t>GAX,DAAA,20210000000000085236</t>
  </si>
  <si>
    <t>GAX,DAAA,20210000000000085237</t>
  </si>
  <si>
    <t>GAX,DAAA,20210000000000085238</t>
  </si>
  <si>
    <t>GAX,DAAA,20210000000000085239</t>
  </si>
  <si>
    <t>GAX,DAAA,20210000000000085240</t>
  </si>
  <si>
    <t>GAX,DAAA,20210000000000085241</t>
  </si>
  <si>
    <t>GAX,DAAA,20210000000000085242</t>
  </si>
  <si>
    <t>GAX,DAAA,20210000000000085243</t>
  </si>
  <si>
    <t>GAX,DAAA,20210000000000085244</t>
  </si>
  <si>
    <t>GAX,DAAA,20210000000000085245</t>
  </si>
  <si>
    <t>GAX,DAAA,20210000000000085246</t>
  </si>
  <si>
    <t>GAX,DAAA,20210000000000085247</t>
  </si>
  <si>
    <t>GAX,DAAA,20210000000000085248</t>
  </si>
  <si>
    <t>GAX,DAAA,20210000000000085249</t>
  </si>
  <si>
    <t>GAX,DAAA,20210000000000085250</t>
  </si>
  <si>
    <t>GAX,DAAA,20210000000000085251</t>
  </si>
  <si>
    <t>GAX,DAAA,20210000000000085252</t>
  </si>
  <si>
    <t>GAX,DAAA,20210000000000085253</t>
  </si>
  <si>
    <t>GAX,DAAA,20210000000000085254</t>
  </si>
  <si>
    <t>GAX,DAAA,20210000000000085255</t>
  </si>
  <si>
    <t>GAX,DAAA,20210000000000085256</t>
  </si>
  <si>
    <t>GAX,DAAA,20210000000000085257</t>
  </si>
  <si>
    <t>GAX,DAAA,20210000000000085258</t>
  </si>
  <si>
    <t>GAX,DAAA,20210000000000085259</t>
  </si>
  <si>
    <t>GAX,DAAA,20210000000000085260</t>
  </si>
  <si>
    <t>GAX,DAAA,20210000000000085261</t>
  </si>
  <si>
    <t>GAX,DAAA,20210000000000085262</t>
  </si>
  <si>
    <t>GAX,DAAA,20210000000000085263</t>
  </si>
  <si>
    <t>GAX,DAAA,20210000000000085264</t>
  </si>
  <si>
    <t>GAX,DAAA,20210000000000085265</t>
  </si>
  <si>
    <t>GAX,DAAA,20210000000000085266</t>
  </si>
  <si>
    <t>GAX,DAAA,20210000000000085267</t>
  </si>
  <si>
    <t>GAX,DAAA,20210000000000085268</t>
  </si>
  <si>
    <t>GAX,DAAA,20210000000000085269</t>
  </si>
  <si>
    <t>GAX,DAAA,20210000000000085270</t>
  </si>
  <si>
    <t>GAX,DAAA,20210000000000085271</t>
  </si>
  <si>
    <t>GAX,DAAA,20210000000000085272</t>
  </si>
  <si>
    <t>GAX,DAAA,20210000000000085273</t>
  </si>
  <si>
    <t>GAX,DAAA,20210000000000085274</t>
  </si>
  <si>
    <t>GAX,DAAA,20210000000000085275</t>
  </si>
  <si>
    <t>GAX,DAAA,20210000000000085276</t>
  </si>
  <si>
    <t>GAX,DAAA,20210000000000085277</t>
  </si>
  <si>
    <t>GAX,DAAA,20210000000000085278</t>
  </si>
  <si>
    <t>GAX,DAAA,20210000000000085279</t>
  </si>
  <si>
    <t>GAX,DAAA,20210000000000085280</t>
  </si>
  <si>
    <t>GAX,DAAA,20210000000000085281</t>
  </si>
  <si>
    <t>GAX,DAAA,20210000000000085282</t>
  </si>
  <si>
    <t>GAX,DAAA,20210000000000085283</t>
  </si>
  <si>
    <t>GAX,DAAA,20210000000000085284</t>
  </si>
  <si>
    <t>GAX,DAAA,20210000000000085285</t>
  </si>
  <si>
    <t>GAX,DAAA,20210000000000085286</t>
  </si>
  <si>
    <t>GAX,DAAA,20210000000000085287</t>
  </si>
  <si>
    <t>GAX,DAAA,20210000000000085288</t>
  </si>
  <si>
    <t>GAX,DAAA,20210000000000085289</t>
  </si>
  <si>
    <t>GAX,DAAA,20210000000000085290</t>
  </si>
  <si>
    <t>GAX,DAAA,20210000000000085291</t>
  </si>
  <si>
    <t>GAX,DAAA,20210000000000085292</t>
  </si>
  <si>
    <t>GAX,DAAA,20210000000000085293</t>
  </si>
  <si>
    <t>GAX,DAAA,20210000000000085294</t>
  </si>
  <si>
    <t>GAX,DAAA,20210000000000085295</t>
  </si>
  <si>
    <t>GAX,DAAA,20210000000000085296</t>
  </si>
  <si>
    <t>GAX,DAAA,20210000000000085297</t>
  </si>
  <si>
    <t>GAX,DAAA,20210000000000085298</t>
  </si>
  <si>
    <t>GAX,DAAA,20210000000000085299</t>
  </si>
  <si>
    <t>GAX,DAAA,20210000000000085300</t>
  </si>
  <si>
    <t>GAX,DAAA,20210000000000085301</t>
  </si>
  <si>
    <t>GAX,DAAA,20210000000000085302</t>
  </si>
  <si>
    <t>GAX,DAAA,20210000000000085303</t>
  </si>
  <si>
    <t>GAX,DAAA,20210000000000085304</t>
  </si>
  <si>
    <t>CHC,DAAA,03302100000000005009</t>
  </si>
  <si>
    <t>State Share FY21 Entry to fully spend total program</t>
  </si>
  <si>
    <t>IET,WAAA,20210000000000019732</t>
  </si>
  <si>
    <t>ITA,KAVA,20210000000000000018</t>
  </si>
  <si>
    <t>March '21 SWAP</t>
  </si>
  <si>
    <t>ITA,KAVA,20210000000000000021</t>
  </si>
  <si>
    <t>April '21 SWAP</t>
  </si>
  <si>
    <t>ITA,DACA,20210000000000003633</t>
  </si>
  <si>
    <t>3110 State Share CSI March '21</t>
  </si>
  <si>
    <t>State Share 3% Admin Mar '21</t>
  </si>
  <si>
    <t>ITA,DACA,20210000000000004063</t>
  </si>
  <si>
    <t>3110 State Share CSI April '21</t>
  </si>
  <si>
    <t>State Share 3% Admin April '21</t>
  </si>
  <si>
    <t>GAX,DAAA,20210000000000091836</t>
  </si>
  <si>
    <t>3110 Supplemental State Share Early Pays March FY21</t>
  </si>
  <si>
    <t>GAX,DAAA,20210000000000091837</t>
  </si>
  <si>
    <t>GAX,DAAA,20210000000000091838</t>
  </si>
  <si>
    <t>GAX,DAAA,20210000000000091839</t>
  </si>
  <si>
    <t>GAX,DAAA,20210000000000091840</t>
  </si>
  <si>
    <t>GAX,DAAA,20210000000000091841</t>
  </si>
  <si>
    <t>GAX,DAAA,20210000000000091842</t>
  </si>
  <si>
    <t>GAX,DAAA,20210000000000091843</t>
  </si>
  <si>
    <t>GAX,DAAA,20210000000000091844</t>
  </si>
  <si>
    <t>GAX,DAAA,20210000000000091845</t>
  </si>
  <si>
    <t>GAX,DAAA,20210000000000093235</t>
  </si>
  <si>
    <t>3110 State Share Early Pays April FY21</t>
  </si>
  <si>
    <t>GAX,DAAA,20210000000000093236</t>
  </si>
  <si>
    <t>GAX,DAAA,20210000000000093237</t>
  </si>
  <si>
    <t>GAX,DAAA,20210000000000093238</t>
  </si>
  <si>
    <t>GAX,DAAA,20210000000000093239</t>
  </si>
  <si>
    <t>GAX,DAAA,20210000000000093240</t>
  </si>
  <si>
    <t>GAX,DAAA,20210000000000093241</t>
  </si>
  <si>
    <t>GAX,DAAA,20210000000000093242</t>
  </si>
  <si>
    <t>GAX,DAAA,20210000000000093243</t>
  </si>
  <si>
    <t>GAX,DAAA,20210000000000093244</t>
  </si>
  <si>
    <t>GAX,DAAA,20210000000000095729</t>
  </si>
  <si>
    <t>3110 State Share April FY21</t>
  </si>
  <si>
    <t>GAX,DAAA,20210000000000095730</t>
  </si>
  <si>
    <t>GAX,DAAA,20210000000000095731</t>
  </si>
  <si>
    <t>GAX,DAAA,20210000000000095732</t>
  </si>
  <si>
    <t>GAX,DAAA,20210000000000095733</t>
  </si>
  <si>
    <t>GAX,DAAA,20210000000000095734</t>
  </si>
  <si>
    <t>GAX,DAAA,20210000000000095735</t>
  </si>
  <si>
    <t>GAX,DAAA,20210000000000095736</t>
  </si>
  <si>
    <t>GAX,DAAA,20210000000000095737</t>
  </si>
  <si>
    <t>GAX,DAAA,20210000000000095738</t>
  </si>
  <si>
    <t>GAX,DAAA,20210000000000095739</t>
  </si>
  <si>
    <t>GAX,DAAA,20210000000000095740</t>
  </si>
  <si>
    <t>GAX,DAAA,20210000000000095741</t>
  </si>
  <si>
    <t>GAX,DAAA,20210000000000095742</t>
  </si>
  <si>
    <t>GAX,DAAA,20210000000000095743</t>
  </si>
  <si>
    <t>GAX,DAAA,20210000000000095744</t>
  </si>
  <si>
    <t>GAX,DAAA,20210000000000095745</t>
  </si>
  <si>
    <t>GAX,DAAA,20210000000000095746</t>
  </si>
  <si>
    <t>GAX,DAAA,20210000000000095747</t>
  </si>
  <si>
    <t>GAX,DAAA,20210000000000095748</t>
  </si>
  <si>
    <t>GAX,DAAA,20210000000000095749</t>
  </si>
  <si>
    <t>GAX,DAAA,20210000000000095750</t>
  </si>
  <si>
    <t>GAX,DAAA,20210000000000095751</t>
  </si>
  <si>
    <t>GAX,DAAA,20210000000000095752</t>
  </si>
  <si>
    <t>GAX,DAAA,20210000000000095753</t>
  </si>
  <si>
    <t>GAX,DAAA,20210000000000095754</t>
  </si>
  <si>
    <t>GAX,DAAA,20210000000000095755</t>
  </si>
  <si>
    <t>GAX,DAAA,20210000000000095756</t>
  </si>
  <si>
    <t>GAX,DAAA,20210000000000095757</t>
  </si>
  <si>
    <t>GAX,DAAA,20210000000000095758</t>
  </si>
  <si>
    <t>GAX,DAAA,20210000000000095759</t>
  </si>
  <si>
    <t>GAX,DAAA,20210000000000095760</t>
  </si>
  <si>
    <t>GAX,DAAA,20210000000000095761</t>
  </si>
  <si>
    <t>GAX,DAAA,20210000000000095762</t>
  </si>
  <si>
    <t>GAX,DAAA,20210000000000095763</t>
  </si>
  <si>
    <t>GAX,DAAA,20210000000000095764</t>
  </si>
  <si>
    <t>GAX,DAAA,20210000000000095765</t>
  </si>
  <si>
    <t>GAX,DAAA,20210000000000095766</t>
  </si>
  <si>
    <t>GAX,DAAA,20210000000000095767</t>
  </si>
  <si>
    <t>GAX,DAAA,20210000000000095768</t>
  </si>
  <si>
    <t>GAX,DAAA,20210000000000095769</t>
  </si>
  <si>
    <t>GAX,DAAA,20210000000000095770</t>
  </si>
  <si>
    <t>GAX,DAAA,20210000000000095771</t>
  </si>
  <si>
    <t>GAX,DAAA,20210000000000095772</t>
  </si>
  <si>
    <t>GAX,DAAA,20210000000000095773</t>
  </si>
  <si>
    <t>GAX,DAAA,20210000000000095774</t>
  </si>
  <si>
    <t>GAX,DAAA,20210000000000095775</t>
  </si>
  <si>
    <t>GAX,DAAA,20210000000000095776</t>
  </si>
  <si>
    <t>GAX,DAAA,20210000000000095777</t>
  </si>
  <si>
    <t>GAX,DAAA,20210000000000095778</t>
  </si>
  <si>
    <t>GAX,DAAA,20210000000000095779</t>
  </si>
  <si>
    <t>GAX,DAAA,20210000000000095780</t>
  </si>
  <si>
    <t>GAX,DAAA,20210000000000095781</t>
  </si>
  <si>
    <t>GAX,DAAA,20210000000000095782</t>
  </si>
  <si>
    <t>GAX,DAAA,20210000000000095783</t>
  </si>
  <si>
    <t>GAX,DAAA,20210000000000095784</t>
  </si>
  <si>
    <t>GAX,DAAA,20210000000000095785</t>
  </si>
  <si>
    <t>GAX,DAAA,20210000000000095786</t>
  </si>
  <si>
    <t>GAX,DAAA,20210000000000095787</t>
  </si>
  <si>
    <t>GAX,DAAA,20210000000000095788</t>
  </si>
  <si>
    <t>GAX,DAAA,20210000000000095789</t>
  </si>
  <si>
    <t>GAX,DAAA,20210000000000095790</t>
  </si>
  <si>
    <t>GAX,DAAA,20210000000000095791</t>
  </si>
  <si>
    <t>GAX,DAAA,20210000000000095792</t>
  </si>
  <si>
    <t>GAX,DAAA,20210000000000095793</t>
  </si>
  <si>
    <t>GAX,DAAA,20210000000000095794</t>
  </si>
  <si>
    <t>GAX,DAAA,20210000000000095795</t>
  </si>
  <si>
    <t>GAX,DAAA,20210000000000095796</t>
  </si>
  <si>
    <t>GAX,DAAA,20210000000000095797</t>
  </si>
  <si>
    <t>GAX,DAAA,20210000000000095798</t>
  </si>
  <si>
    <t>GAX,DAAA,20210000000000095799</t>
  </si>
  <si>
    <t>GAX,DAAA,20210000000000095800</t>
  </si>
  <si>
    <t>GAX,DAAA,20210000000000095801</t>
  </si>
  <si>
    <t>GAX,DAAA,20210000000000095802</t>
  </si>
  <si>
    <t>GAX,DAAA,20210000000000095803</t>
  </si>
  <si>
    <t>GAX,DAAA,20210000000000095804</t>
  </si>
  <si>
    <t>GAX,DAAA,20210000000000095805</t>
  </si>
  <si>
    <t>GAX,DAAA,20210000000000095806</t>
  </si>
  <si>
    <t>GAX,DAAA,20210000000000095807</t>
  </si>
  <si>
    <t>GAX,DAAA,20210000000000095808</t>
  </si>
  <si>
    <t>GAX,DAAA,20210000000000095809</t>
  </si>
  <si>
    <t>GAX,DAAA,20210000000000095810</t>
  </si>
  <si>
    <t>GAX,DAAA,20210000000000095811</t>
  </si>
  <si>
    <t>GAX,DAAA,20210000000000095812</t>
  </si>
  <si>
    <t>GAX,DAAA,20210000000000095813</t>
  </si>
  <si>
    <t>GAX,DAAA,20210000000000095814</t>
  </si>
  <si>
    <t>GAX,DAAA,20210000000000095815</t>
  </si>
  <si>
    <t>GAX,DAAA,20210000000000095816</t>
  </si>
  <si>
    <t>GAX,DAAA,20210000000000095817</t>
  </si>
  <si>
    <t>GAX,DAAA,20210000000000095818</t>
  </si>
  <si>
    <t>GAX,DAAA,20210000000000095819</t>
  </si>
  <si>
    <t>GAX,DAAA,20210000000000095820</t>
  </si>
  <si>
    <t>GAX,DAAA,20210000000000095821</t>
  </si>
  <si>
    <t>GAX,DAAA,20210000000000095822</t>
  </si>
  <si>
    <t>GAX,DAAA,20210000000000095823</t>
  </si>
  <si>
    <t>GAX,DAAA,20210000000000095824</t>
  </si>
  <si>
    <t>GAX,DAAA,20210000000000095825</t>
  </si>
  <si>
    <t>GAX,DAAA,20210000000000095826</t>
  </si>
  <si>
    <t>GAX,DAAA,20210000000000095827</t>
  </si>
  <si>
    <t>GAX,DAAA,20210000000000095828</t>
  </si>
  <si>
    <t>GAX,DAAA,20210000000000095829</t>
  </si>
  <si>
    <t>GAX,DAAA,20210000000000095830</t>
  </si>
  <si>
    <t>GAX,DAAA,20210000000000095831</t>
  </si>
  <si>
    <t>GAX,DAAA,20210000000000095832</t>
  </si>
  <si>
    <t>GAX,DAAA,20210000000000095833</t>
  </si>
  <si>
    <t>GAX,DAAA,20210000000000095834</t>
  </si>
  <si>
    <t>GAX,DAAA,20210000000000095835</t>
  </si>
  <si>
    <t>GAX,DAAA,20210000000000095836</t>
  </si>
  <si>
    <t>GAX,DAAA,20210000000000095837</t>
  </si>
  <si>
    <t>GAX,DAAA,20210000000000095838</t>
  </si>
  <si>
    <t>GAX,DAAA,20210000000000095839</t>
  </si>
  <si>
    <t>GAX,DAAA,20210000000000095840</t>
  </si>
  <si>
    <t>GAX,DAAA,20210000000000095841</t>
  </si>
  <si>
    <t>GAX,DAAA,20210000000000095842</t>
  </si>
  <si>
    <t>GAX,DAAA,20210000000000095843</t>
  </si>
  <si>
    <t>GAX,DAAA,20210000000000095844</t>
  </si>
  <si>
    <t>GAX,DAAA,20210000000000095845</t>
  </si>
  <si>
    <t>GAX,DAAA,20210000000000095846</t>
  </si>
  <si>
    <t>GAX,DAAA,20210000000000095847</t>
  </si>
  <si>
    <t>GAX,DAAA,20210000000000095848</t>
  </si>
  <si>
    <t>GAX,DAAA,20210000000000095849</t>
  </si>
  <si>
    <t>GAX,DAAA,20210000000000095850</t>
  </si>
  <si>
    <t>GAX,DAAA,20210000000000095851</t>
  </si>
  <si>
    <t>GAX,DAAA,20210000000000095852</t>
  </si>
  <si>
    <t>GAX,DAAA,20210000000000095853</t>
  </si>
  <si>
    <t>GAX,DAAA,20210000000000095854</t>
  </si>
  <si>
    <t>GAX,DAAA,20210000000000095855</t>
  </si>
  <si>
    <t>GAX,DAAA,20210000000000095856</t>
  </si>
  <si>
    <t>GAX,DAAA,20210000000000095857</t>
  </si>
  <si>
    <t>GAX,DAAA,20210000000000095858</t>
  </si>
  <si>
    <t>GAX,DAAA,20210000000000095859</t>
  </si>
  <si>
    <t>GAX,DAAA,20210000000000095860</t>
  </si>
  <si>
    <t>GAX,DAAA,20210000000000095861</t>
  </si>
  <si>
    <t>GAX,DAAA,20210000000000095862</t>
  </si>
  <si>
    <t>GAX,DAAA,20210000000000095863</t>
  </si>
  <si>
    <t>GAX,DAAA,20210000000000095864</t>
  </si>
  <si>
    <t>GAX,DAAA,20210000000000095865</t>
  </si>
  <si>
    <t>GAX,DAAA,20210000000000095866</t>
  </si>
  <si>
    <t>GAX,DAAA,20210000000000095867</t>
  </si>
  <si>
    <t>GAX,DAAA,20210000000000095868</t>
  </si>
  <si>
    <t>GAX,DAAA,20210000000000095869</t>
  </si>
  <si>
    <t>GAX,DAAA,20210000000000095870</t>
  </si>
  <si>
    <t>GAX,DAAA,20210000000000095871</t>
  </si>
  <si>
    <t>GAX,DAAA,20210000000000095872</t>
  </si>
  <si>
    <t>GAX,DAAA,20210000000000095873</t>
  </si>
  <si>
    <t>GAX,DAAA,20210000000000095874</t>
  </si>
  <si>
    <t>GAX,DAAA,20210000000000095875</t>
  </si>
  <si>
    <t>GAX,DAAA,20210000000000095876</t>
  </si>
  <si>
    <t>GAX,DAAA,20210000000000095877</t>
  </si>
  <si>
    <t>GAX,DAAA,20210000000000095878</t>
  </si>
  <si>
    <t>GAX,DAAA,20210000000000095879</t>
  </si>
  <si>
    <t>GAX,DAAA,20210000000000095880</t>
  </si>
  <si>
    <t>GAX,DAAA,20210000000000095881</t>
  </si>
  <si>
    <t>GAX,DAAA,20210000000000095882</t>
  </si>
  <si>
    <t>GAX,DAAA,20210000000000095883</t>
  </si>
  <si>
    <t>GAX,DAAA,20210000000000095884</t>
  </si>
  <si>
    <t>GAX,DAAA,20210000000000095885</t>
  </si>
  <si>
    <t>GAX,DAAA,20210000000000095886</t>
  </si>
  <si>
    <t>GAX,DAAA,20210000000000095887</t>
  </si>
  <si>
    <t>GAX,DAAA,20210000000000095888</t>
  </si>
  <si>
    <t>IET,WAAA,20210000000000022569</t>
  </si>
  <si>
    <t>5012 CRF K-12 At-Risk Pupils from $37 million, source 4000</t>
  </si>
  <si>
    <t>DistCode</t>
  </si>
  <si>
    <t>Jrnl Doc Accounting Line Desc</t>
  </si>
  <si>
    <t>GAX,DAAA,20210000000000107412</t>
  </si>
  <si>
    <t>3110 State Share May FY21</t>
  </si>
  <si>
    <t>GAX,DAAA,20210000000000120289</t>
  </si>
  <si>
    <t>3110 State Share June FY21</t>
  </si>
  <si>
    <t>GAX,DAAA,20210000000000107413</t>
  </si>
  <si>
    <t>GAX,DAAA,20210000000000120290</t>
  </si>
  <si>
    <t>GAX,DAAA,20210000000000100413</t>
  </si>
  <si>
    <t>3119 SB21-053 COVID-19 State Share Mitigation</t>
  </si>
  <si>
    <t>GAX,DAAA,20210000000000107414</t>
  </si>
  <si>
    <t>GAX,DAAA,20210000000000120291</t>
  </si>
  <si>
    <t>GAX,DAAA,20210000000000107415</t>
  </si>
  <si>
    <t>GAX,DAAA,20210000000000120292</t>
  </si>
  <si>
    <t>GAX,DAAA,20210000000000107416</t>
  </si>
  <si>
    <t>GAX,DAAA,20210000000000120293</t>
  </si>
  <si>
    <t>GAX,DAAA,20210000000000107417</t>
  </si>
  <si>
    <t>GAX,DAAA,20210000000000120294</t>
  </si>
  <si>
    <t>GAX,DAAA,20210000000000100414</t>
  </si>
  <si>
    <t>GAX,DAAA,20210000000000107418</t>
  </si>
  <si>
    <t>GAX,DAAA,20210000000000120295</t>
  </si>
  <si>
    <t>GAX,DAAA,20210000000000107419</t>
  </si>
  <si>
    <t>GAX,DAAA,20210000000000120296</t>
  </si>
  <si>
    <t>GAX,DAAA,20210000000000107420</t>
  </si>
  <si>
    <t>GAX,DAAA,20210000000000120297</t>
  </si>
  <si>
    <t>GAX,DAAA,20210000000000100415</t>
  </si>
  <si>
    <t>GAX,DAAA,20210000000000107421</t>
  </si>
  <si>
    <t>GAX,DAAA,20210000000000120298</t>
  </si>
  <si>
    <t>GAX,DAAA,20210000000000100416</t>
  </si>
  <si>
    <t>GAX,DAAA,20210000000000107422</t>
  </si>
  <si>
    <t>GAX,DAAA,20210000000000120299</t>
  </si>
  <si>
    <t>GAX,DAAA,20210000000000105254</t>
  </si>
  <si>
    <t>3110 State Share Early Pays May FY21</t>
  </si>
  <si>
    <t>GAX,DAAA,20210000000000109858</t>
  </si>
  <si>
    <t>3110 State Share Early Pays June FY21</t>
  </si>
  <si>
    <t>GAX,DAAA,20210000000000105255</t>
  </si>
  <si>
    <t>GAX,DAAA,20210000000000109859</t>
  </si>
  <si>
    <t>GAX,DAAA,20210000000000100417</t>
  </si>
  <si>
    <t>GAX,DAAA,20210000000000107423</t>
  </si>
  <si>
    <t>GAX,DAAA,20210000000000120300</t>
  </si>
  <si>
    <t>GAX,DAAA,20210000000000100418</t>
  </si>
  <si>
    <t>GAX,DAAA,20210000000000107424</t>
  </si>
  <si>
    <t>GAX,DAAA,20210000000000120301</t>
  </si>
  <si>
    <t>GAX,DAAA,20210000000000107425</t>
  </si>
  <si>
    <t>GAX,DAAA,20210000000000120302</t>
  </si>
  <si>
    <t>GAX,DAAA,20210000000000100419</t>
  </si>
  <si>
    <t>GAX,DAAA,20210000000000107426</t>
  </si>
  <si>
    <t>GAX,DAAA,20210000000000120303</t>
  </si>
  <si>
    <t>GAX,DAAA,20210000000000107427</t>
  </si>
  <si>
    <t>GAX,DAAA,20210000000000120304</t>
  </si>
  <si>
    <t>GAX,DAAA,20210000000000100420</t>
  </si>
  <si>
    <t>GAX,DAAA,20210000000000107428</t>
  </si>
  <si>
    <t>GAX,DAAA,20210000000000120305</t>
  </si>
  <si>
    <t>GAX,DAAA,20210000000000107429</t>
  </si>
  <si>
    <t>GAX,DAAA,20210000000000120306</t>
  </si>
  <si>
    <t>GAX,DAAA,20210000000000107430</t>
  </si>
  <si>
    <t>GAX,DAAA,20210000000000120307</t>
  </si>
  <si>
    <t>GAX,DAAA,20210000000000107431</t>
  </si>
  <si>
    <t>GAX,DAAA,20210000000000120308</t>
  </si>
  <si>
    <t>GAX,DAAA,20210000000000100421</t>
  </si>
  <si>
    <t>GAX,DAAA,20210000000000107432</t>
  </si>
  <si>
    <t>GAX,DAAA,20210000000000120309</t>
  </si>
  <si>
    <t>GAX,DAAA,20210000000000107433</t>
  </si>
  <si>
    <t>GAX,DAAA,20210000000000120310</t>
  </si>
  <si>
    <t>GAX,DAAA,20210000000000107434</t>
  </si>
  <si>
    <t>GAX,DAAA,20210000000000120311</t>
  </si>
  <si>
    <t>GAX,DAAA,20210000000000107435</t>
  </si>
  <si>
    <t>GAX,DAAA,20210000000000120312</t>
  </si>
  <si>
    <t>GAX,DAAA,20210000000000100422</t>
  </si>
  <si>
    <t>GAX,DAAA,20210000000000107436</t>
  </si>
  <si>
    <t>GAX,DAAA,20210000000000120313</t>
  </si>
  <si>
    <t>GAX,DAAA,20210000000000107437</t>
  </si>
  <si>
    <t>GAX,DAAA,20210000000000120314</t>
  </si>
  <si>
    <t>GAX,DAAA,20210000000000107438</t>
  </si>
  <si>
    <t>GAX,DAAA,20210000000000120315</t>
  </si>
  <si>
    <t>GAX,DAAA,20210000000000100423</t>
  </si>
  <si>
    <t>GAX,DAAA,20210000000000107439</t>
  </si>
  <si>
    <t>GAX,DAAA,20210000000000120316</t>
  </si>
  <si>
    <t>GAX,DAAA,20210000000000107440</t>
  </si>
  <si>
    <t>GAX,DAAA,20210000000000120317</t>
  </si>
  <si>
    <t>GAX,DAAA,20210000000000100424</t>
  </si>
  <si>
    <t>GAX,DAAA,20210000000000107441</t>
  </si>
  <si>
    <t>GAX,DAAA,20210000000000120318</t>
  </si>
  <si>
    <t>GAX,DAAA,20210000000000107442</t>
  </si>
  <si>
    <t>GAX,DAAA,20210000000000120319</t>
  </si>
  <si>
    <t>GAX,DAAA,20210000000000107443</t>
  </si>
  <si>
    <t>GAX,DAAA,20210000000000120320</t>
  </si>
  <si>
    <t>GAX,DAAA,20210000000000107444</t>
  </si>
  <si>
    <t>GAX,DAAA,20210000000000120321</t>
  </si>
  <si>
    <t>GAX,DAAA,20210000000000105256</t>
  </si>
  <si>
    <t>GAX,DAAA,20210000000000109860</t>
  </si>
  <si>
    <t>GAX,DAAA,20210000000000100425</t>
  </si>
  <si>
    <t>GAX,DAAA,20210000000000107445</t>
  </si>
  <si>
    <t>GAX,DAAA,20210000000000120322</t>
  </si>
  <si>
    <t>GAX,DAAA,20210000000000100426</t>
  </si>
  <si>
    <t>GAX,DAAA,20210000000000105257</t>
  </si>
  <si>
    <t>GAX,DAAA,20210000000000109861</t>
  </si>
  <si>
    <t>GAX,DAAA,20210000000000107446</t>
  </si>
  <si>
    <t>GAX,DAAA,20210000000000120323</t>
  </si>
  <si>
    <t>GAX,DAAA,20210000000000105258</t>
  </si>
  <si>
    <t>GAX,DAAA,20210000000000109862</t>
  </si>
  <si>
    <t>GAX,DAAA,20210000000000107447</t>
  </si>
  <si>
    <t>GAX,DAAA,20210000000000120324</t>
  </si>
  <si>
    <t>GAX,DAAA,20210000000000105259</t>
  </si>
  <si>
    <t>GAX,DAAA,20210000000000109863</t>
  </si>
  <si>
    <t>GAX,DAAA,20210000000000105260</t>
  </si>
  <si>
    <t>GAX,DAAA,20210000000000109864</t>
  </si>
  <si>
    <t>GAX,DAAA,20210000000000107448</t>
  </si>
  <si>
    <t>GAX,DAAA,20210000000000120325</t>
  </si>
  <si>
    <t>GAX,DAAA,20210000000000107449</t>
  </si>
  <si>
    <t>GAX,DAAA,20210000000000120326</t>
  </si>
  <si>
    <t>GAX,DAAA,20210000000000100427</t>
  </si>
  <si>
    <t>GAX,DAAA,20210000000000107450</t>
  </si>
  <si>
    <t>GAX,DAAA,20210000000000120327</t>
  </si>
  <si>
    <t>GAX,DAAA,20210000000000107451</t>
  </si>
  <si>
    <t>GAX,DAAA,20210000000000120328</t>
  </si>
  <si>
    <t>GAX,DAAA,20210000000000107452</t>
  </si>
  <si>
    <t>GAX,DAAA,20210000000000120329</t>
  </si>
  <si>
    <t>GAX,DAAA,20210000000000107453</t>
  </si>
  <si>
    <t>GAX,DAAA,20210000000000120330</t>
  </si>
  <si>
    <t>GAX,DAAA,20210000000000107454</t>
  </si>
  <si>
    <t>GAX,DAAA,20210000000000120331</t>
  </si>
  <si>
    <t>GAX,DAAA,20210000000000107455</t>
  </si>
  <si>
    <t>GAX,DAAA,20210000000000120332</t>
  </si>
  <si>
    <t>GAX,DAAA,20210000000000100428</t>
  </si>
  <si>
    <t>GAX,DAAA,20210000000000107456</t>
  </si>
  <si>
    <t>GAX,DAAA,20210000000000120333</t>
  </si>
  <si>
    <t>GAX,DAAA,20210000000000107457</t>
  </si>
  <si>
    <t>GAX,DAAA,20210000000000120334</t>
  </si>
  <si>
    <t>GAX,DAAA,20210000000000107458</t>
  </si>
  <si>
    <t>GAX,DAAA,20210000000000120335</t>
  </si>
  <si>
    <t>GAX,DAAA,20210000000000107459</t>
  </si>
  <si>
    <t>GAX,DAAA,20210000000000120336</t>
  </si>
  <si>
    <t>GAX,DAAA,20210000000000107460</t>
  </si>
  <si>
    <t>GAX,DAAA,20210000000000120337</t>
  </si>
  <si>
    <t>GAX,DAAA,20210000000000100429</t>
  </si>
  <si>
    <t>GAX,DAAA,20210000000000107461</t>
  </si>
  <si>
    <t>GAX,DAAA,20210000000000120338</t>
  </si>
  <si>
    <t>GAX,DAAA,20210000000000100430</t>
  </si>
  <si>
    <t>GAX,DAAA,20210000000000107462</t>
  </si>
  <si>
    <t>GAX,DAAA,20210000000000120339</t>
  </si>
  <si>
    <t>GAX,DAAA,20210000000000107463</t>
  </si>
  <si>
    <t>GAX,DAAA,20210000000000120340</t>
  </si>
  <si>
    <t>GAX,DAAA,20210000000000107464</t>
  </si>
  <si>
    <t>GAX,DAAA,20210000000000120341</t>
  </si>
  <si>
    <t>GAX,DAAA,20210000000000107465</t>
  </si>
  <si>
    <t>GAX,DAAA,20210000000000120342</t>
  </si>
  <si>
    <t>GAX,DAAA,20210000000000100431</t>
  </si>
  <si>
    <t>GAX,DAAA,20210000000000107466</t>
  </si>
  <si>
    <t>GAX,DAAA,20210000000000120343</t>
  </si>
  <si>
    <t>GAX,DAAA,20210000000000107467</t>
  </si>
  <si>
    <t>GAX,DAAA,20210000000000120344</t>
  </si>
  <si>
    <t>GAX,DAAA,20210000000000107468</t>
  </si>
  <si>
    <t>GAX,DAAA,20210000000000120345</t>
  </si>
  <si>
    <t>GAX,DAAA,20210000000000100432</t>
  </si>
  <si>
    <t>GAX,DAAA,20210000000000107469</t>
  </si>
  <si>
    <t>GAX,DAAA,20210000000000120346</t>
  </si>
  <si>
    <t>GAX,DAAA,20210000000000100433</t>
  </si>
  <si>
    <t>GAX,DAAA,20210000000000107470</t>
  </si>
  <si>
    <t>GAX,DAAA,20210000000000120347</t>
  </si>
  <si>
    <t>GAX,DAAA,20210000000000100434</t>
  </si>
  <si>
    <t>GAX,DAAA,20210000000000107471</t>
  </si>
  <si>
    <t>GAX,DAAA,20210000000000120348</t>
  </si>
  <si>
    <t>GAX,DAAA,20210000000000107472</t>
  </si>
  <si>
    <t>GAX,DAAA,20210000000000120349</t>
  </si>
  <si>
    <t>GAX,DAAA,20210000000000100435</t>
  </si>
  <si>
    <t>GAX,DAAA,20210000000000107473</t>
  </si>
  <si>
    <t>GAX,DAAA,20210000000000120350</t>
  </si>
  <si>
    <t>GAX,DAAA,20210000000000107474</t>
  </si>
  <si>
    <t>GAX,DAAA,20210000000000120351</t>
  </si>
  <si>
    <t>GAX,DAAA,20210000000000107475</t>
  </si>
  <si>
    <t>GAX,DAAA,20210000000000120352</t>
  </si>
  <si>
    <t>GAX,DAAA,20210000000000107476</t>
  </si>
  <si>
    <t>GAX,DAAA,20210000000000120353</t>
  </si>
  <si>
    <t>GAX,DAAA,20210000000000107477</t>
  </si>
  <si>
    <t>GAX,DAAA,20210000000000120354</t>
  </si>
  <si>
    <t>GAX,DAAA,20210000000000100436</t>
  </si>
  <si>
    <t>GAX,DAAA,20210000000000107478</t>
  </si>
  <si>
    <t>GAX,DAAA,20210000000000120355</t>
  </si>
  <si>
    <t>GAX,DAAA,20210000000000107479</t>
  </si>
  <si>
    <t>GAX,DAAA,20210000000000120356</t>
  </si>
  <si>
    <t>GAX,DAAA,20210000000000107480</t>
  </si>
  <si>
    <t>GAX,DAAA,20210000000000120357</t>
  </si>
  <si>
    <t>GAX,DAAA,20210000000000107481</t>
  </si>
  <si>
    <t>GAX,DAAA,20210000000000120358</t>
  </si>
  <si>
    <t>GAX,DAAA,20210000000000107482</t>
  </si>
  <si>
    <t>GAX,DAAA,20210000000000120359</t>
  </si>
  <si>
    <t>GAX,DAAA,20210000000000100438</t>
  </si>
  <si>
    <t>GAX,DAAA,20210000000000107483</t>
  </si>
  <si>
    <t>GAX,DAAA,20210000000000120360</t>
  </si>
  <si>
    <t>GAX,DAAA,20210000000000107484</t>
  </si>
  <si>
    <t>GAX,DAAA,20210000000000120361</t>
  </si>
  <si>
    <t>GAX,DAAA,20210000000000107485</t>
  </si>
  <si>
    <t>GAX,DAAA,20210000000000120362</t>
  </si>
  <si>
    <t>GAX,DAAA,20210000000000107486</t>
  </si>
  <si>
    <t>GAX,DAAA,20210000000000120363</t>
  </si>
  <si>
    <t>GAX,DAAA,20210000000000100439</t>
  </si>
  <si>
    <t>GAX,DAAA,20210000000000107487</t>
  </si>
  <si>
    <t>GAX,DAAA,20210000000000120364</t>
  </si>
  <si>
    <t>GAX,DAAA,20210000000000107488</t>
  </si>
  <si>
    <t>GAX,DAAA,20210000000000120365</t>
  </si>
  <si>
    <t>GAX,DAAA,20210000000000100440</t>
  </si>
  <si>
    <t>GAX,DAAA,20210000000000107489</t>
  </si>
  <si>
    <t>GAX,DAAA,20210000000000120366</t>
  </si>
  <si>
    <t>GAX,DAAA,20210000000000107490</t>
  </si>
  <si>
    <t>GAX,DAAA,20210000000000120367</t>
  </si>
  <si>
    <t>GAX,DAAA,20210000000000107491</t>
  </si>
  <si>
    <t>GAX,DAAA,20210000000000120368</t>
  </si>
  <si>
    <t>GAX,DAAA,20210000000000107492</t>
  </si>
  <si>
    <t>GAX,DAAA,20210000000000120369</t>
  </si>
  <si>
    <t>GAX,DAAA,20210000000000107493</t>
  </si>
  <si>
    <t>GAX,DAAA,20210000000000120370</t>
  </si>
  <si>
    <t>GAX,DAAA,20210000000000107494</t>
  </si>
  <si>
    <t>GAX,DAAA,20210000000000120371</t>
  </si>
  <si>
    <t>GAX,DAAA,20210000000000107495</t>
  </si>
  <si>
    <t>GAX,DAAA,20210000000000120372</t>
  </si>
  <si>
    <t>GAX,DAAA,20210000000000107496</t>
  </si>
  <si>
    <t>GAX,DAAA,20210000000000120373</t>
  </si>
  <si>
    <t>GAX,DAAA,20210000000000107497</t>
  </si>
  <si>
    <t>GAX,DAAA,20210000000000120374</t>
  </si>
  <si>
    <t>GAX,DAAA,20210000000000100441</t>
  </si>
  <si>
    <t>GAX,DAAA,20210000000000107498</t>
  </si>
  <si>
    <t>GAX,DAAA,20210000000000120375</t>
  </si>
  <si>
    <t>GAX,DAAA,20210000000000107499</t>
  </si>
  <si>
    <t>GAX,DAAA,20210000000000120376</t>
  </si>
  <si>
    <t>GAX,DAAA,20210000000000100442</t>
  </si>
  <si>
    <t>GAX,DAAA,20210000000000107500</t>
  </si>
  <si>
    <t>GAX,DAAA,20210000000000120377</t>
  </si>
  <si>
    <t>GAX,DAAA,20210000000000107501</t>
  </si>
  <si>
    <t>GAX,DAAA,20210000000000120378</t>
  </si>
  <si>
    <t>GAX,DAAA,20210000000000107502</t>
  </si>
  <si>
    <t>GAX,DAAA,20210000000000120379</t>
  </si>
  <si>
    <t>GAX,DAAA,20210000000000100443</t>
  </si>
  <si>
    <t>GAX,DAAA,20210000000000107503</t>
  </si>
  <si>
    <t>GAX,DAAA,20210000000000120380</t>
  </si>
  <si>
    <t>GAX,DAAA,20210000000000107504</t>
  </si>
  <si>
    <t>GAX,DAAA,20210000000000120381</t>
  </si>
  <si>
    <t>GAX,DAAA,20210000000000100444</t>
  </si>
  <si>
    <t>GAX,DAAA,20210000000000107505</t>
  </si>
  <si>
    <t>GAX,DAAA,20210000000000120382</t>
  </si>
  <si>
    <t>GAX,DAAA,20210000000000107506</t>
  </si>
  <si>
    <t>GAX,DAAA,20210000000000120383</t>
  </si>
  <si>
    <t>GAX,DAAA,20210000000000107507</t>
  </si>
  <si>
    <t>GAX,DAAA,20210000000000120384</t>
  </si>
  <si>
    <t>GAX,DAAA,20210000000000107508</t>
  </si>
  <si>
    <t>GAX,DAAA,20210000000000120385</t>
  </si>
  <si>
    <t>GAX,DAAA,20210000000000107509</t>
  </si>
  <si>
    <t>GAX,DAAA,20210000000000120386</t>
  </si>
  <si>
    <t>GAX,DAAA,20210000000000107510</t>
  </si>
  <si>
    <t>GAX,DAAA,20210000000000120387</t>
  </si>
  <si>
    <t>GAX,DAAA,20210000000000107511</t>
  </si>
  <si>
    <t>GAX,DAAA,20210000000000120388</t>
  </si>
  <si>
    <t>GAX,DAAA,20210000000000107512</t>
  </si>
  <si>
    <t>GAX,DAAA,20210000000000120389</t>
  </si>
  <si>
    <t>GAX,DAAA,20210000000000100445</t>
  </si>
  <si>
    <t>GAX,DAAA,20210000000000107513</t>
  </si>
  <si>
    <t>GAX,DAAA,20210000000000120390</t>
  </si>
  <si>
    <t>GAX,DAAA,20210000000000107514</t>
  </si>
  <si>
    <t>GAX,DAAA,20210000000000120391</t>
  </si>
  <si>
    <t>GAX,DAAA,20210000000000100446</t>
  </si>
  <si>
    <t>GAX,DAAA,20210000000000107515</t>
  </si>
  <si>
    <t>GAX,DAAA,20210000000000120392</t>
  </si>
  <si>
    <t>GAX,DAAA,20210000000000107516</t>
  </si>
  <si>
    <t>GAX,DAAA,20210000000000120393</t>
  </si>
  <si>
    <t>GAX,DAAA,20210000000000107517</t>
  </si>
  <si>
    <t>GAX,DAAA,20210000000000120394</t>
  </si>
  <si>
    <t>GAX,DAAA,20210000000000107518</t>
  </si>
  <si>
    <t>GAX,DAAA,20210000000000120395</t>
  </si>
  <si>
    <t>GAX,DAAA,20210000000000100447</t>
  </si>
  <si>
    <t>GAX,DAAA,20210000000000107519</t>
  </si>
  <si>
    <t>GAX,DAAA,20210000000000120396</t>
  </si>
  <si>
    <t>GAX,DAAA,20210000000000107520</t>
  </si>
  <si>
    <t>GAX,DAAA,20210000000000120397</t>
  </si>
  <si>
    <t>GAX,DAAA,20210000000000100448</t>
  </si>
  <si>
    <t>GAX,DAAA,20210000000000107521</t>
  </si>
  <si>
    <t>GAX,DAAA,20210000000000120398</t>
  </si>
  <si>
    <t>GAX,DAAA,20210000000000107522</t>
  </si>
  <si>
    <t>GAX,DAAA,20210000000000120399</t>
  </si>
  <si>
    <t>GAX,DAAA,20210000000000107523</t>
  </si>
  <si>
    <t>GAX,DAAA,20210000000000120400</t>
  </si>
  <si>
    <t>GAX,DAAA,20210000000000107524</t>
  </si>
  <si>
    <t>GAX,DAAA,20210000000000120401</t>
  </si>
  <si>
    <t>GAX,DAAA,20210000000000107525</t>
  </si>
  <si>
    <t>GAX,DAAA,20210000000000120402</t>
  </si>
  <si>
    <t>GAX,DAAA,20210000000000107526</t>
  </si>
  <si>
    <t>GAX,DAAA,20210000000000120403</t>
  </si>
  <si>
    <t>GAX,DAAA,20210000000000107527</t>
  </si>
  <si>
    <t>GAX,DAAA,20210000000000120404</t>
  </si>
  <si>
    <t>GAX,DAAA,20210000000000107528</t>
  </si>
  <si>
    <t>GAX,DAAA,20210000000000120405</t>
  </si>
  <si>
    <t>GAX,DAAA,20210000000000107529</t>
  </si>
  <si>
    <t>GAX,DAAA,20210000000000120406</t>
  </si>
  <si>
    <t>GAX,DAAA,20210000000000107530</t>
  </si>
  <si>
    <t>GAX,DAAA,20210000000000120407</t>
  </si>
  <si>
    <t>GAX,DAAA,20210000000000107531</t>
  </si>
  <si>
    <t>GAX,DAAA,20210000000000120408</t>
  </si>
  <si>
    <t>GAX,DAAA,20210000000000107532</t>
  </si>
  <si>
    <t>GAX,DAAA,20210000000000120409</t>
  </si>
  <si>
    <t>GAX,DAAA,20210000000000107533</t>
  </si>
  <si>
    <t>GAX,DAAA,20210000000000120410</t>
  </si>
  <si>
    <t>GAX,DAAA,20210000000000107534</t>
  </si>
  <si>
    <t>GAX,DAAA,20210000000000120411</t>
  </si>
  <si>
    <t>GAX,DAAA,20210000000000107535</t>
  </si>
  <si>
    <t>GAX,DAAA,20210000000000120412</t>
  </si>
  <si>
    <t>GAX,DAAA,20210000000000107536</t>
  </si>
  <si>
    <t>GAX,DAAA,20210000000000120413</t>
  </si>
  <si>
    <t>GAX,DAAA,20210000000000107537</t>
  </si>
  <si>
    <t>GAX,DAAA,20210000000000120414</t>
  </si>
  <si>
    <t>GAX,DAAA,20210000000000100449</t>
  </si>
  <si>
    <t>GAX,DAAA,20210000000000107538</t>
  </si>
  <si>
    <t>GAX,DAAA,20210000000000120415</t>
  </si>
  <si>
    <t>GAX,DAAA,20210000000000107539</t>
  </si>
  <si>
    <t>GAX,DAAA,20210000000000120416</t>
  </si>
  <si>
    <t>GAX,DAAA,20210000000000107540</t>
  </si>
  <si>
    <t>GAX,DAAA,20210000000000120417</t>
  </si>
  <si>
    <t>GAX,DAAA,20210000000000107541</t>
  </si>
  <si>
    <t>GAX,DAAA,20210000000000120418</t>
  </si>
  <si>
    <t>GAX,DAAA,20210000000000107542</t>
  </si>
  <si>
    <t>GAX,DAAA,20210000000000120419</t>
  </si>
  <si>
    <t>GAX,DAAA,20210000000000107543</t>
  </si>
  <si>
    <t>GAX,DAAA,20210000000000120420</t>
  </si>
  <si>
    <t>GAX,DAAA,20210000000000107544</t>
  </si>
  <si>
    <t>GAX,DAAA,20210000000000120421</t>
  </si>
  <si>
    <t>GAX,DAAA,20210000000000105261</t>
  </si>
  <si>
    <t>GAX,DAAA,20210000000000109865</t>
  </si>
  <si>
    <t>GAX,DAAA,20210000000000107545</t>
  </si>
  <si>
    <t>GAX,DAAA,20210000000000120422</t>
  </si>
  <si>
    <t>GAX,DAAA,20210000000000100450</t>
  </si>
  <si>
    <t>GAX,DAAA,20210000000000105262</t>
  </si>
  <si>
    <t>GAX,DAAA,20210000000000109866</t>
  </si>
  <si>
    <t>GAX,DAAA,20210000000000100451</t>
  </si>
  <si>
    <t>GAX,DAAA,20210000000000107546</t>
  </si>
  <si>
    <t>GAX,DAAA,20210000000000120423</t>
  </si>
  <si>
    <t>GAX,DAAA,20210000000000100452</t>
  </si>
  <si>
    <t>GAX,DAAA,20210000000000107547</t>
  </si>
  <si>
    <t>GAX,DAAA,20210000000000120424</t>
  </si>
  <si>
    <t>GAX,DAAA,20210000000000107548</t>
  </si>
  <si>
    <t>GAX,DAAA,20210000000000120425</t>
  </si>
  <si>
    <t>GAX,DAAA,20210000000000107549</t>
  </si>
  <si>
    <t>GAX,DAAA,20210000000000120426</t>
  </si>
  <si>
    <t>GAX,DAAA,20210000000000107550</t>
  </si>
  <si>
    <t>GAX,DAAA,20210000000000120427</t>
  </si>
  <si>
    <t>GAX,DAAA,20210000000000107551</t>
  </si>
  <si>
    <t>GAX,DAAA,20210000000000120428</t>
  </si>
  <si>
    <t>GAX,DAAA,20210000000000107552</t>
  </si>
  <si>
    <t>GAX,DAAA,20210000000000120429</t>
  </si>
  <si>
    <t>GAX,DAAA,20210000000000100453</t>
  </si>
  <si>
    <t>GAX,DAAA,20210000000000107553</t>
  </si>
  <si>
    <t>GAX,DAAA,20210000000000120430</t>
  </si>
  <si>
    <t>GAX,DAAA,20210000000000107554</t>
  </si>
  <si>
    <t>GAX,DAAA,20210000000000120431</t>
  </si>
  <si>
    <t>GAX,DAAA,20210000000000107555</t>
  </si>
  <si>
    <t>GAX,DAAA,20210000000000120432</t>
  </si>
  <si>
    <t>GAX,DAAA,20210000000000107556</t>
  </si>
  <si>
    <t>GAX,DAAA,20210000000000120433</t>
  </si>
  <si>
    <t>GAX,DAAA,20210000000000100455</t>
  </si>
  <si>
    <t>GAX,DAAA,20210000000000107557</t>
  </si>
  <si>
    <t>GAX,DAAA,20210000000000120434</t>
  </si>
  <si>
    <t>GAX,DAAA,20210000000000107558</t>
  </si>
  <si>
    <t>GAX,DAAA,20210000000000120435</t>
  </si>
  <si>
    <t>GAX,DAAA,20210000000000107559</t>
  </si>
  <si>
    <t>GAX,DAAA,20210000000000120436</t>
  </si>
  <si>
    <t>GAX,DAAA,20210000000000107560</t>
  </si>
  <si>
    <t>GAX,DAAA,20210000000000120437</t>
  </si>
  <si>
    <t>GAX,DAAA,20210000000000100456</t>
  </si>
  <si>
    <t>GAX,DAAA,20210000000000105263</t>
  </si>
  <si>
    <t>GAX,DAAA,20210000000000109867</t>
  </si>
  <si>
    <t>GAX,DAAA,20210000000000100457</t>
  </si>
  <si>
    <t>GAX,DAAA,20210000000000107561</t>
  </si>
  <si>
    <t>GAX,DAAA,20210000000000120438</t>
  </si>
  <si>
    <t>GAX,DAAA,20210000000000100458</t>
  </si>
  <si>
    <t>GAX,DAAA,20210000000000107562</t>
  </si>
  <si>
    <t>GAX,DAAA,20210000000000120439</t>
  </si>
  <si>
    <t>GAX,DAAA,20210000000000100459</t>
  </si>
  <si>
    <t>GAX,DAAA,20210000000000107563</t>
  </si>
  <si>
    <t>GAX,DAAA,20210000000000120440</t>
  </si>
  <si>
    <t>GAX,DAAA,20210000000000107564</t>
  </si>
  <si>
    <t>GAX,DAAA,20210000000000120441</t>
  </si>
  <si>
    <t>GAX,DAAA,20210000000000107565</t>
  </si>
  <si>
    <t>GAX,DAAA,20210000000000120442</t>
  </si>
  <si>
    <t>GAX,DAAA,20210000000000107566</t>
  </si>
  <si>
    <t>GAX,DAAA,20210000000000120443</t>
  </si>
  <si>
    <t>GAX,DAAA,20210000000000107567</t>
  </si>
  <si>
    <t>GAX,DAAA,20210000000000107568</t>
  </si>
  <si>
    <t>GAX,DAAA,20210000000000120445</t>
  </si>
  <si>
    <t>GAX,DAAA,20210000000000100463</t>
  </si>
  <si>
    <t>GAX,DAAA,20210000000000107569</t>
  </si>
  <si>
    <t>GAX,DAAA,20210000000000120446</t>
  </si>
  <si>
    <t>GAX,DAAA,20210000000000107570</t>
  </si>
  <si>
    <t>GAX,DAAA,20210000000000120447</t>
  </si>
  <si>
    <t>GAX,DAAA,20210000000000107571</t>
  </si>
  <si>
    <t>GAX,DAAA,20210000000000120448</t>
  </si>
  <si>
    <t>ITA,DAAA,20210000000000004238</t>
  </si>
  <si>
    <t>3119 SB21-053 COVID-19 State Share_x000D_
Mitigation</t>
  </si>
  <si>
    <t>ITA,DACA,20210000000000004532</t>
  </si>
  <si>
    <t>Colorado Charter School</t>
  </si>
  <si>
    <t>3110 State Share CSI May 2021</t>
  </si>
  <si>
    <t>3110 State Share 3% Admin May 2021</t>
  </si>
  <si>
    <t>ITA,KAVA,20210000000000000024</t>
  </si>
  <si>
    <t>Colorado Department of Labor and Employment</t>
  </si>
  <si>
    <t>3110 May 2021 SWAP</t>
  </si>
  <si>
    <t>IET,WAAA,20210000000000025338</t>
  </si>
  <si>
    <t>ITA,DACA,20210000000000005065</t>
  </si>
  <si>
    <t>3110 State Share CSI June 2021</t>
  </si>
  <si>
    <t>3110 State Share 3% Admin June 2021</t>
  </si>
  <si>
    <t>ITA,KAVA,20210000000000000025</t>
  </si>
  <si>
    <t>3110 June 2021 SWAP</t>
  </si>
  <si>
    <t>GAX,DAAA,20210000000000120444</t>
  </si>
  <si>
    <t>IET,WAAA,20210000000000028447</t>
  </si>
  <si>
    <t>MAPLETON 1 0011</t>
  </si>
  <si>
    <t>CSI</t>
  </si>
  <si>
    <t>Net Payments</t>
  </si>
  <si>
    <t>Gross State Share</t>
  </si>
  <si>
    <t>Audit Corrections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</si>
</sst>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0.00"/>
    <numFmt numFmtId="166" formatCode="\$#,##0.00;&quot;($&quot;#,##0.00\)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</font>
    <font>
      <b/>
      <sz val="9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8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5" fillId="0" borderId="0"/>
  </cellStyleXfs>
  <cellXfs count="119">
    <xf numFmtId="0" fontId="0" fillId="0" borderId="0" xfId="0"/>
    <xf numFmtId="0" fontId="0" fillId="0" borderId="0" xfId="0" applyAlignment="1">
      <alignment horizontal="center" wrapText="1"/>
    </xf>
    <xf numFmtId="164" fontId="1" fillId="0" borderId="0" xfId="0" applyNumberFormat="1" applyFont="1" applyAlignment="1" applyProtection="1">
      <alignment horizontal="left"/>
    </xf>
    <xf numFmtId="43" fontId="3" fillId="0" borderId="0" xfId="1" applyFont="1"/>
    <xf numFmtId="43" fontId="0" fillId="0" borderId="0" xfId="0" applyNumberFormat="1"/>
    <xf numFmtId="43" fontId="3" fillId="0" borderId="0" xfId="1" applyFont="1" applyFill="1"/>
    <xf numFmtId="0" fontId="0" fillId="0" borderId="0" xfId="0" applyAlignment="1">
      <alignment horizontal="center"/>
    </xf>
    <xf numFmtId="0" fontId="6" fillId="0" borderId="0" xfId="0" applyFont="1"/>
    <xf numFmtId="39" fontId="2" fillId="0" borderId="0" xfId="0" applyNumberFormat="1" applyFont="1" applyFill="1" applyBorder="1"/>
    <xf numFmtId="39" fontId="1" fillId="0" borderId="0" xfId="0" applyNumberFormat="1" applyFont="1" applyFill="1" applyBorder="1"/>
    <xf numFmtId="0" fontId="1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wrapText="1"/>
    </xf>
    <xf numFmtId="0" fontId="2" fillId="4" borderId="0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wrapText="1"/>
    </xf>
    <xf numFmtId="0" fontId="2" fillId="5" borderId="0" xfId="0" applyFont="1" applyFill="1" applyBorder="1" applyAlignment="1">
      <alignment horizontal="center" wrapText="1"/>
    </xf>
    <xf numFmtId="0" fontId="1" fillId="6" borderId="0" xfId="0" applyFont="1" applyFill="1" applyBorder="1" applyAlignment="1">
      <alignment wrapText="1"/>
    </xf>
    <xf numFmtId="0" fontId="2" fillId="6" borderId="0" xfId="0" applyFont="1" applyFill="1" applyBorder="1" applyAlignment="1">
      <alignment horizontal="center" wrapText="1"/>
    </xf>
    <xf numFmtId="0" fontId="1" fillId="7" borderId="0" xfId="0" applyFont="1" applyFill="1" applyBorder="1" applyAlignment="1">
      <alignment wrapText="1"/>
    </xf>
    <xf numFmtId="0" fontId="2" fillId="7" borderId="0" xfId="0" applyFont="1" applyFill="1" applyBorder="1" applyAlignment="1">
      <alignment horizontal="center" wrapText="1"/>
    </xf>
    <xf numFmtId="0" fontId="1" fillId="8" borderId="0" xfId="0" applyFont="1" applyFill="1" applyBorder="1" applyAlignment="1">
      <alignment wrapText="1"/>
    </xf>
    <xf numFmtId="0" fontId="2" fillId="8" borderId="0" xfId="0" applyFont="1" applyFill="1" applyBorder="1" applyAlignment="1">
      <alignment horizontal="center" wrapText="1"/>
    </xf>
    <xf numFmtId="0" fontId="1" fillId="9" borderId="0" xfId="0" applyFont="1" applyFill="1" applyBorder="1" applyAlignment="1">
      <alignment wrapText="1"/>
    </xf>
    <xf numFmtId="0" fontId="2" fillId="9" borderId="0" xfId="0" applyFont="1" applyFill="1" applyBorder="1" applyAlignment="1">
      <alignment horizontal="center" wrapText="1"/>
    </xf>
    <xf numFmtId="0" fontId="1" fillId="10" borderId="0" xfId="0" applyFont="1" applyFill="1" applyBorder="1" applyAlignment="1">
      <alignment wrapText="1"/>
    </xf>
    <xf numFmtId="0" fontId="2" fillId="10" borderId="0" xfId="0" applyFont="1" applyFill="1" applyBorder="1" applyAlignment="1">
      <alignment horizontal="center" wrapText="1"/>
    </xf>
    <xf numFmtId="0" fontId="1" fillId="11" borderId="0" xfId="0" applyFont="1" applyFill="1" applyBorder="1" applyAlignment="1">
      <alignment wrapText="1"/>
    </xf>
    <xf numFmtId="0" fontId="2" fillId="11" borderId="0" xfId="0" applyFont="1" applyFill="1" applyBorder="1" applyAlignment="1">
      <alignment horizontal="center" wrapText="1"/>
    </xf>
    <xf numFmtId="0" fontId="1" fillId="12" borderId="0" xfId="0" applyFont="1" applyFill="1" applyBorder="1" applyAlignment="1">
      <alignment wrapText="1"/>
    </xf>
    <xf numFmtId="0" fontId="2" fillId="12" borderId="0" xfId="0" applyFont="1" applyFill="1" applyBorder="1" applyAlignment="1">
      <alignment horizontal="center" wrapText="1"/>
    </xf>
    <xf numFmtId="0" fontId="1" fillId="13" borderId="0" xfId="0" applyFont="1" applyFill="1" applyBorder="1" applyAlignment="1">
      <alignment wrapText="1"/>
    </xf>
    <xf numFmtId="0" fontId="2" fillId="13" borderId="0" xfId="0" applyFont="1" applyFill="1" applyBorder="1" applyAlignment="1">
      <alignment horizontal="center" wrapText="1"/>
    </xf>
    <xf numFmtId="165" fontId="2" fillId="0" borderId="0" xfId="0" applyNumberFormat="1" applyFont="1" applyFill="1" applyBorder="1"/>
    <xf numFmtId="0" fontId="5" fillId="0" borderId="0" xfId="0" applyFont="1"/>
    <xf numFmtId="0" fontId="0" fillId="0" borderId="1" xfId="0" applyFont="1" applyBorder="1" applyAlignment="1">
      <alignment horizontal="center"/>
    </xf>
    <xf numFmtId="0" fontId="6" fillId="0" borderId="0" xfId="0" quotePrefix="1" applyFont="1" applyFill="1"/>
    <xf numFmtId="0" fontId="0" fillId="0" borderId="0" xfId="0" applyAlignment="1"/>
    <xf numFmtId="0" fontId="5" fillId="0" borderId="0" xfId="0" applyFont="1" applyAlignment="1"/>
    <xf numFmtId="43" fontId="3" fillId="0" borderId="0" xfId="1" applyFont="1" applyProtection="1">
      <protection hidden="1"/>
    </xf>
    <xf numFmtId="43" fontId="3" fillId="0" borderId="1" xfId="1" applyFont="1" applyBorder="1" applyProtection="1">
      <protection hidden="1"/>
    </xf>
    <xf numFmtId="43" fontId="5" fillId="0" borderId="0" xfId="0" applyNumberFormat="1" applyFont="1" applyProtection="1">
      <protection hidden="1"/>
    </xf>
    <xf numFmtId="0" fontId="0" fillId="0" borderId="0" xfId="0" applyProtection="1">
      <protection hidden="1"/>
    </xf>
    <xf numFmtId="43" fontId="5" fillId="0" borderId="0" xfId="1" applyFont="1" applyProtection="1">
      <protection hidden="1"/>
    </xf>
    <xf numFmtId="39" fontId="0" fillId="0" borderId="0" xfId="0" applyNumberFormat="1"/>
    <xf numFmtId="43" fontId="3" fillId="0" borderId="0" xfId="1" applyFont="1"/>
    <xf numFmtId="43" fontId="3" fillId="0" borderId="0" xfId="1" applyFont="1"/>
    <xf numFmtId="43" fontId="0" fillId="0" borderId="0" xfId="0" applyNumberFormat="1" applyProtection="1">
      <protection hidden="1"/>
    </xf>
    <xf numFmtId="0" fontId="0" fillId="0" borderId="0" xfId="0" applyFill="1"/>
    <xf numFmtId="43" fontId="5" fillId="14" borderId="0" xfId="0" applyNumberFormat="1" applyFont="1" applyFill="1" applyBorder="1"/>
    <xf numFmtId="0" fontId="7" fillId="0" borderId="0" xfId="3" applyFont="1" applyFill="1" applyAlignment="1">
      <alignment horizontal="left"/>
    </xf>
    <xf numFmtId="49" fontId="8" fillId="0" borderId="0" xfId="3" applyNumberFormat="1" applyFont="1" applyFill="1" applyAlignment="1">
      <alignment horizontal="left"/>
    </xf>
    <xf numFmtId="0" fontId="1" fillId="0" borderId="0" xfId="3" applyFill="1"/>
    <xf numFmtId="0" fontId="0" fillId="0" borderId="0" xfId="0" applyAlignment="1">
      <alignment horizontal="left"/>
    </xf>
    <xf numFmtId="44" fontId="0" fillId="0" borderId="0" xfId="0" applyNumberFormat="1"/>
    <xf numFmtId="0" fontId="9" fillId="0" borderId="0" xfId="0" applyFont="1" applyFill="1" applyBorder="1"/>
    <xf numFmtId="0" fontId="10" fillId="0" borderId="0" xfId="0" applyFont="1" applyFill="1" applyBorder="1"/>
    <xf numFmtId="0" fontId="5" fillId="0" borderId="0" xfId="0" pivotButton="1" applyFont="1"/>
    <xf numFmtId="0" fontId="5" fillId="0" borderId="0" xfId="0" applyFont="1" applyAlignment="1">
      <alignment horizontal="left"/>
    </xf>
    <xf numFmtId="44" fontId="5" fillId="0" borderId="0" xfId="0" applyNumberFormat="1" applyFont="1"/>
    <xf numFmtId="43" fontId="5" fillId="0" borderId="0" xfId="0" applyNumberFormat="1" applyFont="1"/>
    <xf numFmtId="0" fontId="0" fillId="0" borderId="0" xfId="0" applyAlignment="1">
      <alignment horizontal="center"/>
    </xf>
    <xf numFmtId="49" fontId="8" fillId="15" borderId="0" xfId="3" applyNumberFormat="1" applyFont="1" applyFill="1" applyAlignment="1">
      <alignment horizontal="left"/>
    </xf>
    <xf numFmtId="1" fontId="8" fillId="15" borderId="0" xfId="3" applyNumberFormat="1" applyFont="1" applyFill="1" applyAlignment="1">
      <alignment horizontal="left"/>
    </xf>
    <xf numFmtId="166" fontId="8" fillId="15" borderId="0" xfId="3" applyNumberFormat="1" applyFont="1" applyFill="1" applyAlignment="1">
      <alignment horizontal="right"/>
    </xf>
    <xf numFmtId="49" fontId="8" fillId="15" borderId="0" xfId="3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2" fillId="0" borderId="0" xfId="0" applyFont="1"/>
    <xf numFmtId="43" fontId="0" fillId="0" borderId="0" xfId="1" applyFont="1"/>
    <xf numFmtId="43" fontId="3" fillId="0" borderId="0" xfId="1" applyFont="1" applyBorder="1" applyProtection="1">
      <protection hidden="1"/>
    </xf>
    <xf numFmtId="43" fontId="3" fillId="16" borderId="1" xfId="1" applyFont="1" applyFill="1" applyBorder="1" applyProtection="1">
      <protection hidden="1"/>
    </xf>
    <xf numFmtId="0" fontId="0" fillId="17" borderId="0" xfId="0" applyFill="1"/>
    <xf numFmtId="49" fontId="5" fillId="17" borderId="0" xfId="0" applyNumberFormat="1" applyFont="1" applyFill="1" applyAlignment="1">
      <alignment horizontal="center"/>
    </xf>
    <xf numFmtId="1" fontId="14" fillId="18" borderId="0" xfId="0" applyNumberFormat="1" applyFont="1" applyFill="1" applyBorder="1" applyAlignment="1">
      <alignment horizontal="left"/>
    </xf>
    <xf numFmtId="4" fontId="13" fillId="0" borderId="0" xfId="0" applyNumberFormat="1" applyFont="1"/>
    <xf numFmtId="43" fontId="0" fillId="0" borderId="0" xfId="0" applyNumberFormat="1" applyFill="1" applyProtection="1">
      <protection hidden="1"/>
    </xf>
    <xf numFmtId="0" fontId="0" fillId="0" borderId="0" xfId="0" applyAlignment="1">
      <alignment horizontal="center"/>
    </xf>
    <xf numFmtId="0" fontId="16" fillId="18" borderId="2" xfId="4" applyFont="1" applyFill="1" applyBorder="1" applyAlignment="1">
      <alignment horizontal="left"/>
    </xf>
    <xf numFmtId="49" fontId="16" fillId="18" borderId="2" xfId="4" applyNumberFormat="1" applyFont="1" applyFill="1" applyBorder="1" applyAlignment="1">
      <alignment horizontal="left"/>
    </xf>
    <xf numFmtId="49" fontId="16" fillId="18" borderId="2" xfId="4" applyNumberFormat="1" applyFont="1" applyFill="1" applyBorder="1" applyAlignment="1">
      <alignment horizontal="right"/>
    </xf>
    <xf numFmtId="0" fontId="17" fillId="18" borderId="0" xfId="4" applyFont="1" applyFill="1" applyAlignment="1">
      <alignment horizontal="left"/>
    </xf>
    <xf numFmtId="0" fontId="18" fillId="18" borderId="0" xfId="4" quotePrefix="1" applyFont="1" applyFill="1" applyAlignment="1">
      <alignment horizontal="left"/>
    </xf>
    <xf numFmtId="49" fontId="18" fillId="18" borderId="0" xfId="4" applyNumberFormat="1" applyFont="1" applyFill="1" applyAlignment="1">
      <alignment horizontal="left"/>
    </xf>
    <xf numFmtId="1" fontId="18" fillId="18" borderId="0" xfId="4" applyNumberFormat="1" applyFont="1" applyFill="1" applyAlignment="1">
      <alignment horizontal="left"/>
    </xf>
    <xf numFmtId="49" fontId="18" fillId="18" borderId="0" xfId="4" applyNumberFormat="1" applyFont="1" applyFill="1" applyAlignment="1">
      <alignment horizontal="left" vertical="top"/>
    </xf>
    <xf numFmtId="166" fontId="18" fillId="18" borderId="0" xfId="4" applyNumberFormat="1" applyFont="1" applyFill="1" applyAlignment="1">
      <alignment horizontal="right"/>
    </xf>
    <xf numFmtId="0" fontId="16" fillId="18" borderId="2" xfId="0" applyFont="1" applyFill="1" applyBorder="1" applyAlignment="1">
      <alignment horizontal="left"/>
    </xf>
    <xf numFmtId="49" fontId="16" fillId="18" borderId="2" xfId="0" applyNumberFormat="1" applyFont="1" applyFill="1" applyBorder="1" applyAlignment="1">
      <alignment horizontal="left"/>
    </xf>
    <xf numFmtId="49" fontId="16" fillId="18" borderId="2" xfId="0" applyNumberFormat="1" applyFont="1" applyFill="1" applyBorder="1" applyAlignment="1">
      <alignment horizontal="right"/>
    </xf>
    <xf numFmtId="0" fontId="17" fillId="18" borderId="0" xfId="0" applyFont="1" applyFill="1" applyAlignment="1">
      <alignment horizontal="left"/>
    </xf>
    <xf numFmtId="0" fontId="18" fillId="18" borderId="0" xfId="0" quotePrefix="1" applyFont="1" applyFill="1" applyAlignment="1">
      <alignment horizontal="left"/>
    </xf>
    <xf numFmtId="49" fontId="18" fillId="18" borderId="0" xfId="0" applyNumberFormat="1" applyFont="1" applyFill="1" applyAlignment="1">
      <alignment horizontal="left"/>
    </xf>
    <xf numFmtId="1" fontId="18" fillId="18" borderId="0" xfId="0" applyNumberFormat="1" applyFont="1" applyFill="1" applyAlignment="1">
      <alignment horizontal="left"/>
    </xf>
    <xf numFmtId="49" fontId="18" fillId="18" borderId="0" xfId="0" applyNumberFormat="1" applyFont="1" applyFill="1" applyAlignment="1">
      <alignment horizontal="left" vertical="top"/>
    </xf>
    <xf numFmtId="166" fontId="18" fillId="18" borderId="0" xfId="0" applyNumberFormat="1" applyFont="1" applyFill="1" applyAlignment="1">
      <alignment horizontal="right"/>
    </xf>
    <xf numFmtId="0" fontId="18" fillId="18" borderId="0" xfId="0" applyFont="1" applyFill="1" applyAlignment="1">
      <alignment horizontal="left" vertical="top" wrapText="1"/>
    </xf>
    <xf numFmtId="49" fontId="18" fillId="18" borderId="3" xfId="0" applyNumberFormat="1" applyFont="1" applyFill="1" applyBorder="1" applyAlignment="1">
      <alignment horizontal="left"/>
    </xf>
    <xf numFmtId="1" fontId="18" fillId="18" borderId="3" xfId="0" applyNumberFormat="1" applyFont="1" applyFill="1" applyBorder="1" applyAlignment="1">
      <alignment horizontal="left"/>
    </xf>
    <xf numFmtId="49" fontId="18" fillId="18" borderId="3" xfId="0" applyNumberFormat="1" applyFont="1" applyFill="1" applyBorder="1" applyAlignment="1">
      <alignment horizontal="left" vertical="top"/>
    </xf>
    <xf numFmtId="166" fontId="18" fillId="18" borderId="3" xfId="0" applyNumberFormat="1" applyFont="1" applyFill="1" applyBorder="1" applyAlignment="1">
      <alignment horizontal="right"/>
    </xf>
    <xf numFmtId="166" fontId="0" fillId="0" borderId="0" xfId="0" applyNumberFormat="1"/>
    <xf numFmtId="1" fontId="8" fillId="15" borderId="0" xfId="3" applyNumberFormat="1" applyFont="1" applyFill="1" applyBorder="1" applyAlignment="1">
      <alignment horizontal="left"/>
    </xf>
    <xf numFmtId="1" fontId="18" fillId="18" borderId="0" xfId="0" applyNumberFormat="1" applyFont="1" applyFill="1" applyBorder="1" applyAlignment="1">
      <alignment horizontal="left"/>
    </xf>
    <xf numFmtId="166" fontId="8" fillId="15" borderId="0" xfId="3" applyNumberFormat="1" applyFont="1" applyFill="1" applyBorder="1" applyAlignment="1">
      <alignment horizontal="right"/>
    </xf>
    <xf numFmtId="166" fontId="18" fillId="18" borderId="0" xfId="0" applyNumberFormat="1" applyFont="1" applyFill="1" applyBorder="1" applyAlignment="1">
      <alignment horizontal="right"/>
    </xf>
    <xf numFmtId="49" fontId="18" fillId="18" borderId="0" xfId="0" applyNumberFormat="1" applyFont="1" applyFill="1" applyBorder="1" applyAlignment="1">
      <alignment horizontal="left"/>
    </xf>
    <xf numFmtId="49" fontId="18" fillId="18" borderId="0" xfId="0" applyNumberFormat="1" applyFont="1" applyFill="1" applyBorder="1" applyAlignment="1">
      <alignment horizontal="left" vertical="top"/>
    </xf>
    <xf numFmtId="166" fontId="8" fillId="0" borderId="0" xfId="3" applyNumberFormat="1" applyFont="1" applyFill="1" applyAlignment="1">
      <alignment horizontal="right"/>
    </xf>
    <xf numFmtId="0" fontId="14" fillId="18" borderId="0" xfId="0" quotePrefix="1" applyFont="1" applyFill="1" applyAlignment="1">
      <alignment horizontal="left"/>
    </xf>
    <xf numFmtId="0" fontId="6" fillId="0" borderId="0" xfId="0" quotePrefix="1" applyFont="1"/>
    <xf numFmtId="40" fontId="0" fillId="0" borderId="0" xfId="0" applyNumberFormat="1"/>
    <xf numFmtId="49" fontId="3" fillId="0" borderId="0" xfId="1" applyNumberFormat="1" applyFont="1" applyProtection="1">
      <protection hidden="1"/>
    </xf>
    <xf numFmtId="0" fontId="0" fillId="17" borderId="0" xfId="0" applyFill="1" applyAlignment="1">
      <alignment horizontal="left"/>
    </xf>
    <xf numFmtId="0" fontId="0" fillId="0" borderId="0" xfId="0" applyFill="1" applyAlignment="1">
      <alignment horizontal="left"/>
    </xf>
    <xf numFmtId="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5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37409A8F-DFA8-4551-873F-4009D8085642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0"/>
  <sheetViews>
    <sheetView workbookViewId="0">
      <selection activeCell="D184" sqref="D184"/>
    </sheetView>
  </sheetViews>
  <sheetFormatPr defaultRowHeight="15" x14ac:dyDescent="0.25"/>
  <cols>
    <col min="1" max="1" width="13.140625" bestFit="1" customWidth="1"/>
    <col min="2" max="2" width="22.42578125" bestFit="1" customWidth="1"/>
    <col min="3" max="3" width="19.5703125" bestFit="1" customWidth="1"/>
    <col min="4" max="4" width="16.85546875" bestFit="1" customWidth="1"/>
    <col min="5" max="5" width="15.140625" bestFit="1" customWidth="1"/>
    <col min="6" max="8" width="16.85546875" bestFit="1" customWidth="1"/>
  </cols>
  <sheetData>
    <row r="1" spans="1:8" x14ac:dyDescent="0.25">
      <c r="B1" s="118" t="s">
        <v>2802</v>
      </c>
      <c r="C1" s="118"/>
      <c r="D1" s="39"/>
      <c r="F1" s="117" t="s">
        <v>2803</v>
      </c>
      <c r="G1" s="117"/>
      <c r="H1" s="117"/>
    </row>
    <row r="2" spans="1:8" x14ac:dyDescent="0.25">
      <c r="A2" s="59" t="s">
        <v>411</v>
      </c>
      <c r="B2" s="58" t="s">
        <v>401</v>
      </c>
      <c r="C2" s="58" t="s">
        <v>405</v>
      </c>
      <c r="D2" s="58" t="s">
        <v>304</v>
      </c>
      <c r="E2" s="57"/>
      <c r="F2" s="58" t="s">
        <v>403</v>
      </c>
      <c r="G2" s="58" t="s">
        <v>404</v>
      </c>
      <c r="H2" s="58" t="s">
        <v>304</v>
      </c>
    </row>
    <row r="3" spans="1:8" x14ac:dyDescent="0.25">
      <c r="A3" s="55" t="s">
        <v>1</v>
      </c>
      <c r="B3" s="56">
        <f>SUMIF('Accounting Record'!$A$2:$A$2301,Reconcilation!A3,'Accounting Record'!$E$2:$E$2301)+SUMIF('Monthly Adjustments'!$A$3:$A$181,Reconcilation!A3,'Monthly Adjustments'!$BB$3:$BB$181)</f>
        <v>49281965.590000004</v>
      </c>
      <c r="C3" s="4">
        <f>ReconciliationData!AK2+ReconciliationData!Y2</f>
        <v>49281965.576666668</v>
      </c>
      <c r="D3" s="4">
        <f>B3-C3</f>
        <v>1.3333335518836975E-2</v>
      </c>
      <c r="F3" s="4">
        <f>ReconciliationData!AA2</f>
        <v>49399020.950000003</v>
      </c>
      <c r="G3" s="4">
        <f>ReconciliationData!AH2</f>
        <v>49399020.945400678</v>
      </c>
      <c r="H3" s="4">
        <f>F3-G3</f>
        <v>4.5993253588676453E-3</v>
      </c>
    </row>
    <row r="4" spans="1:8" x14ac:dyDescent="0.25">
      <c r="A4" s="55" t="s">
        <v>2</v>
      </c>
      <c r="B4" s="56">
        <f>SUMIF('Accounting Record'!$A$2:$A$2301,Reconcilation!A4,'Accounting Record'!$E$2:$E$2301)+SUMIF('Monthly Adjustments'!$A$3:$A$181,Reconcilation!A4,'Monthly Adjustments'!$BB$3:$BB$181)</f>
        <v>201673686.34</v>
      </c>
      <c r="C4" s="4">
        <f>ReconciliationData!AK3+ReconciliationData!Y3</f>
        <v>201673686.33242133</v>
      </c>
      <c r="D4" s="4">
        <f t="shared" ref="D4:D67" si="0">B4-C4</f>
        <v>7.5786709785461426E-3</v>
      </c>
      <c r="F4" s="4">
        <f>ReconciliationData!AA3</f>
        <v>207376630.81999999</v>
      </c>
      <c r="G4" s="4">
        <f>ReconciliationData!AH3</f>
        <v>207376630.82253101</v>
      </c>
      <c r="H4" s="4">
        <f t="shared" ref="H4:H67" si="1">F4-G4</f>
        <v>-2.5310218334197998E-3</v>
      </c>
    </row>
    <row r="5" spans="1:8" x14ac:dyDescent="0.25">
      <c r="A5" s="55" t="s">
        <v>3</v>
      </c>
      <c r="B5" s="56">
        <f>SUMIF('Accounting Record'!$A$2:$A$2301,Reconcilation!A5,'Accounting Record'!$E$2:$E$2301)+SUMIF('Monthly Adjustments'!$A$3:$A$181,Reconcilation!A5,'Monthly Adjustments'!$BB$3:$BB$181)</f>
        <v>31243467.18</v>
      </c>
      <c r="C5" s="4">
        <f>ReconciliationData!AK4+ReconciliationData!Y4</f>
        <v>31243467.18707421</v>
      </c>
      <c r="D5" s="4">
        <f t="shared" si="0"/>
        <v>-7.0742107927799225E-3</v>
      </c>
      <c r="F5" s="4">
        <f>ReconciliationData!AA4</f>
        <v>31343120.640000001</v>
      </c>
      <c r="G5" s="4">
        <f>ReconciliationData!AH4</f>
        <v>31343120.630520254</v>
      </c>
      <c r="H5" s="4">
        <f t="shared" si="1"/>
        <v>9.4797462224960327E-3</v>
      </c>
    </row>
    <row r="6" spans="1:8" x14ac:dyDescent="0.25">
      <c r="A6" s="55" t="s">
        <v>4</v>
      </c>
      <c r="B6" s="56">
        <f>SUMIF('Accounting Record'!$A$2:$A$2301,Reconcilation!A6,'Accounting Record'!$E$2:$E$2301)+SUMIF('Monthly Adjustments'!$A$3:$A$181,Reconcilation!A6,'Monthly Adjustments'!$BB$3:$BB$181)</f>
        <v>88119410.400000006</v>
      </c>
      <c r="C6" s="4">
        <f>ReconciliationData!AK5+ReconciliationData!Y5</f>
        <v>88119410.411328018</v>
      </c>
      <c r="D6" s="4">
        <f t="shared" si="0"/>
        <v>-1.1328011751174927E-2</v>
      </c>
      <c r="F6" s="4">
        <f>ReconciliationData!AA5</f>
        <v>90769701.739999995</v>
      </c>
      <c r="G6" s="4">
        <f>ReconciliationData!AH5</f>
        <v>90769701.73869215</v>
      </c>
      <c r="H6" s="4">
        <f t="shared" si="1"/>
        <v>1.3078451156616211E-3</v>
      </c>
    </row>
    <row r="7" spans="1:8" x14ac:dyDescent="0.25">
      <c r="A7" s="55" t="s">
        <v>5</v>
      </c>
      <c r="B7" s="56">
        <f>SUMIF('Accounting Record'!$A$2:$A$2301,Reconcilation!A7,'Accounting Record'!$E$2:$E$2301)+SUMIF('Monthly Adjustments'!$A$3:$A$181,Reconcilation!A7,'Monthly Adjustments'!$BB$3:$BB$181)</f>
        <v>3170231.58</v>
      </c>
      <c r="C7" s="4">
        <f>ReconciliationData!AK6+ReconciliationData!Y6</f>
        <v>3170231.58</v>
      </c>
      <c r="D7" s="4">
        <f t="shared" si="0"/>
        <v>0</v>
      </c>
      <c r="F7" s="4">
        <f>ReconciliationData!AA6</f>
        <v>3173987.75</v>
      </c>
      <c r="G7" s="4">
        <f>ReconciliationData!AH6</f>
        <v>3173987.7501777299</v>
      </c>
      <c r="H7" s="4">
        <f t="shared" si="1"/>
        <v>-1.7772987484931946E-4</v>
      </c>
    </row>
    <row r="8" spans="1:8" x14ac:dyDescent="0.25">
      <c r="A8" s="55" t="s">
        <v>6</v>
      </c>
      <c r="B8" s="56">
        <f>SUMIF('Accounting Record'!$A$2:$A$2301,Reconcilation!A8,'Accounting Record'!$E$2:$E$2301)+SUMIF('Monthly Adjustments'!$A$3:$A$181,Reconcilation!A8,'Monthly Adjustments'!$BB$3:$BB$181)</f>
        <v>5425419.9099999992</v>
      </c>
      <c r="C8" s="4">
        <f>ReconciliationData!AK7+ReconciliationData!Y7</f>
        <v>5425419.9099999992</v>
      </c>
      <c r="D8" s="4">
        <f t="shared" si="0"/>
        <v>0</v>
      </c>
      <c r="F8" s="4">
        <f>ReconciliationData!AA7</f>
        <v>5428752.6600000001</v>
      </c>
      <c r="G8" s="4">
        <f>ReconciliationData!AH7</f>
        <v>5428752.6562779173</v>
      </c>
      <c r="H8" s="4">
        <f t="shared" si="1"/>
        <v>3.7220828235149384E-3</v>
      </c>
    </row>
    <row r="9" spans="1:8" x14ac:dyDescent="0.25">
      <c r="A9" s="55" t="s">
        <v>7</v>
      </c>
      <c r="B9" s="56">
        <f>SUMIF('Accounting Record'!$A$2:$A$2301,Reconcilation!A9,'Accounting Record'!$E$2:$E$2301)+SUMIF('Monthly Adjustments'!$A$3:$A$181,Reconcilation!A9,'Monthly Adjustments'!$BB$3:$BB$181)</f>
        <v>48891420.219999991</v>
      </c>
      <c r="C9" s="4">
        <f>ReconciliationData!AK8+ReconciliationData!Y8</f>
        <v>48891420.19721429</v>
      </c>
      <c r="D9" s="4">
        <f t="shared" si="0"/>
        <v>2.2785700857639313E-2</v>
      </c>
      <c r="F9" s="4">
        <f>ReconciliationData!AA8</f>
        <v>48949540.130000003</v>
      </c>
      <c r="G9" s="4">
        <f>ReconciliationData!AH8</f>
        <v>48949540.131909825</v>
      </c>
      <c r="H9" s="4">
        <f t="shared" si="1"/>
        <v>-1.9098222255706787E-3</v>
      </c>
    </row>
    <row r="10" spans="1:8" x14ac:dyDescent="0.25">
      <c r="A10" s="55" t="s">
        <v>8</v>
      </c>
      <c r="B10" s="56">
        <f>SUMIF('Accounting Record'!$A$2:$A$2301,Reconcilation!A10,'Accounting Record'!$E$2:$E$2301)+SUMIF('Monthly Adjustments'!$A$3:$A$181,Reconcilation!A10,'Monthly Adjustments'!$BB$3:$BB$181)</f>
        <v>14563163.249999998</v>
      </c>
      <c r="C10" s="4">
        <f>ReconciliationData!AK9+ReconciliationData!Y9</f>
        <v>14563163.263333334</v>
      </c>
      <c r="D10" s="4">
        <f t="shared" si="0"/>
        <v>-1.3333335518836975E-2</v>
      </c>
      <c r="F10" s="4">
        <f>ReconciliationData!AA9</f>
        <v>14686803.539999999</v>
      </c>
      <c r="G10" s="4">
        <f>ReconciliationData!AH9</f>
        <v>14686803.536563421</v>
      </c>
      <c r="H10" s="4">
        <f t="shared" si="1"/>
        <v>3.4365784376859665E-3</v>
      </c>
    </row>
    <row r="11" spans="1:8" x14ac:dyDescent="0.25">
      <c r="A11" s="55" t="s">
        <v>9</v>
      </c>
      <c r="B11" s="56">
        <f>SUMIF('Accounting Record'!$A$2:$A$2301,Reconcilation!A11,'Accounting Record'!$E$2:$E$2301)+SUMIF('Monthly Adjustments'!$A$3:$A$181,Reconcilation!A11,'Monthly Adjustments'!$BB$3:$BB$181)</f>
        <v>1751092.02</v>
      </c>
      <c r="C11" s="4">
        <f>ReconciliationData!AK10+ReconciliationData!Y10</f>
        <v>1751092.02</v>
      </c>
      <c r="D11" s="4">
        <f t="shared" si="0"/>
        <v>0</v>
      </c>
      <c r="F11" s="4">
        <f>ReconciliationData!AA10</f>
        <v>1752268.91</v>
      </c>
      <c r="G11" s="4">
        <f>ReconciliationData!AH10</f>
        <v>1752268.9129688558</v>
      </c>
      <c r="H11" s="4">
        <f t="shared" si="1"/>
        <v>-2.9688559006899595E-3</v>
      </c>
    </row>
    <row r="12" spans="1:8" x14ac:dyDescent="0.25">
      <c r="A12" s="55" t="s">
        <v>10</v>
      </c>
      <c r="B12" s="56">
        <f>SUMIF('Accounting Record'!$A$2:$A$2301,Reconcilation!A12,'Accounting Record'!$E$2:$E$2301)+SUMIF('Monthly Adjustments'!$A$3:$A$181,Reconcilation!A12,'Monthly Adjustments'!$BB$3:$BB$181)</f>
        <v>6095600.1600000011</v>
      </c>
      <c r="C12" s="4">
        <f>ReconciliationData!AK11+ReconciliationData!Y11</f>
        <v>6095600.1473958334</v>
      </c>
      <c r="D12" s="4">
        <f t="shared" si="0"/>
        <v>1.2604167684912682E-2</v>
      </c>
      <c r="F12" s="4">
        <f>ReconciliationData!AA11</f>
        <v>6196631.5800000001</v>
      </c>
      <c r="G12" s="4">
        <f>ReconciliationData!AH11</f>
        <v>6196631.5803977586</v>
      </c>
      <c r="H12" s="4">
        <f t="shared" si="1"/>
        <v>-3.9775855839252472E-4</v>
      </c>
    </row>
    <row r="13" spans="1:8" x14ac:dyDescent="0.25">
      <c r="A13" s="55" t="s">
        <v>11</v>
      </c>
      <c r="B13" s="56">
        <f>SUMIF('Accounting Record'!$A$2:$A$2301,Reconcilation!A13,'Accounting Record'!$E$2:$E$2301)+SUMIF('Monthly Adjustments'!$A$3:$A$181,Reconcilation!A13,'Monthly Adjustments'!$BB$3:$BB$181)</f>
        <v>6718316.2499999981</v>
      </c>
      <c r="C13" s="4">
        <f>ReconciliationData!AK12+ReconciliationData!Y12</f>
        <v>6718316.2499999991</v>
      </c>
      <c r="D13" s="4">
        <f t="shared" si="0"/>
        <v>0</v>
      </c>
      <c r="F13" s="4">
        <f>ReconciliationData!AA12</f>
        <v>6722996.2199999997</v>
      </c>
      <c r="G13" s="4">
        <f>ReconciliationData!AH12</f>
        <v>6722996.2253097109</v>
      </c>
      <c r="H13" s="4">
        <f t="shared" si="1"/>
        <v>-5.3097112104296684E-3</v>
      </c>
    </row>
    <row r="14" spans="1:8" x14ac:dyDescent="0.25">
      <c r="A14" s="55" t="s">
        <v>12</v>
      </c>
      <c r="B14" s="56">
        <f>SUMIF('Accounting Record'!$A$2:$A$2301,Reconcilation!A14,'Accounting Record'!$E$2:$E$2301)+SUMIF('Monthly Adjustments'!$A$3:$A$181,Reconcilation!A14,'Monthly Adjustments'!$BB$3:$BB$181)</f>
        <v>293741660.65000004</v>
      </c>
      <c r="C14" s="4">
        <f>ReconciliationData!AK13+ReconciliationData!Y13</f>
        <v>293741660.62340277</v>
      </c>
      <c r="D14" s="4">
        <f t="shared" si="0"/>
        <v>2.6597261428833008E-2</v>
      </c>
      <c r="F14" s="4">
        <f>ReconciliationData!AA13</f>
        <v>294836296.11000001</v>
      </c>
      <c r="G14" s="4">
        <f>ReconciliationData!AH13</f>
        <v>294836296.10605431</v>
      </c>
      <c r="H14" s="4">
        <f t="shared" si="1"/>
        <v>3.9457082748413086E-3</v>
      </c>
    </row>
    <row r="15" spans="1:8" x14ac:dyDescent="0.25">
      <c r="A15" s="55" t="s">
        <v>13</v>
      </c>
      <c r="B15" s="56">
        <f>SUMIF('Accounting Record'!$A$2:$A$2301,Reconcilation!A15,'Accounting Record'!$E$2:$E$2301)+SUMIF('Monthly Adjustments'!$A$3:$A$181,Reconcilation!A15,'Monthly Adjustments'!$BB$3:$BB$181)</f>
        <v>59257426.560000002</v>
      </c>
      <c r="C15" s="4">
        <f>ReconciliationData!AK14+ReconciliationData!Y14</f>
        <v>59257426.494181551</v>
      </c>
      <c r="D15" s="4">
        <f t="shared" si="0"/>
        <v>6.5818451344966888E-2</v>
      </c>
      <c r="F15" s="4">
        <f>ReconciliationData!AA14</f>
        <v>60404758.840000004</v>
      </c>
      <c r="G15" s="4">
        <f>ReconciliationData!AH14</f>
        <v>60404758.844214171</v>
      </c>
      <c r="H15" s="4">
        <f t="shared" si="1"/>
        <v>-4.214167594909668E-3</v>
      </c>
    </row>
    <row r="16" spans="1:8" x14ac:dyDescent="0.25">
      <c r="A16" s="55" t="s">
        <v>14</v>
      </c>
      <c r="B16" s="56">
        <f>SUMIF('Accounting Record'!$A$2:$A$2301,Reconcilation!A16,'Accounting Record'!$E$2:$E$2301)+SUMIF('Monthly Adjustments'!$A$3:$A$181,Reconcilation!A16,'Monthly Adjustments'!$BB$3:$BB$181)</f>
        <v>1661348.11</v>
      </c>
      <c r="C16" s="4">
        <f>ReconciliationData!AK15+ReconciliationData!Y15</f>
        <v>1661348.11</v>
      </c>
      <c r="D16" s="4">
        <f t="shared" si="0"/>
        <v>0</v>
      </c>
      <c r="F16" s="4">
        <f>ReconciliationData!AA15</f>
        <v>1662514.83</v>
      </c>
      <c r="G16" s="4">
        <f>ReconciliationData!AH15</f>
        <v>1662514.8354248703</v>
      </c>
      <c r="H16" s="4">
        <f t="shared" si="1"/>
        <v>-5.424870178103447E-3</v>
      </c>
    </row>
    <row r="17" spans="1:8" x14ac:dyDescent="0.25">
      <c r="A17" s="55" t="s">
        <v>15</v>
      </c>
      <c r="B17" s="56">
        <f>SUMIF('Accounting Record'!$A$2:$A$2301,Reconcilation!A17,'Accounting Record'!$E$2:$E$2301)+SUMIF('Monthly Adjustments'!$A$3:$A$181,Reconcilation!A17,'Monthly Adjustments'!$BB$3:$BB$181)</f>
        <v>234639166.86000001</v>
      </c>
      <c r="C17" s="4">
        <f>ReconciliationData!AK16+ReconciliationData!Y16</f>
        <v>234639166.85046375</v>
      </c>
      <c r="D17" s="4">
        <f t="shared" si="0"/>
        <v>9.5362663269042969E-3</v>
      </c>
      <c r="F17" s="4">
        <f>ReconciliationData!AA16</f>
        <v>239179039.75</v>
      </c>
      <c r="G17" s="4">
        <f>ReconciliationData!AH16</f>
        <v>239179039.75770095</v>
      </c>
      <c r="H17" s="4">
        <f t="shared" si="1"/>
        <v>-7.7009499073028564E-3</v>
      </c>
    </row>
    <row r="18" spans="1:8" x14ac:dyDescent="0.25">
      <c r="A18" s="55" t="s">
        <v>16</v>
      </c>
      <c r="B18" s="56">
        <f>SUMIF('Accounting Record'!$A$2:$A$2301,Reconcilation!A18,'Accounting Record'!$E$2:$E$2301)+SUMIF('Monthly Adjustments'!$A$3:$A$181,Reconcilation!A18,'Monthly Adjustments'!$BB$3:$BB$181)</f>
        <v>36914189.549999997</v>
      </c>
      <c r="C18" s="4">
        <f>ReconciliationData!AK17+ReconciliationData!Y17</f>
        <v>36914189.549999997</v>
      </c>
      <c r="D18" s="4">
        <f t="shared" si="0"/>
        <v>0</v>
      </c>
      <c r="F18" s="4">
        <f>ReconciliationData!AA17</f>
        <v>36929297.100000001</v>
      </c>
      <c r="G18" s="4">
        <f>ReconciliationData!AH17</f>
        <v>36929297.098976128</v>
      </c>
      <c r="H18" s="4">
        <f t="shared" si="1"/>
        <v>1.0238736867904663E-3</v>
      </c>
    </row>
    <row r="19" spans="1:8" x14ac:dyDescent="0.25">
      <c r="A19" s="55" t="s">
        <v>17</v>
      </c>
      <c r="B19" s="56">
        <f>SUMIF('Accounting Record'!$A$2:$A$2301,Reconcilation!A19,'Accounting Record'!$E$2:$E$2301)+SUMIF('Monthly Adjustments'!$A$3:$A$181,Reconcilation!A19,'Monthly Adjustments'!$BB$3:$BB$181)</f>
        <v>6109403.8400000008</v>
      </c>
      <c r="C19" s="4">
        <f>ReconciliationData!AK18+ReconciliationData!Y18</f>
        <v>6109403.8399999999</v>
      </c>
      <c r="D19" s="4">
        <f t="shared" si="0"/>
        <v>0</v>
      </c>
      <c r="F19" s="4">
        <f>ReconciliationData!AA18</f>
        <v>6114772.79</v>
      </c>
      <c r="G19" s="4">
        <f>ReconciliationData!AH18</f>
        <v>6114772.7810391244</v>
      </c>
      <c r="H19" s="4">
        <f t="shared" si="1"/>
        <v>8.9608756825327873E-3</v>
      </c>
    </row>
    <row r="20" spans="1:8" x14ac:dyDescent="0.25">
      <c r="A20" s="55" t="s">
        <v>18</v>
      </c>
      <c r="B20" s="56">
        <f>SUMIF('Accounting Record'!$A$2:$A$2301,Reconcilation!A20,'Accounting Record'!$E$2:$E$2301)+SUMIF('Monthly Adjustments'!$A$3:$A$181,Reconcilation!A20,'Monthly Adjustments'!$BB$3:$BB$181)</f>
        <v>1400058.32</v>
      </c>
      <c r="C20" s="4">
        <f>ReconciliationData!AK19+ReconciliationData!Y19</f>
        <v>1400058.32</v>
      </c>
      <c r="D20" s="4">
        <f t="shared" si="0"/>
        <v>0</v>
      </c>
      <c r="F20" s="4">
        <f>ReconciliationData!AA19</f>
        <v>1400845.13</v>
      </c>
      <c r="G20" s="4">
        <f>ReconciliationData!AH19</f>
        <v>1400845.1248670681</v>
      </c>
      <c r="H20" s="4">
        <f t="shared" si="1"/>
        <v>5.1329317502677441E-3</v>
      </c>
    </row>
    <row r="21" spans="1:8" x14ac:dyDescent="0.25">
      <c r="A21" s="55" t="s">
        <v>19</v>
      </c>
      <c r="B21" s="56">
        <f>SUMIF('Accounting Record'!$A$2:$A$2301,Reconcilation!A21,'Accounting Record'!$E$2:$E$2301)+SUMIF('Monthly Adjustments'!$A$3:$A$181,Reconcilation!A21,'Monthly Adjustments'!$BB$3:$BB$181)</f>
        <v>452363.4</v>
      </c>
      <c r="C21" s="4">
        <f>ReconciliationData!AK20+ReconciliationData!Y20</f>
        <v>452363.39999999997</v>
      </c>
      <c r="D21" s="4">
        <f t="shared" si="0"/>
        <v>0</v>
      </c>
      <c r="F21" s="4">
        <f>ReconciliationData!AA20</f>
        <v>456995.35</v>
      </c>
      <c r="G21" s="4">
        <f>ReconciliationData!AH20</f>
        <v>456995.34670007025</v>
      </c>
      <c r="H21" s="4">
        <f t="shared" si="1"/>
        <v>3.299929725471884E-3</v>
      </c>
    </row>
    <row r="22" spans="1:8" x14ac:dyDescent="0.25">
      <c r="A22" s="55" t="s">
        <v>20</v>
      </c>
      <c r="B22" s="56">
        <f>SUMIF('Accounting Record'!$A$2:$A$2301,Reconcilation!A22,'Accounting Record'!$E$2:$E$2301)+SUMIF('Monthly Adjustments'!$A$3:$A$181,Reconcilation!A22,'Monthly Adjustments'!$BB$3:$BB$181)</f>
        <v>2098471.7500000005</v>
      </c>
      <c r="C22" s="4">
        <f>ReconciliationData!AK21+ReconciliationData!Y21</f>
        <v>2098471.75</v>
      </c>
      <c r="D22" s="4">
        <f t="shared" si="0"/>
        <v>0</v>
      </c>
      <c r="F22" s="4">
        <f>ReconciliationData!AA21</f>
        <v>2099662.98</v>
      </c>
      <c r="G22" s="4">
        <f>ReconciliationData!AH21</f>
        <v>2099662.9824253162</v>
      </c>
      <c r="H22" s="4">
        <f t="shared" si="1"/>
        <v>-2.4253162555396557E-3</v>
      </c>
    </row>
    <row r="23" spans="1:8" x14ac:dyDescent="0.25">
      <c r="A23" s="55" t="s">
        <v>21</v>
      </c>
      <c r="B23" s="56">
        <f>SUMIF('Accounting Record'!$A$2:$A$2301,Reconcilation!A23,'Accounting Record'!$E$2:$E$2301)+SUMIF('Monthly Adjustments'!$A$3:$A$181,Reconcilation!A23,'Monthly Adjustments'!$BB$3:$BB$181)</f>
        <v>1696250.6199999996</v>
      </c>
      <c r="C23" s="4">
        <f>ReconciliationData!AK22+ReconciliationData!Y22</f>
        <v>1696250.62</v>
      </c>
      <c r="D23" s="4">
        <f t="shared" si="0"/>
        <v>0</v>
      </c>
      <c r="F23" s="4">
        <f>ReconciliationData!AA22</f>
        <v>1697003.49</v>
      </c>
      <c r="G23" s="4">
        <f>ReconciliationData!AH22</f>
        <v>1697003.4921877678</v>
      </c>
      <c r="H23" s="4">
        <f t="shared" si="1"/>
        <v>-2.1877677645534277E-3</v>
      </c>
    </row>
    <row r="24" spans="1:8" x14ac:dyDescent="0.25">
      <c r="A24" s="55" t="s">
        <v>22</v>
      </c>
      <c r="B24" s="56">
        <f>SUMIF('Accounting Record'!$A$2:$A$2301,Reconcilation!A24,'Accounting Record'!$E$2:$E$2301)+SUMIF('Monthly Adjustments'!$A$3:$A$181,Reconcilation!A24,'Monthly Adjustments'!$BB$3:$BB$181)</f>
        <v>618681.84000000008</v>
      </c>
      <c r="C24" s="4">
        <f>ReconciliationData!AK23+ReconciliationData!Y23</f>
        <v>618681.84000000008</v>
      </c>
      <c r="D24" s="4">
        <f t="shared" si="0"/>
        <v>0</v>
      </c>
      <c r="F24" s="4">
        <f>ReconciliationData!AA23</f>
        <v>619004.48</v>
      </c>
      <c r="G24" s="4">
        <f>ReconciliationData!AH23</f>
        <v>619004.47438356956</v>
      </c>
      <c r="H24" s="4">
        <f t="shared" si="1"/>
        <v>5.6164304260164499E-3</v>
      </c>
    </row>
    <row r="25" spans="1:8" x14ac:dyDescent="0.25">
      <c r="A25" s="55" t="s">
        <v>23</v>
      </c>
      <c r="B25" s="56">
        <f>SUMIF('Accounting Record'!$A$2:$A$2301,Reconcilation!A25,'Accounting Record'!$E$2:$E$2301)+SUMIF('Monthly Adjustments'!$A$3:$A$181,Reconcilation!A25,'Monthly Adjustments'!$BB$3:$BB$181)</f>
        <v>17160254.739999998</v>
      </c>
      <c r="C25" s="4">
        <f>ReconciliationData!AK24+ReconciliationData!Y24</f>
        <v>17160254.739999998</v>
      </c>
      <c r="D25" s="4">
        <f t="shared" si="0"/>
        <v>0</v>
      </c>
      <c r="F25" s="4">
        <f>ReconciliationData!AA24</f>
        <v>17167513.530000001</v>
      </c>
      <c r="G25" s="4">
        <f>ReconciliationData!AH24</f>
        <v>17167513.530010015</v>
      </c>
      <c r="H25" s="4">
        <f t="shared" si="1"/>
        <v>-1.0013580322265625E-5</v>
      </c>
    </row>
    <row r="26" spans="1:8" x14ac:dyDescent="0.25">
      <c r="A26" s="55" t="s">
        <v>24</v>
      </c>
      <c r="B26" s="56">
        <f>SUMIF('Accounting Record'!$A$2:$A$2301,Reconcilation!A26,'Accounting Record'!$E$2:$E$2301)+SUMIF('Monthly Adjustments'!$A$3:$A$181,Reconcilation!A26,'Monthly Adjustments'!$BB$3:$BB$181)</f>
        <v>2143793.6</v>
      </c>
      <c r="C26" s="4">
        <f>ReconciliationData!AK25+ReconciliationData!Y25</f>
        <v>2143793.6</v>
      </c>
      <c r="D26" s="4">
        <f t="shared" si="0"/>
        <v>0</v>
      </c>
      <c r="F26" s="4">
        <f>ReconciliationData!AA25</f>
        <v>2144831.5299999998</v>
      </c>
      <c r="G26" s="4">
        <f>ReconciliationData!AH25</f>
        <v>2144831.5306827729</v>
      </c>
      <c r="H26" s="4">
        <f t="shared" si="1"/>
        <v>-6.8277306854724884E-4</v>
      </c>
    </row>
    <row r="27" spans="1:8" x14ac:dyDescent="0.25">
      <c r="A27" s="55" t="s">
        <v>25</v>
      </c>
      <c r="B27" s="56">
        <f>SUMIF('Accounting Record'!$A$2:$A$2301,Reconcilation!A27,'Accounting Record'!$E$2:$E$2301)+SUMIF('Monthly Adjustments'!$A$3:$A$181,Reconcilation!A27,'Monthly Adjustments'!$BB$3:$BB$181)</f>
        <v>130512541.35999998</v>
      </c>
      <c r="C27" s="4">
        <f>ReconciliationData!AK26+ReconciliationData!Y26</f>
        <v>130512541.40249999</v>
      </c>
      <c r="D27" s="4">
        <f t="shared" si="0"/>
        <v>-4.2500004172325134E-2</v>
      </c>
      <c r="F27" s="4">
        <f>ReconciliationData!AA26</f>
        <v>135117973.50999999</v>
      </c>
      <c r="G27" s="4">
        <f>ReconciliationData!AH26</f>
        <v>135117973.50891265</v>
      </c>
      <c r="H27" s="4">
        <f t="shared" si="1"/>
        <v>1.0873377323150635E-3</v>
      </c>
    </row>
    <row r="28" spans="1:8" x14ac:dyDescent="0.25">
      <c r="A28" s="55" t="s">
        <v>26</v>
      </c>
      <c r="B28" s="56">
        <f>SUMIF('Accounting Record'!$A$2:$A$2301,Reconcilation!A28,'Accounting Record'!$E$2:$E$2301)+SUMIF('Monthly Adjustments'!$A$3:$A$181,Reconcilation!A28,'Monthly Adjustments'!$BB$3:$BB$181)</f>
        <v>47484378.989999995</v>
      </c>
      <c r="C28" s="4">
        <f>ReconciliationData!AK27+ReconciliationData!Y27</f>
        <v>47484378.958801165</v>
      </c>
      <c r="D28" s="4">
        <f t="shared" si="0"/>
        <v>3.1198829412460327E-2</v>
      </c>
      <c r="F28" s="4">
        <f>ReconciliationData!AA27</f>
        <v>49254845.460000001</v>
      </c>
      <c r="G28" s="4">
        <f>ReconciliationData!AH27</f>
        <v>49254845.456243008</v>
      </c>
      <c r="H28" s="4">
        <f t="shared" si="1"/>
        <v>3.756992518901825E-3</v>
      </c>
    </row>
    <row r="29" spans="1:8" x14ac:dyDescent="0.25">
      <c r="A29" s="55" t="s">
        <v>27</v>
      </c>
      <c r="B29" s="56">
        <f>SUMIF('Accounting Record'!$A$2:$A$2301,Reconcilation!A29,'Accounting Record'!$E$2:$E$2301)+SUMIF('Monthly Adjustments'!$A$3:$A$181,Reconcilation!A29,'Monthly Adjustments'!$BB$3:$BB$181)</f>
        <v>4018697.13</v>
      </c>
      <c r="C29" s="4">
        <f>ReconciliationData!AK28+ReconciliationData!Y28</f>
        <v>4018697.0949999997</v>
      </c>
      <c r="D29" s="4">
        <f t="shared" si="0"/>
        <v>3.5000000149011612E-2</v>
      </c>
      <c r="F29" s="4">
        <f>ReconciliationData!AA28</f>
        <v>4079382.69</v>
      </c>
      <c r="G29" s="4">
        <f>ReconciliationData!AH28</f>
        <v>4079382.695954015</v>
      </c>
      <c r="H29" s="4">
        <f t="shared" si="1"/>
        <v>-5.9540150687098503E-3</v>
      </c>
    </row>
    <row r="30" spans="1:8" x14ac:dyDescent="0.25">
      <c r="A30" s="55" t="s">
        <v>28</v>
      </c>
      <c r="B30" s="56">
        <f>SUMIF('Accounting Record'!$A$2:$A$2301,Reconcilation!A30,'Accounting Record'!$E$2:$E$2301)+SUMIF('Monthly Adjustments'!$A$3:$A$181,Reconcilation!A30,'Monthly Adjustments'!$BB$3:$BB$181)</f>
        <v>5344189.2200000007</v>
      </c>
      <c r="C30" s="4">
        <f>ReconciliationData!AK29+ReconciliationData!Y29</f>
        <v>5344189.2278396841</v>
      </c>
      <c r="D30" s="4">
        <f t="shared" si="0"/>
        <v>-7.8396834433078766E-3</v>
      </c>
      <c r="F30" s="4">
        <f>ReconciliationData!AA29</f>
        <v>5388426.5199999996</v>
      </c>
      <c r="G30" s="4">
        <f>ReconciliationData!AH29</f>
        <v>5388426.517463997</v>
      </c>
      <c r="H30" s="4">
        <f t="shared" si="1"/>
        <v>2.5360025465488434E-3</v>
      </c>
    </row>
    <row r="31" spans="1:8" x14ac:dyDescent="0.25">
      <c r="A31" s="55" t="s">
        <v>29</v>
      </c>
      <c r="B31" s="56">
        <f>SUMIF('Accounting Record'!$A$2:$A$2301,Reconcilation!A31,'Accounting Record'!$E$2:$E$2301)+SUMIF('Monthly Adjustments'!$A$3:$A$181,Reconcilation!A31,'Monthly Adjustments'!$BB$3:$BB$181)</f>
        <v>1145809.0000000002</v>
      </c>
      <c r="C31" s="4">
        <f>ReconciliationData!AK30+ReconciliationData!Y30</f>
        <v>1145809</v>
      </c>
      <c r="D31" s="4">
        <f t="shared" si="0"/>
        <v>0</v>
      </c>
      <c r="F31" s="4">
        <f>ReconciliationData!AA30</f>
        <v>1146406.3500000001</v>
      </c>
      <c r="G31" s="4">
        <f>ReconciliationData!AH30</f>
        <v>1146406.3508953592</v>
      </c>
      <c r="H31" s="4">
        <f t="shared" si="1"/>
        <v>-8.9535908773541451E-4</v>
      </c>
    </row>
    <row r="32" spans="1:8" x14ac:dyDescent="0.25">
      <c r="A32" s="55" t="s">
        <v>30</v>
      </c>
      <c r="B32" s="56">
        <f>SUMIF('Accounting Record'!$A$2:$A$2301,Reconcilation!A32,'Accounting Record'!$E$2:$E$2301)+SUMIF('Monthly Adjustments'!$A$3:$A$181,Reconcilation!A32,'Monthly Adjustments'!$BB$3:$BB$181)</f>
        <v>1798212.35</v>
      </c>
      <c r="C32" s="4">
        <f>ReconciliationData!AK31+ReconciliationData!Y31</f>
        <v>1798212.3499999999</v>
      </c>
      <c r="D32" s="4">
        <f t="shared" si="0"/>
        <v>0</v>
      </c>
      <c r="F32" s="4">
        <f>ReconciliationData!AA31</f>
        <v>1799129.92</v>
      </c>
      <c r="G32" s="4">
        <f>ReconciliationData!AH31</f>
        <v>1799129.922656538</v>
      </c>
      <c r="H32" s="4">
        <f t="shared" si="1"/>
        <v>-2.6565380394458771E-3</v>
      </c>
    </row>
    <row r="33" spans="1:8" x14ac:dyDescent="0.25">
      <c r="A33" s="55" t="s">
        <v>31</v>
      </c>
      <c r="B33" s="56">
        <f>SUMIF('Accounting Record'!$A$2:$A$2301,Reconcilation!A33,'Accounting Record'!$E$2:$E$2301)+SUMIF('Monthly Adjustments'!$A$3:$A$181,Reconcilation!A33,'Monthly Adjustments'!$BB$3:$BB$181)</f>
        <v>1624028.87</v>
      </c>
      <c r="C33" s="4">
        <f>ReconciliationData!AK32+ReconciliationData!Y32</f>
        <v>1624028.87</v>
      </c>
      <c r="D33" s="4">
        <f t="shared" si="0"/>
        <v>0</v>
      </c>
      <c r="F33" s="4">
        <f>ReconciliationData!AA32</f>
        <v>1626499.36</v>
      </c>
      <c r="G33" s="4">
        <f>ReconciliationData!AH32</f>
        <v>1626499.3632394453</v>
      </c>
      <c r="H33" s="4">
        <f t="shared" si="1"/>
        <v>-3.2394451554864645E-3</v>
      </c>
    </row>
    <row r="34" spans="1:8" x14ac:dyDescent="0.25">
      <c r="A34" s="55" t="s">
        <v>32</v>
      </c>
      <c r="B34" s="56">
        <f>SUMIF('Accounting Record'!$A$2:$A$2301,Reconcilation!A34,'Accounting Record'!$E$2:$E$2301)+SUMIF('Monthly Adjustments'!$A$3:$A$181,Reconcilation!A34,'Monthly Adjustments'!$BB$3:$BB$181)</f>
        <v>7797278.4699999997</v>
      </c>
      <c r="C34" s="4">
        <f>ReconciliationData!AK33+ReconciliationData!Y33</f>
        <v>7797278.4699999997</v>
      </c>
      <c r="D34" s="4">
        <f t="shared" si="0"/>
        <v>0</v>
      </c>
      <c r="F34" s="4">
        <f>ReconciliationData!AA33</f>
        <v>7800577.4400000004</v>
      </c>
      <c r="G34" s="4">
        <f>ReconciliationData!AH33</f>
        <v>7800577.4297323823</v>
      </c>
      <c r="H34" s="4">
        <f t="shared" si="1"/>
        <v>1.0267618112266064E-2</v>
      </c>
    </row>
    <row r="35" spans="1:8" x14ac:dyDescent="0.25">
      <c r="A35" s="55" t="s">
        <v>33</v>
      </c>
      <c r="B35" s="56">
        <f>SUMIF('Accounting Record'!$A$2:$A$2301,Reconcilation!A35,'Accounting Record'!$E$2:$E$2301)+SUMIF('Monthly Adjustments'!$A$3:$A$181,Reconcilation!A35,'Monthly Adjustments'!$BB$3:$BB$181)</f>
        <v>3193252.98</v>
      </c>
      <c r="C35" s="4">
        <f>ReconciliationData!AK34+ReconciliationData!Y34</f>
        <v>3193252.9799999995</v>
      </c>
      <c r="D35" s="4">
        <f t="shared" si="0"/>
        <v>0</v>
      </c>
      <c r="F35" s="4">
        <f>ReconciliationData!AA34</f>
        <v>3194616.67</v>
      </c>
      <c r="G35" s="4">
        <f>ReconciliationData!AH34</f>
        <v>3194616.6589157903</v>
      </c>
      <c r="H35" s="4">
        <f t="shared" si="1"/>
        <v>1.1084209661930799E-2</v>
      </c>
    </row>
    <row r="36" spans="1:8" x14ac:dyDescent="0.25">
      <c r="A36" s="55" t="s">
        <v>34</v>
      </c>
      <c r="B36" s="56">
        <f>SUMIF('Accounting Record'!$A$2:$A$2301,Reconcilation!A36,'Accounting Record'!$E$2:$E$2301)+SUMIF('Monthly Adjustments'!$A$3:$A$181,Reconcilation!A36,'Monthly Adjustments'!$BB$3:$BB$181)</f>
        <v>1743184.0099999995</v>
      </c>
      <c r="C36" s="4">
        <f>ReconciliationData!AK35+ReconciliationData!Y35</f>
        <v>1743184.0099999998</v>
      </c>
      <c r="D36" s="4">
        <f t="shared" si="0"/>
        <v>0</v>
      </c>
      <c r="F36" s="4">
        <f>ReconciliationData!AA35</f>
        <v>1744126.64</v>
      </c>
      <c r="G36" s="4">
        <f>ReconciliationData!AH35</f>
        <v>1744126.6447094521</v>
      </c>
      <c r="H36" s="4">
        <f t="shared" si="1"/>
        <v>-4.7094521578401327E-3</v>
      </c>
    </row>
    <row r="37" spans="1:8" x14ac:dyDescent="0.25">
      <c r="A37" s="55" t="s">
        <v>35</v>
      </c>
      <c r="B37" s="56">
        <f>SUMIF('Accounting Record'!$A$2:$A$2301,Reconcilation!A37,'Accounting Record'!$E$2:$E$2301)+SUMIF('Monthly Adjustments'!$A$3:$A$181,Reconcilation!A37,'Monthly Adjustments'!$BB$3:$BB$181)</f>
        <v>1758891.1600000001</v>
      </c>
      <c r="C37" s="4">
        <f>ReconciliationData!AK36+ReconciliationData!Y36</f>
        <v>1758891.16</v>
      </c>
      <c r="D37" s="4">
        <f t="shared" si="0"/>
        <v>0</v>
      </c>
      <c r="F37" s="4">
        <f>ReconciliationData!AA36</f>
        <v>1759974.71</v>
      </c>
      <c r="G37" s="4">
        <f>ReconciliationData!AH36</f>
        <v>1759974.7143047974</v>
      </c>
      <c r="H37" s="4">
        <f t="shared" si="1"/>
        <v>-4.304797388613224E-3</v>
      </c>
    </row>
    <row r="38" spans="1:8" x14ac:dyDescent="0.25">
      <c r="A38" s="55" t="s">
        <v>36</v>
      </c>
      <c r="B38" s="56">
        <f>SUMIF('Accounting Record'!$A$2:$A$2301,Reconcilation!A38,'Accounting Record'!$E$2:$E$2301)+SUMIF('Monthly Adjustments'!$A$3:$A$181,Reconcilation!A38,'Monthly Adjustments'!$BB$3:$BB$181)</f>
        <v>1180809.67</v>
      </c>
      <c r="C38" s="4">
        <f>ReconciliationData!AK37+ReconciliationData!Y37</f>
        <v>1180809.6700000002</v>
      </c>
      <c r="D38" s="4">
        <f t="shared" si="0"/>
        <v>0</v>
      </c>
      <c r="F38" s="4">
        <f>ReconciliationData!AA37</f>
        <v>1182022.92</v>
      </c>
      <c r="G38" s="4">
        <f>ReconciliationData!AH37</f>
        <v>1182022.9206439815</v>
      </c>
      <c r="H38" s="4">
        <f t="shared" si="1"/>
        <v>-6.4398162066936493E-4</v>
      </c>
    </row>
    <row r="39" spans="1:8" x14ac:dyDescent="0.25">
      <c r="A39" s="55" t="s">
        <v>37</v>
      </c>
      <c r="B39" s="56">
        <f>SUMIF('Accounting Record'!$A$2:$A$2301,Reconcilation!A39,'Accounting Record'!$E$2:$E$2301)+SUMIF('Monthly Adjustments'!$A$3:$A$181,Reconcilation!A39,'Monthly Adjustments'!$BB$3:$BB$181)</f>
        <v>3125585.1999999997</v>
      </c>
      <c r="C39" s="4">
        <f>ReconciliationData!AK38+ReconciliationData!Y38</f>
        <v>3125585.2</v>
      </c>
      <c r="D39" s="4">
        <f t="shared" si="0"/>
        <v>0</v>
      </c>
      <c r="F39" s="4">
        <f>ReconciliationData!AA38</f>
        <v>3127157.94</v>
      </c>
      <c r="G39" s="4">
        <f>ReconciliationData!AH38</f>
        <v>3127157.9389158408</v>
      </c>
      <c r="H39" s="4">
        <f t="shared" si="1"/>
        <v>1.0841591283679008E-3</v>
      </c>
    </row>
    <row r="40" spans="1:8" x14ac:dyDescent="0.25">
      <c r="A40" s="55" t="s">
        <v>38</v>
      </c>
      <c r="B40" s="56">
        <f>SUMIF('Accounting Record'!$A$2:$A$2301,Reconcilation!A40,'Accounting Record'!$E$2:$E$2301)+SUMIF('Monthly Adjustments'!$A$3:$A$181,Reconcilation!A40,'Monthly Adjustments'!$BB$3:$BB$181)</f>
        <v>798926.62999999989</v>
      </c>
      <c r="C40" s="4">
        <f>ReconciliationData!AK39+ReconciliationData!Y39</f>
        <v>798926.6399999999</v>
      </c>
      <c r="D40" s="4">
        <f t="shared" si="0"/>
        <v>-1.0000000009313226E-2</v>
      </c>
      <c r="F40" s="4">
        <f>ReconciliationData!AA39</f>
        <v>800352.54</v>
      </c>
      <c r="G40" s="4">
        <f>ReconciliationData!AH39</f>
        <v>800352.53695999214</v>
      </c>
      <c r="H40" s="4">
        <f t="shared" si="1"/>
        <v>3.0400078976526856E-3</v>
      </c>
    </row>
    <row r="41" spans="1:8" x14ac:dyDescent="0.25">
      <c r="A41" s="55" t="s">
        <v>39</v>
      </c>
      <c r="B41" s="56">
        <f>SUMIF('Accounting Record'!$A$2:$A$2301,Reconcilation!A41,'Accounting Record'!$E$2:$E$2301)+SUMIF('Monthly Adjustments'!$A$3:$A$181,Reconcilation!A41,'Monthly Adjustments'!$BB$3:$BB$181)</f>
        <v>27120661.620000001</v>
      </c>
      <c r="C41" s="4">
        <f>ReconciliationData!AK40+ReconciliationData!Y40</f>
        <v>27120661.575709727</v>
      </c>
      <c r="D41" s="4">
        <f t="shared" si="0"/>
        <v>4.4290274381637573E-2</v>
      </c>
      <c r="F41" s="4">
        <f>ReconciliationData!AA40</f>
        <v>27236859.07</v>
      </c>
      <c r="G41" s="4">
        <f>ReconciliationData!AH40</f>
        <v>27236859.071404368</v>
      </c>
      <c r="H41" s="4">
        <f t="shared" si="1"/>
        <v>-1.4043673872947693E-3</v>
      </c>
    </row>
    <row r="42" spans="1:8" x14ac:dyDescent="0.25">
      <c r="A42" s="55" t="s">
        <v>40</v>
      </c>
      <c r="B42" s="56">
        <f>SUMIF('Accounting Record'!$A$2:$A$2301,Reconcilation!A42,'Accounting Record'!$E$2:$E$2301)+SUMIF('Monthly Adjustments'!$A$3:$A$181,Reconcilation!A42,'Monthly Adjustments'!$BB$3:$BB$181)</f>
        <v>181081480.84999999</v>
      </c>
      <c r="C42" s="4">
        <f>ReconciliationData!AK41+ReconciliationData!Y41</f>
        <v>181081480.85231644</v>
      </c>
      <c r="D42" s="4">
        <f t="shared" si="0"/>
        <v>-2.3164451122283936E-3</v>
      </c>
      <c r="F42" s="4">
        <f>ReconciliationData!AA41</f>
        <v>182770044.19</v>
      </c>
      <c r="G42" s="4">
        <f>ReconciliationData!AH41</f>
        <v>182770044.19711059</v>
      </c>
      <c r="H42" s="4">
        <f t="shared" si="1"/>
        <v>-7.110595703125E-3</v>
      </c>
    </row>
    <row r="43" spans="1:8" x14ac:dyDescent="0.25">
      <c r="A43" s="55" t="s">
        <v>41</v>
      </c>
      <c r="B43" s="56">
        <f>SUMIF('Accounting Record'!$A$2:$A$2301,Reconcilation!A43,'Accounting Record'!$E$2:$E$2301)+SUMIF('Monthly Adjustments'!$A$3:$A$181,Reconcilation!A43,'Monthly Adjustments'!$BB$3:$BB$181)</f>
        <v>926242.3600000001</v>
      </c>
      <c r="C43" s="4">
        <f>ReconciliationData!AK42+ReconciliationData!Y42</f>
        <v>926242.36</v>
      </c>
      <c r="D43" s="4">
        <f t="shared" si="0"/>
        <v>0</v>
      </c>
      <c r="F43" s="4">
        <f>ReconciliationData!AA42</f>
        <v>927367.38</v>
      </c>
      <c r="G43" s="4">
        <f>ReconciliationData!AH42</f>
        <v>927367.37923490501</v>
      </c>
      <c r="H43" s="4">
        <f t="shared" si="1"/>
        <v>7.6509499922394753E-4</v>
      </c>
    </row>
    <row r="44" spans="1:8" x14ac:dyDescent="0.25">
      <c r="A44" s="114" t="s">
        <v>42</v>
      </c>
      <c r="B44" s="56">
        <f>SUMIF('Accounting Record'!$A$2:$A$2301,Reconcilation!A44,'Accounting Record'!$E$2:$E$2301)+SUMIF('Monthly Adjustments'!$A$3:$A$181,Reconcilation!A44,'Monthly Adjustments'!$BB$3:$BB$181)</f>
        <v>278452186.78000003</v>
      </c>
      <c r="C44" s="4">
        <f>ReconciliationData!AK43+ReconciliationData!Y43</f>
        <v>278452186.7607584</v>
      </c>
      <c r="D44" s="4">
        <f t="shared" si="0"/>
        <v>1.9241631031036377E-2</v>
      </c>
      <c r="F44" s="4">
        <f>ReconciliationData!AA43</f>
        <v>294120443.25999999</v>
      </c>
      <c r="G44" s="4">
        <f>ReconciliationData!AH43</f>
        <v>294120443.25829464</v>
      </c>
      <c r="H44" s="4">
        <f t="shared" si="1"/>
        <v>1.7053484916687012E-3</v>
      </c>
    </row>
    <row r="45" spans="1:8" x14ac:dyDescent="0.25">
      <c r="A45" s="55" t="s">
        <v>43</v>
      </c>
      <c r="B45" s="56">
        <f>SUMIF('Accounting Record'!$A$2:$A$2301,Reconcilation!A45,'Accounting Record'!$E$2:$E$2301)+SUMIF('Monthly Adjustments'!$A$3:$A$181,Reconcilation!A45,'Monthly Adjustments'!$BB$3:$BB$181)</f>
        <v>17623174.349999998</v>
      </c>
      <c r="C45" s="4">
        <f>ReconciliationData!AK44+ReconciliationData!Y44</f>
        <v>17623174.358488515</v>
      </c>
      <c r="D45" s="4">
        <f t="shared" si="0"/>
        <v>-8.4885172545909882E-3</v>
      </c>
      <c r="F45" s="4">
        <f>ReconciliationData!AA44</f>
        <v>17589593.620000001</v>
      </c>
      <c r="G45" s="4">
        <f>ReconciliationData!AH44</f>
        <v>17589593.616977774</v>
      </c>
      <c r="H45" s="4">
        <f t="shared" si="1"/>
        <v>3.0222274363040924E-3</v>
      </c>
    </row>
    <row r="46" spans="1:8" x14ac:dyDescent="0.25">
      <c r="A46" s="55" t="s">
        <v>44</v>
      </c>
      <c r="B46" s="56">
        <f>SUMIF('Accounting Record'!$A$2:$A$2301,Reconcilation!A46,'Accounting Record'!$E$2:$E$2301)+SUMIF('Monthly Adjustments'!$A$3:$A$181,Reconcilation!A46,'Monthly Adjustments'!$BB$3:$BB$181)</f>
        <v>9635721.959999999</v>
      </c>
      <c r="C46" s="4">
        <f>ReconciliationData!AK45+ReconciliationData!Y45</f>
        <v>9635721.959999999</v>
      </c>
      <c r="D46" s="4">
        <f t="shared" si="0"/>
        <v>0</v>
      </c>
      <c r="F46" s="4">
        <f>ReconciliationData!AA45</f>
        <v>10276821.16</v>
      </c>
      <c r="G46" s="4">
        <f>ReconciliationData!AH45</f>
        <v>10276821.172598898</v>
      </c>
      <c r="H46" s="4">
        <f t="shared" si="1"/>
        <v>-1.2598898261785507E-2</v>
      </c>
    </row>
    <row r="47" spans="1:8" x14ac:dyDescent="0.25">
      <c r="A47" s="55" t="s">
        <v>45</v>
      </c>
      <c r="B47" s="56">
        <f>SUMIF('Accounting Record'!$A$2:$A$2301,Reconcilation!A47,'Accounting Record'!$E$2:$E$2301)+SUMIF('Monthly Adjustments'!$A$3:$A$181,Reconcilation!A47,'Monthly Adjustments'!$BB$3:$BB$181)</f>
        <v>1991909.6699999997</v>
      </c>
      <c r="C47" s="4">
        <f>ReconciliationData!AK46+ReconciliationData!Y46</f>
        <v>1991909.67</v>
      </c>
      <c r="D47" s="4">
        <f t="shared" si="0"/>
        <v>0</v>
      </c>
      <c r="F47" s="4">
        <f>ReconciliationData!AA46</f>
        <v>1993104.06</v>
      </c>
      <c r="G47" s="4">
        <f>ReconciliationData!AH46</f>
        <v>1993104.0659318031</v>
      </c>
      <c r="H47" s="4">
        <f t="shared" si="1"/>
        <v>-5.9318030253052711E-3</v>
      </c>
    </row>
    <row r="48" spans="1:8" x14ac:dyDescent="0.25">
      <c r="A48" s="55" t="s">
        <v>46</v>
      </c>
      <c r="B48" s="56">
        <f>SUMIF('Accounting Record'!$A$2:$A$2301,Reconcilation!A48,'Accounting Record'!$E$2:$E$2301)+SUMIF('Monthly Adjustments'!$A$3:$A$181,Reconcilation!A48,'Monthly Adjustments'!$BB$3:$BB$181)</f>
        <v>2490759.77</v>
      </c>
      <c r="C48" s="4">
        <f>ReconciliationData!AK47+ReconciliationData!Y47</f>
        <v>2490759.77</v>
      </c>
      <c r="D48" s="4">
        <f t="shared" si="0"/>
        <v>0</v>
      </c>
      <c r="F48" s="4">
        <f>ReconciliationData!AA47</f>
        <v>2492089.59</v>
      </c>
      <c r="G48" s="4">
        <f>ReconciliationData!AH47</f>
        <v>2492089.5918073175</v>
      </c>
      <c r="H48" s="4">
        <f t="shared" si="1"/>
        <v>-1.807317603379488E-3</v>
      </c>
    </row>
    <row r="49" spans="1:8" x14ac:dyDescent="0.25">
      <c r="A49" s="55" t="s">
        <v>47</v>
      </c>
      <c r="B49" s="56">
        <f>SUMIF('Accounting Record'!$A$2:$A$2301,Reconcilation!A49,'Accounting Record'!$E$2:$E$2301)+SUMIF('Monthly Adjustments'!$A$3:$A$181,Reconcilation!A49,'Monthly Adjustments'!$BB$3:$BB$181)</f>
        <v>2451385.16</v>
      </c>
      <c r="C49" s="4">
        <f>ReconciliationData!AK48+ReconciliationData!Y48</f>
        <v>2451385.1599999997</v>
      </c>
      <c r="D49" s="4">
        <f t="shared" si="0"/>
        <v>0</v>
      </c>
      <c r="F49" s="4">
        <f>ReconciliationData!AA48</f>
        <v>2452585.5099999998</v>
      </c>
      <c r="G49" s="4">
        <f>ReconciliationData!AH48</f>
        <v>2452585.5094147082</v>
      </c>
      <c r="H49" s="4">
        <f t="shared" si="1"/>
        <v>5.852915346622467E-4</v>
      </c>
    </row>
    <row r="50" spans="1:8" x14ac:dyDescent="0.25">
      <c r="A50" s="55" t="s">
        <v>48</v>
      </c>
      <c r="B50" s="56">
        <f>SUMIF('Accounting Record'!$A$2:$A$2301,Reconcilation!A50,'Accounting Record'!$E$2:$E$2301)+SUMIF('Monthly Adjustments'!$A$3:$A$181,Reconcilation!A50,'Monthly Adjustments'!$BB$3:$BB$181)</f>
        <v>768250.74</v>
      </c>
      <c r="C50" s="4">
        <f>ReconciliationData!AK49+ReconciliationData!Y49</f>
        <v>768250.74</v>
      </c>
      <c r="D50" s="4">
        <f t="shared" si="0"/>
        <v>0</v>
      </c>
      <c r="F50" s="4">
        <f>ReconciliationData!AA49</f>
        <v>768703.19</v>
      </c>
      <c r="G50" s="4">
        <f>ReconciliationData!AH49</f>
        <v>768703.1877821791</v>
      </c>
      <c r="H50" s="4">
        <f t="shared" si="1"/>
        <v>2.2178208455443382E-3</v>
      </c>
    </row>
    <row r="51" spans="1:8" x14ac:dyDescent="0.25">
      <c r="A51" s="55" t="s">
        <v>49</v>
      </c>
      <c r="B51" s="56">
        <f>SUMIF('Accounting Record'!$A$2:$A$2301,Reconcilation!A51,'Accounting Record'!$E$2:$E$2301)+SUMIF('Monthly Adjustments'!$A$3:$A$181,Reconcilation!A51,'Monthly Adjustments'!$BB$3:$BB$181)</f>
        <v>2912224.22</v>
      </c>
      <c r="C51" s="4">
        <f>ReconciliationData!AK50+ReconciliationData!Y50</f>
        <v>2912224.22</v>
      </c>
      <c r="D51" s="4">
        <f t="shared" si="0"/>
        <v>0</v>
      </c>
      <c r="F51" s="4">
        <f>ReconciliationData!AA50</f>
        <v>2913881.9</v>
      </c>
      <c r="G51" s="4">
        <f>ReconciliationData!AH50</f>
        <v>2913881.9068263951</v>
      </c>
      <c r="H51" s="4">
        <f t="shared" si="1"/>
        <v>-6.8263951689004898E-3</v>
      </c>
    </row>
    <row r="52" spans="1:8" x14ac:dyDescent="0.25">
      <c r="A52" s="55" t="s">
        <v>50</v>
      </c>
      <c r="B52" s="56">
        <f>SUMIF('Accounting Record'!$A$2:$A$2301,Reconcilation!A52,'Accounting Record'!$E$2:$E$2301)+SUMIF('Monthly Adjustments'!$A$3:$A$181,Reconcilation!A52,'Monthly Adjustments'!$BB$3:$BB$181)</f>
        <v>83679160.900000006</v>
      </c>
      <c r="C52" s="4">
        <f>ReconciliationData!AK51+ReconciliationData!Y51</f>
        <v>83679160.894449994</v>
      </c>
      <c r="D52" s="4">
        <f t="shared" si="0"/>
        <v>5.5500119924545288E-3</v>
      </c>
      <c r="F52" s="4">
        <f>ReconciliationData!AA51</f>
        <v>85635275.060000002</v>
      </c>
      <c r="G52" s="4">
        <f>ReconciliationData!AH51</f>
        <v>85635275.055207983</v>
      </c>
      <c r="H52" s="4">
        <f t="shared" si="1"/>
        <v>4.7920197248458862E-3</v>
      </c>
    </row>
    <row r="53" spans="1:8" x14ac:dyDescent="0.25">
      <c r="A53" s="55" t="s">
        <v>51</v>
      </c>
      <c r="B53" s="56">
        <f>SUMIF('Accounting Record'!$A$2:$A$2301,Reconcilation!A53,'Accounting Record'!$E$2:$E$2301)+SUMIF('Monthly Adjustments'!$A$3:$A$181,Reconcilation!A53,'Monthly Adjustments'!$BB$3:$BB$181)</f>
        <v>59608775.989999995</v>
      </c>
      <c r="C53" s="4">
        <f>ReconciliationData!AK52+ReconciliationData!Y52</f>
        <v>59608775.968050003</v>
      </c>
      <c r="D53" s="4">
        <f t="shared" si="0"/>
        <v>2.1949991583824158E-2</v>
      </c>
      <c r="F53" s="4">
        <f>ReconciliationData!AA52</f>
        <v>59865212.329999998</v>
      </c>
      <c r="G53" s="4">
        <f>ReconciliationData!AH52</f>
        <v>59865212.33085531</v>
      </c>
      <c r="H53" s="4">
        <f t="shared" si="1"/>
        <v>-8.5531175136566162E-4</v>
      </c>
    </row>
    <row r="54" spans="1:8" x14ac:dyDescent="0.25">
      <c r="A54" s="55" t="s">
        <v>52</v>
      </c>
      <c r="B54" s="56">
        <f>SUMIF('Accounting Record'!$A$2:$A$2301,Reconcilation!A54,'Accounting Record'!$E$2:$E$2301)+SUMIF('Monthly Adjustments'!$A$3:$A$181,Reconcilation!A54,'Monthly Adjustments'!$BB$3:$BB$181)</f>
        <v>59298572.509999998</v>
      </c>
      <c r="C54" s="4">
        <f>ReconciliationData!AK53+ReconciliationData!Y53</f>
        <v>59298572.49296876</v>
      </c>
      <c r="D54" s="4">
        <f t="shared" si="0"/>
        <v>1.7031237483024597E-2</v>
      </c>
      <c r="F54" s="4">
        <f>ReconciliationData!AA53</f>
        <v>59372729.170000002</v>
      </c>
      <c r="G54" s="4">
        <f>ReconciliationData!AH53</f>
        <v>59372729.181016892</v>
      </c>
      <c r="H54" s="4">
        <f t="shared" si="1"/>
        <v>-1.1016890406608582E-2</v>
      </c>
    </row>
    <row r="55" spans="1:8" x14ac:dyDescent="0.25">
      <c r="A55" s="55" t="s">
        <v>53</v>
      </c>
      <c r="B55" s="56">
        <f>SUMIF('Accounting Record'!$A$2:$A$2301,Reconcilation!A55,'Accounting Record'!$E$2:$E$2301)+SUMIF('Monthly Adjustments'!$A$3:$A$181,Reconcilation!A55,'Monthly Adjustments'!$BB$3:$BB$181)</f>
        <v>138923675.35000002</v>
      </c>
      <c r="C55" s="4">
        <f>ReconciliationData!AK54+ReconciliationData!Y54</f>
        <v>138923675.36601719</v>
      </c>
      <c r="D55" s="4">
        <f t="shared" si="0"/>
        <v>-1.6017168760299683E-2</v>
      </c>
      <c r="F55" s="4">
        <f>ReconciliationData!AA54</f>
        <v>138260140.90000001</v>
      </c>
      <c r="G55" s="4">
        <f>ReconciliationData!AH54</f>
        <v>138260140.9123475</v>
      </c>
      <c r="H55" s="4">
        <f t="shared" si="1"/>
        <v>-1.2347489595413208E-2</v>
      </c>
    </row>
    <row r="56" spans="1:8" x14ac:dyDescent="0.25">
      <c r="A56" s="55" t="s">
        <v>54</v>
      </c>
      <c r="B56" s="56">
        <f>SUMIF('Accounting Record'!$A$2:$A$2301,Reconcilation!A56,'Accounting Record'!$E$2:$E$2301)+SUMIF('Monthly Adjustments'!$A$3:$A$181,Reconcilation!A56,'Monthly Adjustments'!$BB$3:$BB$181)</f>
        <v>25977655.719999995</v>
      </c>
      <c r="C56" s="4">
        <f>ReconciliationData!AK55+ReconciliationData!Y55</f>
        <v>25977655.731968746</v>
      </c>
      <c r="D56" s="4">
        <f t="shared" si="0"/>
        <v>-1.1968750506639481E-2</v>
      </c>
      <c r="F56" s="4">
        <f>ReconciliationData!AA55</f>
        <v>27472409.75</v>
      </c>
      <c r="G56" s="4">
        <f>ReconciliationData!AH55</f>
        <v>27472409.746525954</v>
      </c>
      <c r="H56" s="4">
        <f t="shared" si="1"/>
        <v>3.4740455448627472E-3</v>
      </c>
    </row>
    <row r="57" spans="1:8" x14ac:dyDescent="0.25">
      <c r="A57" s="55" t="s">
        <v>55</v>
      </c>
      <c r="B57" s="56">
        <f>SUMIF('Accounting Record'!$A$2:$A$2301,Reconcilation!A57,'Accounting Record'!$E$2:$E$2301)+SUMIF('Monthly Adjustments'!$A$3:$A$181,Reconcilation!A57,'Monthly Adjustments'!$BB$3:$BB$181)</f>
        <v>8215867.4900000002</v>
      </c>
      <c r="C57" s="4">
        <f>ReconciliationData!AK56+ReconciliationData!Y56</f>
        <v>8215867.4900000002</v>
      </c>
      <c r="D57" s="4">
        <f t="shared" si="0"/>
        <v>0</v>
      </c>
      <c r="F57" s="4">
        <f>ReconciliationData!AA56</f>
        <v>8220377.0899999999</v>
      </c>
      <c r="G57" s="4">
        <f>ReconciliationData!AH56</f>
        <v>8220377.0834102929</v>
      </c>
      <c r="H57" s="4">
        <f t="shared" si="1"/>
        <v>6.5897069871425629E-3</v>
      </c>
    </row>
    <row r="58" spans="1:8" x14ac:dyDescent="0.25">
      <c r="A58" s="55" t="s">
        <v>56</v>
      </c>
      <c r="B58" s="56">
        <f>SUMIF('Accounting Record'!$A$2:$A$2301,Reconcilation!A58,'Accounting Record'!$E$2:$E$2301)+SUMIF('Monthly Adjustments'!$A$3:$A$181,Reconcilation!A58,'Monthly Adjustments'!$BB$3:$BB$181)</f>
        <v>135678365.89000002</v>
      </c>
      <c r="C58" s="4">
        <f>ReconciliationData!AK57+ReconciliationData!Y57</f>
        <v>135678365.89029512</v>
      </c>
      <c r="D58" s="4">
        <f t="shared" si="0"/>
        <v>-2.9510259628295898E-4</v>
      </c>
      <c r="F58" s="4">
        <f>ReconciliationData!AA57</f>
        <v>140331634.72999999</v>
      </c>
      <c r="G58" s="4">
        <f>ReconciliationData!AH57</f>
        <v>140331634.72958341</v>
      </c>
      <c r="H58" s="4">
        <f t="shared" si="1"/>
        <v>4.1657686233520508E-4</v>
      </c>
    </row>
    <row r="59" spans="1:8" x14ac:dyDescent="0.25">
      <c r="A59" s="55" t="s">
        <v>57</v>
      </c>
      <c r="B59" s="56">
        <f>SUMIF('Accounting Record'!$A$2:$A$2301,Reconcilation!A59,'Accounting Record'!$E$2:$E$2301)+SUMIF('Monthly Adjustments'!$A$3:$A$181,Reconcilation!A59,'Monthly Adjustments'!$BB$3:$BB$181)</f>
        <v>7719507.8899999987</v>
      </c>
      <c r="C59" s="4">
        <f>ReconciliationData!AK58+ReconciliationData!Y58</f>
        <v>7719507.8650624994</v>
      </c>
      <c r="D59" s="4">
        <f t="shared" si="0"/>
        <v>2.4937499314546585E-2</v>
      </c>
      <c r="F59" s="4">
        <f>ReconciliationData!AA58</f>
        <v>7729542.5599999996</v>
      </c>
      <c r="G59" s="4">
        <f>ReconciliationData!AH58</f>
        <v>7729542.5559859276</v>
      </c>
      <c r="H59" s="4">
        <f t="shared" si="1"/>
        <v>4.0140720084309578E-3</v>
      </c>
    </row>
    <row r="60" spans="1:8" x14ac:dyDescent="0.25">
      <c r="A60" s="55" t="s">
        <v>58</v>
      </c>
      <c r="B60" s="56">
        <f>SUMIF('Accounting Record'!$A$2:$A$2301,Reconcilation!A60,'Accounting Record'!$E$2:$E$2301)+SUMIF('Monthly Adjustments'!$A$3:$A$181,Reconcilation!A60,'Monthly Adjustments'!$BB$3:$BB$181)</f>
        <v>4223882.57</v>
      </c>
      <c r="C60" s="4">
        <f>ReconciliationData!AK59+ReconciliationData!Y59</f>
        <v>4223882.57</v>
      </c>
      <c r="D60" s="4">
        <f t="shared" si="0"/>
        <v>0</v>
      </c>
      <c r="F60" s="4">
        <f>ReconciliationData!AA59</f>
        <v>4226001.53</v>
      </c>
      <c r="G60" s="4">
        <f>ReconciliationData!AH59</f>
        <v>4226001.5252989493</v>
      </c>
      <c r="H60" s="4">
        <f t="shared" si="1"/>
        <v>4.7010509297251701E-3</v>
      </c>
    </row>
    <row r="61" spans="1:8" x14ac:dyDescent="0.25">
      <c r="A61" s="55" t="s">
        <v>59</v>
      </c>
      <c r="B61" s="56">
        <f>SUMIF('Accounting Record'!$A$2:$A$2301,Reconcilation!A61,'Accounting Record'!$E$2:$E$2301)+SUMIF('Monthly Adjustments'!$A$3:$A$181,Reconcilation!A61,'Monthly Adjustments'!$BB$3:$BB$181)</f>
        <v>2729306.0300000003</v>
      </c>
      <c r="C61" s="4">
        <f>ReconciliationData!AK60+ReconciliationData!Y60</f>
        <v>2729306.03</v>
      </c>
      <c r="D61" s="4">
        <f t="shared" si="0"/>
        <v>0</v>
      </c>
      <c r="F61" s="4">
        <f>ReconciliationData!AA60</f>
        <v>2730512.6</v>
      </c>
      <c r="G61" s="4">
        <f>ReconciliationData!AH60</f>
        <v>2730512.5997378547</v>
      </c>
      <c r="H61" s="4">
        <f t="shared" si="1"/>
        <v>2.6214541867375374E-4</v>
      </c>
    </row>
    <row r="62" spans="1:8" x14ac:dyDescent="0.25">
      <c r="A62" s="55" t="s">
        <v>60</v>
      </c>
      <c r="B62" s="56">
        <f>SUMIF('Accounting Record'!$A$2:$A$2301,Reconcilation!A62,'Accounting Record'!$E$2:$E$2301)+SUMIF('Monthly Adjustments'!$A$3:$A$181,Reconcilation!A62,'Monthly Adjustments'!$BB$3:$BB$181)</f>
        <v>33288587.439999998</v>
      </c>
      <c r="C62" s="4">
        <f>ReconciliationData!AK61+ReconciliationData!Y61</f>
        <v>33288587.440000001</v>
      </c>
      <c r="D62" s="4">
        <f t="shared" si="0"/>
        <v>0</v>
      </c>
      <c r="F62" s="4">
        <f>ReconciliationData!AA61</f>
        <v>34251212.119999997</v>
      </c>
      <c r="G62" s="4">
        <f>ReconciliationData!AH61</f>
        <v>34251212.126014709</v>
      </c>
      <c r="H62" s="4">
        <f t="shared" si="1"/>
        <v>-6.0147121548652649E-3</v>
      </c>
    </row>
    <row r="63" spans="1:8" x14ac:dyDescent="0.25">
      <c r="A63" s="55" t="s">
        <v>61</v>
      </c>
      <c r="B63" s="56">
        <f>SUMIF('Accounting Record'!$A$2:$A$2301,Reconcilation!A63,'Accounting Record'!$E$2:$E$2301)+SUMIF('Monthly Adjustments'!$A$3:$A$181,Reconcilation!A63,'Monthly Adjustments'!$BB$3:$BB$181)</f>
        <v>184705275.64999998</v>
      </c>
      <c r="C63" s="4">
        <f>ReconciliationData!AK62+ReconciliationData!Y62</f>
        <v>184705275.64999998</v>
      </c>
      <c r="D63" s="4">
        <f t="shared" si="0"/>
        <v>0</v>
      </c>
      <c r="F63" s="4">
        <f>ReconciliationData!AA62</f>
        <v>192011539.96000001</v>
      </c>
      <c r="G63" s="4">
        <f>ReconciliationData!AH62</f>
        <v>192011539.96478817</v>
      </c>
      <c r="H63" s="4">
        <f t="shared" si="1"/>
        <v>-4.7881603240966797E-3</v>
      </c>
    </row>
    <row r="64" spans="1:8" x14ac:dyDescent="0.25">
      <c r="A64" s="55" t="s">
        <v>62</v>
      </c>
      <c r="B64" s="56">
        <f>SUMIF('Accounting Record'!$A$2:$A$2301,Reconcilation!A64,'Accounting Record'!$E$2:$E$2301)+SUMIF('Monthly Adjustments'!$A$3:$A$181,Reconcilation!A64,'Monthly Adjustments'!$BB$3:$BB$181)</f>
        <v>2392169.5399999996</v>
      </c>
      <c r="C64" s="4">
        <f>ReconciliationData!AK63+ReconciliationData!Y63</f>
        <v>2392169.54</v>
      </c>
      <c r="D64" s="4">
        <f t="shared" si="0"/>
        <v>0</v>
      </c>
      <c r="F64" s="4">
        <f>ReconciliationData!AA63</f>
        <v>2393171.09</v>
      </c>
      <c r="G64" s="4">
        <f>ReconciliationData!AH63</f>
        <v>2393171.096123029</v>
      </c>
      <c r="H64" s="4">
        <f t="shared" si="1"/>
        <v>-6.1230291612446308E-3</v>
      </c>
    </row>
    <row r="65" spans="1:8" x14ac:dyDescent="0.25">
      <c r="A65" s="55" t="s">
        <v>63</v>
      </c>
      <c r="B65" s="56">
        <f>SUMIF('Accounting Record'!$A$2:$A$2301,Reconcilation!A65,'Accounting Record'!$E$2:$E$2301)+SUMIF('Monthly Adjustments'!$A$3:$A$181,Reconcilation!A65,'Monthly Adjustments'!$BB$3:$BB$181)</f>
        <v>2431313.98</v>
      </c>
      <c r="C65" s="4">
        <f>ReconciliationData!AK64+ReconciliationData!Y64</f>
        <v>2431313.9800000004</v>
      </c>
      <c r="D65" s="4">
        <f t="shared" si="0"/>
        <v>0</v>
      </c>
      <c r="F65" s="4">
        <f>ReconciliationData!AA64</f>
        <v>2432532.2999999998</v>
      </c>
      <c r="G65" s="4">
        <f>ReconciliationData!AH64</f>
        <v>2432532.3078890475</v>
      </c>
      <c r="H65" s="4">
        <f t="shared" si="1"/>
        <v>-7.8890477307140827E-3</v>
      </c>
    </row>
    <row r="66" spans="1:8" x14ac:dyDescent="0.25">
      <c r="A66" s="55" t="s">
        <v>64</v>
      </c>
      <c r="B66" s="56">
        <f>SUMIF('Accounting Record'!$A$2:$A$2301,Reconcilation!A66,'Accounting Record'!$E$2:$E$2301)+SUMIF('Monthly Adjustments'!$A$3:$A$181,Reconcilation!A66,'Monthly Adjustments'!$BB$3:$BB$181)</f>
        <v>19774507.310000002</v>
      </c>
      <c r="C66" s="4">
        <f>ReconciliationData!AK65+ReconciliationData!Y65</f>
        <v>19774507.310000002</v>
      </c>
      <c r="D66" s="4">
        <f t="shared" si="0"/>
        <v>0</v>
      </c>
      <c r="F66" s="4">
        <f>ReconciliationData!AA65</f>
        <v>19785475</v>
      </c>
      <c r="G66" s="4">
        <f>ReconciliationData!AH65</f>
        <v>19785475.003304232</v>
      </c>
      <c r="H66" s="4">
        <f t="shared" si="1"/>
        <v>-3.3042319118976593E-3</v>
      </c>
    </row>
    <row r="67" spans="1:8" x14ac:dyDescent="0.25">
      <c r="A67" s="55" t="s">
        <v>65</v>
      </c>
      <c r="B67" s="56">
        <f>SUMIF('Accounting Record'!$A$2:$A$2301,Reconcilation!A67,'Accounting Record'!$E$2:$E$2301)+SUMIF('Monthly Adjustments'!$A$3:$A$181,Reconcilation!A67,'Monthly Adjustments'!$BB$3:$BB$181)</f>
        <v>8267408.5499999998</v>
      </c>
      <c r="C67" s="4">
        <f>ReconciliationData!AK66+ReconciliationData!Y66</f>
        <v>8267408.5499999998</v>
      </c>
      <c r="D67" s="4">
        <f t="shared" si="0"/>
        <v>0</v>
      </c>
      <c r="F67" s="4">
        <f>ReconciliationData!AA66</f>
        <v>8271640.2199999997</v>
      </c>
      <c r="G67" s="4">
        <f>ReconciliationData!AH66</f>
        <v>8271640.2248462327</v>
      </c>
      <c r="H67" s="4">
        <f t="shared" si="1"/>
        <v>-4.8462329432368279E-3</v>
      </c>
    </row>
    <row r="68" spans="1:8" x14ac:dyDescent="0.25">
      <c r="A68" s="55" t="s">
        <v>66</v>
      </c>
      <c r="B68" s="56">
        <f>SUMIF('Accounting Record'!$A$2:$A$2301,Reconcilation!A68,'Accounting Record'!$E$2:$E$2301)+SUMIF('Monthly Adjustments'!$A$3:$A$181,Reconcilation!A68,'Monthly Adjustments'!$BB$3:$BB$181)</f>
        <v>936303.28</v>
      </c>
      <c r="C68" s="4">
        <f>ReconciliationData!AK67+ReconciliationData!Y67</f>
        <v>936303.28000000014</v>
      </c>
      <c r="D68" s="4">
        <f t="shared" ref="D68:D131" si="2">B68-C68</f>
        <v>0</v>
      </c>
      <c r="F68" s="4">
        <f>ReconciliationData!AA67</f>
        <v>937328.41</v>
      </c>
      <c r="G68" s="4">
        <f>ReconciliationData!AH67</f>
        <v>937328.4185077867</v>
      </c>
      <c r="H68" s="4">
        <f t="shared" ref="H68:H131" si="3">F68-G68</f>
        <v>-8.5077866679057479E-3</v>
      </c>
    </row>
    <row r="69" spans="1:8" x14ac:dyDescent="0.25">
      <c r="A69" s="55" t="s">
        <v>67</v>
      </c>
      <c r="B69" s="56">
        <f>SUMIF('Accounting Record'!$A$2:$A$2301,Reconcilation!A69,'Accounting Record'!$E$2:$E$2301)+SUMIF('Monthly Adjustments'!$A$3:$A$181,Reconcilation!A69,'Monthly Adjustments'!$BB$3:$BB$181)</f>
        <v>19290071.379999995</v>
      </c>
      <c r="C69" s="4">
        <f>ReconciliationData!AK68+ReconciliationData!Y68</f>
        <v>19290071.388821546</v>
      </c>
      <c r="D69" s="4">
        <f t="shared" si="2"/>
        <v>-8.8215507566928864E-3</v>
      </c>
      <c r="F69" s="4">
        <f>ReconciliationData!AA68</f>
        <v>19191527.559999999</v>
      </c>
      <c r="G69" s="4">
        <f>ReconciliationData!AH68</f>
        <v>19191527.554555815</v>
      </c>
      <c r="H69" s="4">
        <f t="shared" si="3"/>
        <v>5.4441839456558228E-3</v>
      </c>
    </row>
    <row r="70" spans="1:8" x14ac:dyDescent="0.25">
      <c r="A70" s="55" t="s">
        <v>68</v>
      </c>
      <c r="B70" s="56">
        <f>SUMIF('Accounting Record'!$A$2:$A$2301,Reconcilation!A70,'Accounting Record'!$E$2:$E$2301)+SUMIF('Monthly Adjustments'!$A$3:$A$181,Reconcilation!A70,'Monthly Adjustments'!$BB$3:$BB$181)</f>
        <v>33547841.41</v>
      </c>
      <c r="C70" s="4">
        <f>ReconciliationData!AK69+ReconciliationData!Y69</f>
        <v>33547841.41</v>
      </c>
      <c r="D70" s="4">
        <f t="shared" si="2"/>
        <v>0</v>
      </c>
      <c r="F70" s="4">
        <f>ReconciliationData!AA69</f>
        <v>33562402.18</v>
      </c>
      <c r="G70" s="4">
        <f>ReconciliationData!AH69</f>
        <v>33562402.186200127</v>
      </c>
      <c r="H70" s="4">
        <f t="shared" si="3"/>
        <v>-6.2001273036003113E-3</v>
      </c>
    </row>
    <row r="71" spans="1:8" x14ac:dyDescent="0.25">
      <c r="A71" s="55" t="s">
        <v>69</v>
      </c>
      <c r="B71" s="56">
        <f>SUMIF('Accounting Record'!$A$2:$A$2301,Reconcilation!A71,'Accounting Record'!$E$2:$E$2301)+SUMIF('Monthly Adjustments'!$A$3:$A$181,Reconcilation!A71,'Monthly Adjustments'!$BB$3:$BB$181)</f>
        <v>9045446.7200000007</v>
      </c>
      <c r="C71" s="4">
        <f>ReconciliationData!AK70+ReconciliationData!Y70</f>
        <v>9045446.7200000007</v>
      </c>
      <c r="D71" s="4">
        <f t="shared" si="2"/>
        <v>0</v>
      </c>
      <c r="F71" s="4">
        <f>ReconciliationData!AA70</f>
        <v>9049517.0700000003</v>
      </c>
      <c r="G71" s="4">
        <f>ReconciliationData!AH70</f>
        <v>9049517.0758768525</v>
      </c>
      <c r="H71" s="4">
        <f t="shared" si="3"/>
        <v>-5.8768521994352341E-3</v>
      </c>
    </row>
    <row r="72" spans="1:8" x14ac:dyDescent="0.25">
      <c r="A72" s="55" t="s">
        <v>70</v>
      </c>
      <c r="B72" s="56">
        <f>SUMIF('Accounting Record'!$A$2:$A$2301,Reconcilation!A72,'Accounting Record'!$E$2:$E$2301)+SUMIF('Monthly Adjustments'!$A$3:$A$181,Reconcilation!A72,'Monthly Adjustments'!$BB$3:$BB$181)</f>
        <v>2534214.0099999993</v>
      </c>
      <c r="C72" s="4">
        <f>ReconciliationData!AK71+ReconciliationData!Y71</f>
        <v>2534214.0099999998</v>
      </c>
      <c r="D72" s="4">
        <f t="shared" si="2"/>
        <v>0</v>
      </c>
      <c r="F72" s="4">
        <f>ReconciliationData!AA71</f>
        <v>2535877.0499999998</v>
      </c>
      <c r="G72" s="4">
        <f>ReconciliationData!AH71</f>
        <v>2535877.0427726493</v>
      </c>
      <c r="H72" s="4">
        <f t="shared" si="3"/>
        <v>7.2273504920303822E-3</v>
      </c>
    </row>
    <row r="73" spans="1:8" x14ac:dyDescent="0.25">
      <c r="A73" s="55" t="s">
        <v>71</v>
      </c>
      <c r="B73" s="56">
        <f>SUMIF('Accounting Record'!$A$2:$A$2301,Reconcilation!A73,'Accounting Record'!$E$2:$E$2301)+SUMIF('Monthly Adjustments'!$A$3:$A$181,Reconcilation!A73,'Monthly Adjustments'!$BB$3:$BB$181)</f>
        <v>2392654.11</v>
      </c>
      <c r="C73" s="4">
        <f>ReconciliationData!AK72+ReconciliationData!Y72</f>
        <v>2392654.11</v>
      </c>
      <c r="D73" s="4">
        <f t="shared" si="2"/>
        <v>0</v>
      </c>
      <c r="F73" s="4">
        <f>ReconciliationData!AA72</f>
        <v>2394285.2200000002</v>
      </c>
      <c r="G73" s="4">
        <f>ReconciliationData!AH72</f>
        <v>2394285.2181177018</v>
      </c>
      <c r="H73" s="4">
        <f t="shared" si="3"/>
        <v>1.8822983838617802E-3</v>
      </c>
    </row>
    <row r="74" spans="1:8" x14ac:dyDescent="0.25">
      <c r="A74" s="55" t="s">
        <v>72</v>
      </c>
      <c r="B74" s="56">
        <f>SUMIF('Accounting Record'!$A$2:$A$2301,Reconcilation!A74,'Accounting Record'!$E$2:$E$2301)+SUMIF('Monthly Adjustments'!$A$3:$A$181,Reconcilation!A74,'Monthly Adjustments'!$BB$3:$BB$181)</f>
        <v>1735126.7600000002</v>
      </c>
      <c r="C74" s="4">
        <f>ReconciliationData!AK73+ReconciliationData!Y73</f>
        <v>1735126.7599999998</v>
      </c>
      <c r="D74" s="4">
        <f t="shared" si="2"/>
        <v>0</v>
      </c>
      <c r="F74" s="4">
        <f>ReconciliationData!AA73</f>
        <v>1739272.6</v>
      </c>
      <c r="G74" s="4">
        <f>ReconciliationData!AH73</f>
        <v>1739272.5920611401</v>
      </c>
      <c r="H74" s="4">
        <f t="shared" si="3"/>
        <v>7.9388599842786789E-3</v>
      </c>
    </row>
    <row r="75" spans="1:8" x14ac:dyDescent="0.25">
      <c r="A75" s="55" t="s">
        <v>73</v>
      </c>
      <c r="B75" s="56">
        <f>SUMIF('Accounting Record'!$A$2:$A$2301,Reconcilation!A75,'Accounting Record'!$E$2:$E$2301)+SUMIF('Monthly Adjustments'!$A$3:$A$181,Reconcilation!A75,'Monthly Adjustments'!$BB$3:$BB$181)</f>
        <v>5399581.8399999999</v>
      </c>
      <c r="C75" s="4">
        <f>ReconciliationData!AK74+ReconciliationData!Y74</f>
        <v>5399581.8399999999</v>
      </c>
      <c r="D75" s="4">
        <f t="shared" si="2"/>
        <v>0</v>
      </c>
      <c r="F75" s="4">
        <f>ReconciliationData!AA74</f>
        <v>5405991.4500000002</v>
      </c>
      <c r="G75" s="4">
        <f>ReconciliationData!AH74</f>
        <v>5405991.4491324825</v>
      </c>
      <c r="H75" s="4">
        <f t="shared" si="3"/>
        <v>8.6751766502857208E-4</v>
      </c>
    </row>
    <row r="76" spans="1:8" x14ac:dyDescent="0.25">
      <c r="A76" s="55" t="s">
        <v>74</v>
      </c>
      <c r="B76" s="56">
        <f>SUMIF('Accounting Record'!$A$2:$A$2301,Reconcilation!A76,'Accounting Record'!$E$2:$E$2301)+SUMIF('Monthly Adjustments'!$A$3:$A$181,Reconcilation!A76,'Monthly Adjustments'!$BB$3:$BB$181)</f>
        <v>353106.46000000008</v>
      </c>
      <c r="C76" s="4">
        <f>ReconciliationData!AK75+ReconciliationData!Y75</f>
        <v>353106.46</v>
      </c>
      <c r="D76" s="4">
        <f t="shared" si="2"/>
        <v>0</v>
      </c>
      <c r="F76" s="4">
        <f>ReconciliationData!AA75</f>
        <v>353637.37</v>
      </c>
      <c r="G76" s="4">
        <f>ReconciliationData!AH75</f>
        <v>353637.37410878891</v>
      </c>
      <c r="H76" s="4">
        <f t="shared" si="3"/>
        <v>-4.1087889112532139E-3</v>
      </c>
    </row>
    <row r="77" spans="1:8" x14ac:dyDescent="0.25">
      <c r="A77" s="55" t="s">
        <v>75</v>
      </c>
      <c r="B77" s="56">
        <f>SUMIF('Accounting Record'!$A$2:$A$2301,Reconcilation!A77,'Accounting Record'!$E$2:$E$2301)+SUMIF('Monthly Adjustments'!$A$3:$A$181,Reconcilation!A77,'Monthly Adjustments'!$BB$3:$BB$181)</f>
        <v>2095530.9500000002</v>
      </c>
      <c r="C77" s="4">
        <f>ReconciliationData!AK76+ReconciliationData!Y76</f>
        <v>2095530.9500000002</v>
      </c>
      <c r="D77" s="4">
        <f t="shared" si="2"/>
        <v>0</v>
      </c>
      <c r="F77" s="4">
        <f>ReconciliationData!AA76</f>
        <v>2097392.87</v>
      </c>
      <c r="G77" s="4">
        <f>ReconciliationData!AH76</f>
        <v>2097392.8618924851</v>
      </c>
      <c r="H77" s="4">
        <f t="shared" si="3"/>
        <v>8.1075150519609451E-3</v>
      </c>
    </row>
    <row r="78" spans="1:8" x14ac:dyDescent="0.25">
      <c r="A78" s="55" t="s">
        <v>76</v>
      </c>
      <c r="B78" s="56">
        <f>SUMIF('Accounting Record'!$A$2:$A$2301,Reconcilation!A78,'Accounting Record'!$E$2:$E$2301)+SUMIF('Monthly Adjustments'!$A$3:$A$181,Reconcilation!A78,'Monthly Adjustments'!$BB$3:$BB$181)</f>
        <v>1670407.44</v>
      </c>
      <c r="C78" s="4">
        <f>ReconciliationData!AK77+ReconciliationData!Y77</f>
        <v>1670407.44</v>
      </c>
      <c r="D78" s="4">
        <f t="shared" si="2"/>
        <v>0</v>
      </c>
      <c r="F78" s="4">
        <f>ReconciliationData!AA77</f>
        <v>1671426.13</v>
      </c>
      <c r="G78" s="4">
        <f>ReconciliationData!AH77</f>
        <v>1671426.1257668382</v>
      </c>
      <c r="H78" s="4">
        <f t="shared" si="3"/>
        <v>4.233161685988307E-3</v>
      </c>
    </row>
    <row r="79" spans="1:8" x14ac:dyDescent="0.25">
      <c r="A79" s="55" t="s">
        <v>77</v>
      </c>
      <c r="B79" s="56">
        <f>SUMIF('Accounting Record'!$A$2:$A$2301,Reconcilation!A79,'Accounting Record'!$E$2:$E$2301)+SUMIF('Monthly Adjustments'!$A$3:$A$181,Reconcilation!A79,'Monthly Adjustments'!$BB$3:$BB$181)</f>
        <v>0</v>
      </c>
      <c r="C79" s="4">
        <f>ReconciliationData!AK78+ReconciliationData!Y78</f>
        <v>0</v>
      </c>
      <c r="D79" s="4">
        <f t="shared" si="2"/>
        <v>0</v>
      </c>
      <c r="F79" s="4">
        <f>ReconciliationData!AA78</f>
        <v>0</v>
      </c>
      <c r="G79" s="4">
        <f>ReconciliationData!AH78</f>
        <v>0</v>
      </c>
      <c r="H79" s="4">
        <f t="shared" si="3"/>
        <v>0</v>
      </c>
    </row>
    <row r="80" spans="1:8" x14ac:dyDescent="0.25">
      <c r="A80" s="55" t="s">
        <v>78</v>
      </c>
      <c r="B80" s="56">
        <f>SUMIF('Accounting Record'!$A$2:$A$2301,Reconcilation!A80,'Accounting Record'!$E$2:$E$2301)+SUMIF('Monthly Adjustments'!$A$3:$A$181,Reconcilation!A80,'Monthly Adjustments'!$BB$3:$BB$181)</f>
        <v>334415479.69</v>
      </c>
      <c r="C80" s="4">
        <f>ReconciliationData!AK79+ReconciliationData!Y79</f>
        <v>334415479.72361118</v>
      </c>
      <c r="D80" s="4">
        <f t="shared" si="2"/>
        <v>-3.3611178398132324E-2</v>
      </c>
      <c r="F80" s="4">
        <f>ReconciliationData!AA79</f>
        <v>340583008.02999997</v>
      </c>
      <c r="G80" s="4">
        <f>ReconciliationData!AH79</f>
        <v>340583008.0298326</v>
      </c>
      <c r="H80" s="4">
        <f t="shared" si="3"/>
        <v>1.6736984252929688E-4</v>
      </c>
    </row>
    <row r="81" spans="1:8" x14ac:dyDescent="0.25">
      <c r="A81" s="55" t="s">
        <v>79</v>
      </c>
      <c r="B81" s="56">
        <f>SUMIF('Accounting Record'!$A$2:$A$2301,Reconcilation!A81,'Accounting Record'!$E$2:$E$2301)+SUMIF('Monthly Adjustments'!$A$3:$A$181,Reconcilation!A81,'Monthly Adjustments'!$BB$3:$BB$181)</f>
        <v>1892956.7399999998</v>
      </c>
      <c r="C81" s="4">
        <f>ReconciliationData!AK80+ReconciliationData!Y80</f>
        <v>1892956.74</v>
      </c>
      <c r="D81" s="4">
        <f t="shared" si="2"/>
        <v>0</v>
      </c>
      <c r="F81" s="4">
        <f>ReconciliationData!AA80</f>
        <v>1893914.7</v>
      </c>
      <c r="G81" s="4">
        <f>ReconciliationData!AH80</f>
        <v>1893914.7062248141</v>
      </c>
      <c r="H81" s="4">
        <f t="shared" si="3"/>
        <v>-6.2248141039162874E-3</v>
      </c>
    </row>
    <row r="82" spans="1:8" x14ac:dyDescent="0.25">
      <c r="A82" s="55" t="s">
        <v>80</v>
      </c>
      <c r="B82" s="56">
        <f>SUMIF('Accounting Record'!$A$2:$A$2301,Reconcilation!A82,'Accounting Record'!$E$2:$E$2301)+SUMIF('Monthly Adjustments'!$A$3:$A$181,Reconcilation!A82,'Monthly Adjustments'!$BB$3:$BB$181)</f>
        <v>465489.06999999989</v>
      </c>
      <c r="C82" s="4">
        <f>ReconciliationData!AK81+ReconciliationData!Y81</f>
        <v>465489.07</v>
      </c>
      <c r="D82" s="4">
        <f t="shared" si="2"/>
        <v>0</v>
      </c>
      <c r="F82" s="4">
        <f>ReconciliationData!AA81</f>
        <v>465811.52</v>
      </c>
      <c r="G82" s="4">
        <f>ReconciliationData!AH81</f>
        <v>465811.52689605945</v>
      </c>
      <c r="H82" s="4">
        <f t="shared" si="3"/>
        <v>-6.8960594362579286E-3</v>
      </c>
    </row>
    <row r="83" spans="1:8" x14ac:dyDescent="0.25">
      <c r="A83" s="55" t="s">
        <v>81</v>
      </c>
      <c r="B83" s="56">
        <f>SUMIF('Accounting Record'!$A$2:$A$2301,Reconcilation!A83,'Accounting Record'!$E$2:$E$2301)+SUMIF('Monthly Adjustments'!$A$3:$A$181,Reconcilation!A83,'Monthly Adjustments'!$BB$3:$BB$181)</f>
        <v>1069791.6900000002</v>
      </c>
      <c r="C83" s="4">
        <f>ReconciliationData!AK82+ReconciliationData!Y82</f>
        <v>1069791.69</v>
      </c>
      <c r="D83" s="4">
        <f t="shared" si="2"/>
        <v>0</v>
      </c>
      <c r="F83" s="4">
        <f>ReconciliationData!AA82</f>
        <v>1070625.6100000001</v>
      </c>
      <c r="G83" s="4">
        <f>ReconciliationData!AH82</f>
        <v>1070625.60337607</v>
      </c>
      <c r="H83" s="4">
        <f t="shared" si="3"/>
        <v>6.6239300649613142E-3</v>
      </c>
    </row>
    <row r="84" spans="1:8" x14ac:dyDescent="0.25">
      <c r="A84" s="55" t="s">
        <v>82</v>
      </c>
      <c r="B84" s="56">
        <f>SUMIF('Accounting Record'!$A$2:$A$2301,Reconcilation!A84,'Accounting Record'!$E$2:$E$2301)+SUMIF('Monthly Adjustments'!$A$3:$A$181,Reconcilation!A84,'Monthly Adjustments'!$BB$3:$BB$181)</f>
        <v>1124593.7999999998</v>
      </c>
      <c r="C84" s="4">
        <f>ReconciliationData!AK83+ReconciliationData!Y83</f>
        <v>1124593.7999999998</v>
      </c>
      <c r="D84" s="4">
        <f t="shared" si="2"/>
        <v>0</v>
      </c>
      <c r="F84" s="4">
        <f>ReconciliationData!AA83</f>
        <v>1125346.42</v>
      </c>
      <c r="G84" s="4">
        <f>ReconciliationData!AH83</f>
        <v>1125346.420973368</v>
      </c>
      <c r="H84" s="4">
        <f t="shared" si="3"/>
        <v>-9.7336806356906891E-4</v>
      </c>
    </row>
    <row r="85" spans="1:8" x14ac:dyDescent="0.25">
      <c r="A85" s="55" t="s">
        <v>83</v>
      </c>
      <c r="B85" s="56">
        <f>SUMIF('Accounting Record'!$A$2:$A$2301,Reconcilation!A85,'Accounting Record'!$E$2:$E$2301)+SUMIF('Monthly Adjustments'!$A$3:$A$181,Reconcilation!A85,'Monthly Adjustments'!$BB$3:$BB$181)</f>
        <v>1858688.01</v>
      </c>
      <c r="C85" s="4">
        <f>ReconciliationData!AK84+ReconciliationData!Y84</f>
        <v>1858688.0099999998</v>
      </c>
      <c r="D85" s="4">
        <f t="shared" si="2"/>
        <v>0</v>
      </c>
      <c r="F85" s="4">
        <f>ReconciliationData!AA84</f>
        <v>1859697.71</v>
      </c>
      <c r="G85" s="4">
        <f>ReconciliationData!AH84</f>
        <v>1859697.7035732446</v>
      </c>
      <c r="H85" s="4">
        <f t="shared" si="3"/>
        <v>6.4267553389072418E-3</v>
      </c>
    </row>
    <row r="86" spans="1:8" x14ac:dyDescent="0.25">
      <c r="A86" s="55" t="s">
        <v>84</v>
      </c>
      <c r="B86" s="56">
        <f>SUMIF('Accounting Record'!$A$2:$A$2301,Reconcilation!A86,'Accounting Record'!$E$2:$E$2301)+SUMIF('Monthly Adjustments'!$A$3:$A$181,Reconcilation!A86,'Monthly Adjustments'!$BB$3:$BB$181)</f>
        <v>1211277.3900000001</v>
      </c>
      <c r="C86" s="4">
        <f>ReconciliationData!AK85+ReconciliationData!Y85</f>
        <v>1211277.3900000001</v>
      </c>
      <c r="D86" s="4">
        <f t="shared" si="2"/>
        <v>0</v>
      </c>
      <c r="F86" s="4">
        <f>ReconciliationData!AA85</f>
        <v>1211927.94</v>
      </c>
      <c r="G86" s="4">
        <f>ReconciliationData!AH85</f>
        <v>1211927.9368925481</v>
      </c>
      <c r="H86" s="4">
        <f t="shared" si="3"/>
        <v>3.1074518337845802E-3</v>
      </c>
    </row>
    <row r="87" spans="1:8" x14ac:dyDescent="0.25">
      <c r="A87" s="55" t="s">
        <v>85</v>
      </c>
      <c r="B87" s="56">
        <f>SUMIF('Accounting Record'!$A$2:$A$2301,Reconcilation!A87,'Accounting Record'!$E$2:$E$2301)+SUMIF('Monthly Adjustments'!$A$3:$A$181,Reconcilation!A87,'Monthly Adjustments'!$BB$3:$BB$181)</f>
        <v>3188784.62</v>
      </c>
      <c r="C87" s="4">
        <f>ReconciliationData!AK86+ReconciliationData!Y86</f>
        <v>3188784.6199999996</v>
      </c>
      <c r="D87" s="4">
        <f t="shared" si="2"/>
        <v>0</v>
      </c>
      <c r="F87" s="4">
        <f>ReconciliationData!AA86</f>
        <v>3191114.24</v>
      </c>
      <c r="G87" s="4">
        <f>ReconciliationData!AH86</f>
        <v>3191114.2440359914</v>
      </c>
      <c r="H87" s="4">
        <f t="shared" si="3"/>
        <v>-4.0359911508858204E-3</v>
      </c>
    </row>
    <row r="88" spans="1:8" x14ac:dyDescent="0.25">
      <c r="A88" s="55" t="s">
        <v>86</v>
      </c>
      <c r="B88" s="56">
        <f>SUMIF('Accounting Record'!$A$2:$A$2301,Reconcilation!A88,'Accounting Record'!$E$2:$E$2301)+SUMIF('Monthly Adjustments'!$A$3:$A$181,Reconcilation!A88,'Monthly Adjustments'!$BB$3:$BB$181)</f>
        <v>2845403.0800000005</v>
      </c>
      <c r="C88" s="4">
        <f>ReconciliationData!AK87+ReconciliationData!Y87</f>
        <v>2845403.0933333333</v>
      </c>
      <c r="D88" s="4">
        <f t="shared" si="2"/>
        <v>-1.3333332724869251E-2</v>
      </c>
      <c r="F88" s="4">
        <f>ReconciliationData!AA87</f>
        <v>2949185.22</v>
      </c>
      <c r="G88" s="4">
        <f>ReconciliationData!AH87</f>
        <v>2949185.2168443473</v>
      </c>
      <c r="H88" s="4">
        <f t="shared" si="3"/>
        <v>3.1556528992950916E-3</v>
      </c>
    </row>
    <row r="89" spans="1:8" x14ac:dyDescent="0.25">
      <c r="A89" s="55" t="s">
        <v>87</v>
      </c>
      <c r="B89" s="56">
        <f>SUMIF('Accounting Record'!$A$2:$A$2301,Reconcilation!A89,'Accounting Record'!$E$2:$E$2301)+SUMIF('Monthly Adjustments'!$A$3:$A$181,Reconcilation!A89,'Monthly Adjustments'!$BB$3:$BB$181)</f>
        <v>44255465.130000003</v>
      </c>
      <c r="C89" s="4">
        <f>ReconciliationData!AK88+ReconciliationData!Y88</f>
        <v>44255465.13507621</v>
      </c>
      <c r="D89" s="4">
        <f t="shared" si="2"/>
        <v>-5.0762072205543518E-3</v>
      </c>
      <c r="F89" s="4">
        <f>ReconciliationData!AA88</f>
        <v>44489449.840000004</v>
      </c>
      <c r="G89" s="4">
        <f>ReconciliationData!AH88</f>
        <v>44489449.834679864</v>
      </c>
      <c r="H89" s="4">
        <f t="shared" si="3"/>
        <v>5.3201392292976379E-3</v>
      </c>
    </row>
    <row r="90" spans="1:8" x14ac:dyDescent="0.25">
      <c r="A90" s="55" t="s">
        <v>88</v>
      </c>
      <c r="B90" s="56">
        <f>SUMIF('Accounting Record'!$A$2:$A$2301,Reconcilation!A90,'Accounting Record'!$E$2:$E$2301)+SUMIF('Monthly Adjustments'!$A$3:$A$181,Reconcilation!A90,'Monthly Adjustments'!$BB$3:$BB$181)</f>
        <v>9734774.629999999</v>
      </c>
      <c r="C90" s="4">
        <f>ReconciliationData!AK89+ReconciliationData!Y89</f>
        <v>9734774.629999999</v>
      </c>
      <c r="D90" s="4">
        <f t="shared" si="2"/>
        <v>0</v>
      </c>
      <c r="F90" s="4">
        <f>ReconciliationData!AA89</f>
        <v>9739335.1199999992</v>
      </c>
      <c r="G90" s="4">
        <f>ReconciliationData!AH89</f>
        <v>9739335.1210854128</v>
      </c>
      <c r="H90" s="4">
        <f t="shared" si="3"/>
        <v>-1.0854136198759079E-3</v>
      </c>
    </row>
    <row r="91" spans="1:8" x14ac:dyDescent="0.25">
      <c r="A91" s="55" t="s">
        <v>89</v>
      </c>
      <c r="B91" s="56">
        <f>SUMIF('Accounting Record'!$A$2:$A$2301,Reconcilation!A91,'Accounting Record'!$E$2:$E$2301)+SUMIF('Monthly Adjustments'!$A$3:$A$181,Reconcilation!A91,'Monthly Adjustments'!$BB$3:$BB$181)</f>
        <v>7077106.4099999983</v>
      </c>
      <c r="C91" s="4">
        <f>ReconciliationData!AK90+ReconciliationData!Y90</f>
        <v>7077106.4100000001</v>
      </c>
      <c r="D91" s="4">
        <f t="shared" si="2"/>
        <v>0</v>
      </c>
      <c r="F91" s="4">
        <f>ReconciliationData!AA90</f>
        <v>7080090.2599999998</v>
      </c>
      <c r="G91" s="4">
        <f>ReconciliationData!AH90</f>
        <v>7080090.2566890884</v>
      </c>
      <c r="H91" s="4">
        <f t="shared" si="3"/>
        <v>3.3109113574028015E-3</v>
      </c>
    </row>
    <row r="92" spans="1:8" x14ac:dyDescent="0.25">
      <c r="A92" s="55" t="s">
        <v>90</v>
      </c>
      <c r="B92" s="56">
        <f>SUMIF('Accounting Record'!$A$2:$A$2301,Reconcilation!A92,'Accounting Record'!$E$2:$E$2301)+SUMIF('Monthly Adjustments'!$A$3:$A$181,Reconcilation!A92,'Monthly Adjustments'!$BB$3:$BB$181)</f>
        <v>116196039.78</v>
      </c>
      <c r="C92" s="4">
        <f>ReconciliationData!AK91+ReconciliationData!Y91</f>
        <v>116196039.765</v>
      </c>
      <c r="D92" s="4">
        <f t="shared" si="2"/>
        <v>1.5000000596046448E-2</v>
      </c>
      <c r="F92" s="4">
        <f>ReconciliationData!AA91</f>
        <v>118596419.90000001</v>
      </c>
      <c r="G92" s="4">
        <f>ReconciliationData!AH91</f>
        <v>118596419.90091082</v>
      </c>
      <c r="H92" s="4">
        <f t="shared" si="3"/>
        <v>-9.1081857681274414E-4</v>
      </c>
    </row>
    <row r="93" spans="1:8" x14ac:dyDescent="0.25">
      <c r="A93" s="55" t="s">
        <v>91</v>
      </c>
      <c r="B93" s="56">
        <f>SUMIF('Accounting Record'!$A$2:$A$2301,Reconcilation!A93,'Accounting Record'!$E$2:$E$2301)+SUMIF('Monthly Adjustments'!$A$3:$A$181,Reconcilation!A93,'Monthly Adjustments'!$BB$3:$BB$181)</f>
        <v>59094398.759999998</v>
      </c>
      <c r="C93" s="4">
        <f>ReconciliationData!AK92+ReconciliationData!Y92</f>
        <v>59094398.737527788</v>
      </c>
      <c r="D93" s="4">
        <f t="shared" si="2"/>
        <v>2.2472210228443146E-2</v>
      </c>
      <c r="F93" s="4">
        <f>ReconciliationData!AA92</f>
        <v>61966514.380000003</v>
      </c>
      <c r="G93" s="4">
        <f>ReconciliationData!AH92</f>
        <v>61966514.382047974</v>
      </c>
      <c r="H93" s="4">
        <f t="shared" si="3"/>
        <v>-2.0479708909988403E-3</v>
      </c>
    </row>
    <row r="94" spans="1:8" x14ac:dyDescent="0.25">
      <c r="A94" s="55" t="s">
        <v>92</v>
      </c>
      <c r="B94" s="56">
        <v>0</v>
      </c>
      <c r="C94" s="4">
        <f>ReconciliationData!AK93+ReconciliationData!Y93</f>
        <v>0</v>
      </c>
      <c r="D94" s="4">
        <f t="shared" si="2"/>
        <v>0</v>
      </c>
      <c r="F94" s="4">
        <f>ReconciliationData!AA93</f>
        <v>0</v>
      </c>
      <c r="G94" s="4">
        <f>ReconciliationData!AH93</f>
        <v>0</v>
      </c>
      <c r="H94" s="4">
        <f t="shared" si="3"/>
        <v>0</v>
      </c>
    </row>
    <row r="95" spans="1:8" x14ac:dyDescent="0.25">
      <c r="A95" s="55" t="s">
        <v>93</v>
      </c>
      <c r="B95" s="56">
        <f>SUMIF('Accounting Record'!$A$2:$A$2301,Reconcilation!A95,'Accounting Record'!$E$2:$E$2301)+SUMIF('Monthly Adjustments'!$A$3:$A$181,Reconcilation!A95,'Monthly Adjustments'!$BB$3:$BB$181)</f>
        <v>6744347.79</v>
      </c>
      <c r="C95" s="4">
        <f>ReconciliationData!AK94+ReconciliationData!Y94</f>
        <v>6744347.79</v>
      </c>
      <c r="D95" s="4">
        <f t="shared" si="2"/>
        <v>0</v>
      </c>
      <c r="F95" s="4">
        <f>ReconciliationData!AA94</f>
        <v>6747696.6100000003</v>
      </c>
      <c r="G95" s="4">
        <f>ReconciliationData!AH94</f>
        <v>6747696.6056303261</v>
      </c>
      <c r="H95" s="4">
        <f t="shared" si="3"/>
        <v>4.3696742504835129E-3</v>
      </c>
    </row>
    <row r="96" spans="1:8" x14ac:dyDescent="0.25">
      <c r="A96" s="55" t="s">
        <v>94</v>
      </c>
      <c r="B96" s="56">
        <f>SUMIF('Accounting Record'!$A$2:$A$2301,Reconcilation!A96,'Accounting Record'!$E$2:$E$2301)+SUMIF('Monthly Adjustments'!$A$3:$A$181,Reconcilation!A96,'Monthly Adjustments'!$BB$3:$BB$181)</f>
        <v>2495206.6100000003</v>
      </c>
      <c r="C96" s="4">
        <f>ReconciliationData!AK95+ReconciliationData!Y95</f>
        <v>2495206.6100000003</v>
      </c>
      <c r="D96" s="4">
        <f t="shared" si="2"/>
        <v>0</v>
      </c>
      <c r="F96" s="4">
        <f>ReconciliationData!AA95</f>
        <v>2496255.6</v>
      </c>
      <c r="G96" s="4">
        <f>ReconciliationData!AH95</f>
        <v>2496255.6040640911</v>
      </c>
      <c r="H96" s="4">
        <f t="shared" si="3"/>
        <v>-4.0640910156071186E-3</v>
      </c>
    </row>
    <row r="97" spans="1:8" x14ac:dyDescent="0.25">
      <c r="A97" s="55" t="s">
        <v>95</v>
      </c>
      <c r="B97" s="56">
        <f>SUMIF('Accounting Record'!$A$2:$A$2301,Reconcilation!A97,'Accounting Record'!$E$2:$E$2301)+SUMIF('Monthly Adjustments'!$A$3:$A$181,Reconcilation!A97,'Monthly Adjustments'!$BB$3:$BB$181)</f>
        <v>2198340.7000000002</v>
      </c>
      <c r="C97" s="4">
        <f>ReconciliationData!AK96+ReconciliationData!Y96</f>
        <v>2198340.7000000002</v>
      </c>
      <c r="D97" s="4">
        <f t="shared" si="2"/>
        <v>0</v>
      </c>
      <c r="F97" s="4">
        <f>ReconciliationData!AA96</f>
        <v>2199719.6800000002</v>
      </c>
      <c r="G97" s="4">
        <f>ReconciliationData!AH96</f>
        <v>2199719.6812819676</v>
      </c>
      <c r="H97" s="4">
        <f t="shared" si="3"/>
        <v>-1.2819673866033554E-3</v>
      </c>
    </row>
    <row r="98" spans="1:8" x14ac:dyDescent="0.25">
      <c r="A98" s="55" t="s">
        <v>96</v>
      </c>
      <c r="B98" s="56">
        <f>SUMIF('Accounting Record'!$A$2:$A$2301,Reconcilation!A98,'Accounting Record'!$E$2:$E$2301)+SUMIF('Monthly Adjustments'!$A$3:$A$181,Reconcilation!A98,'Monthly Adjustments'!$BB$3:$BB$181)</f>
        <v>1250053.3299999998</v>
      </c>
      <c r="C98" s="4">
        <f>ReconciliationData!AK97+ReconciliationData!Y97</f>
        <v>1250053.33</v>
      </c>
      <c r="D98" s="4">
        <f t="shared" si="2"/>
        <v>0</v>
      </c>
      <c r="F98" s="4">
        <f>ReconciliationData!AA97</f>
        <v>1250707.1499999999</v>
      </c>
      <c r="G98" s="4">
        <f>ReconciliationData!AH97</f>
        <v>1250707.1417203504</v>
      </c>
      <c r="H98" s="4">
        <f t="shared" si="3"/>
        <v>8.2796495407819748E-3</v>
      </c>
    </row>
    <row r="99" spans="1:8" x14ac:dyDescent="0.25">
      <c r="A99" s="55" t="s">
        <v>97</v>
      </c>
      <c r="B99" s="56">
        <f>SUMIF('Accounting Record'!$A$2:$A$2301,Reconcilation!A99,'Accounting Record'!$E$2:$E$2301)+SUMIF('Monthly Adjustments'!$A$3:$A$181,Reconcilation!A99,'Monthly Adjustments'!$BB$3:$BB$181)</f>
        <v>4167471.08</v>
      </c>
      <c r="C99" s="4">
        <f>ReconciliationData!AK98+ReconciliationData!Y98</f>
        <v>4167471.08</v>
      </c>
      <c r="D99" s="4">
        <f t="shared" si="2"/>
        <v>0</v>
      </c>
      <c r="F99" s="4">
        <f>ReconciliationData!AA98</f>
        <v>4169248.97</v>
      </c>
      <c r="G99" s="4">
        <f>ReconciliationData!AH98</f>
        <v>4169248.9716765196</v>
      </c>
      <c r="H99" s="4">
        <f t="shared" si="3"/>
        <v>-1.676519401371479E-3</v>
      </c>
    </row>
    <row r="100" spans="1:8" x14ac:dyDescent="0.25">
      <c r="A100" s="55" t="s">
        <v>98</v>
      </c>
      <c r="B100" s="56">
        <f>SUMIF('Accounting Record'!$A$2:$A$2301,Reconcilation!A100,'Accounting Record'!$E$2:$E$2301)+SUMIF('Monthly Adjustments'!$A$3:$A$181,Reconcilation!A100,'Monthly Adjustments'!$BB$3:$BB$181)</f>
        <v>496622.65</v>
      </c>
      <c r="C100" s="4">
        <f>ReconciliationData!AK99+ReconciliationData!Y99</f>
        <v>496622.64999999991</v>
      </c>
      <c r="D100" s="4">
        <f t="shared" si="2"/>
        <v>0</v>
      </c>
      <c r="F100" s="4">
        <f>ReconciliationData!AA99</f>
        <v>496921.99</v>
      </c>
      <c r="G100" s="4">
        <f>ReconciliationData!AH99</f>
        <v>496921.98994227342</v>
      </c>
      <c r="H100" s="4">
        <f t="shared" si="3"/>
        <v>5.7726574596017599E-5</v>
      </c>
    </row>
    <row r="101" spans="1:8" x14ac:dyDescent="0.25">
      <c r="A101" s="55" t="s">
        <v>99</v>
      </c>
      <c r="B101" s="56">
        <f>SUMIF('Accounting Record'!$A$2:$A$2301,Reconcilation!A101,'Accounting Record'!$E$2:$E$2301)+SUMIF('Monthly Adjustments'!$A$3:$A$181,Reconcilation!A101,'Monthly Adjustments'!$BB$3:$BB$181)</f>
        <v>1236116.71</v>
      </c>
      <c r="C101" s="4">
        <f>ReconciliationData!AK100+ReconciliationData!Y100</f>
        <v>1236116.71</v>
      </c>
      <c r="D101" s="4">
        <f t="shared" si="2"/>
        <v>0</v>
      </c>
      <c r="F101" s="4">
        <f>ReconciliationData!AA100</f>
        <v>1237121.46</v>
      </c>
      <c r="G101" s="4">
        <f>ReconciliationData!AH100</f>
        <v>1237121.4627013216</v>
      </c>
      <c r="H101" s="4">
        <f t="shared" si="3"/>
        <v>-2.701321616768837E-3</v>
      </c>
    </row>
    <row r="102" spans="1:8" x14ac:dyDescent="0.25">
      <c r="A102" s="55" t="s">
        <v>100</v>
      </c>
      <c r="B102" s="56">
        <f>SUMIF('Accounting Record'!$A$2:$A$2301,Reconcilation!A102,'Accounting Record'!$E$2:$E$2301)+SUMIF('Monthly Adjustments'!$A$3:$A$181,Reconcilation!A102,'Monthly Adjustments'!$BB$3:$BB$181)</f>
        <v>2287361.71</v>
      </c>
      <c r="C102" s="4">
        <f>ReconciliationData!AK101+ReconciliationData!Y101</f>
        <v>2287361.7100000004</v>
      </c>
      <c r="D102" s="4">
        <f t="shared" si="2"/>
        <v>0</v>
      </c>
      <c r="F102" s="4">
        <f>ReconciliationData!AA101</f>
        <v>2289043.5299999998</v>
      </c>
      <c r="G102" s="4">
        <f>ReconciliationData!AH101</f>
        <v>2289043.5345800156</v>
      </c>
      <c r="H102" s="4">
        <f t="shared" si="3"/>
        <v>-4.5800157822668552E-3</v>
      </c>
    </row>
    <row r="103" spans="1:8" x14ac:dyDescent="0.25">
      <c r="A103" s="55" t="s">
        <v>101</v>
      </c>
      <c r="B103" s="56">
        <f>SUMIF('Accounting Record'!$A$2:$A$2301,Reconcilation!A103,'Accounting Record'!$E$2:$E$2301)+SUMIF('Monthly Adjustments'!$A$3:$A$181,Reconcilation!A103,'Monthly Adjustments'!$BB$3:$BB$181)</f>
        <v>625517.62000000011</v>
      </c>
      <c r="C103" s="4">
        <f>ReconciliationData!AK102+ReconciliationData!Y102</f>
        <v>625517.62</v>
      </c>
      <c r="D103" s="4">
        <f t="shared" si="2"/>
        <v>0</v>
      </c>
      <c r="F103" s="4">
        <f>ReconciliationData!AA102</f>
        <v>625839.96</v>
      </c>
      <c r="G103" s="4">
        <f>ReconciliationData!AH102</f>
        <v>625839.97272038297</v>
      </c>
      <c r="H103" s="4">
        <f t="shared" si="3"/>
        <v>-1.2720383005216718E-2</v>
      </c>
    </row>
    <row r="104" spans="1:8" x14ac:dyDescent="0.25">
      <c r="A104" s="55" t="s">
        <v>102</v>
      </c>
      <c r="B104" s="56">
        <f>SUMIF('Accounting Record'!$A$2:$A$2301,Reconcilation!A104,'Accounting Record'!$E$2:$E$2301)+SUMIF('Monthly Adjustments'!$A$3:$A$181,Reconcilation!A104,'Monthly Adjustments'!$BB$3:$BB$181)</f>
        <v>10267887.640000002</v>
      </c>
      <c r="C104" s="4">
        <f>ReconciliationData!AK103+ReconciliationData!Y103</f>
        <v>10267887.640000001</v>
      </c>
      <c r="D104" s="4">
        <f t="shared" si="2"/>
        <v>0</v>
      </c>
      <c r="F104" s="4">
        <f>ReconciliationData!AA103</f>
        <v>10274394.74</v>
      </c>
      <c r="G104" s="4">
        <f>ReconciliationData!AH103</f>
        <v>10274394.740596024</v>
      </c>
      <c r="H104" s="4">
        <f t="shared" si="3"/>
        <v>-5.9602409601211548E-4</v>
      </c>
    </row>
    <row r="105" spans="1:8" x14ac:dyDescent="0.25">
      <c r="A105" s="55" t="s">
        <v>103</v>
      </c>
      <c r="B105" s="56">
        <f>SUMIF('Accounting Record'!$A$2:$A$2301,Reconcilation!A105,'Accounting Record'!$E$2:$E$2301)+SUMIF('Monthly Adjustments'!$A$3:$A$181,Reconcilation!A105,'Monthly Adjustments'!$BB$3:$BB$181)</f>
        <v>1189062.05</v>
      </c>
      <c r="C105" s="4">
        <f>ReconciliationData!AK104+ReconciliationData!Y104</f>
        <v>1189062.0499999998</v>
      </c>
      <c r="D105" s="4">
        <f t="shared" si="2"/>
        <v>0</v>
      </c>
      <c r="F105" s="4">
        <f>ReconciliationData!AA104</f>
        <v>1190025.73</v>
      </c>
      <c r="G105" s="4">
        <f>ReconciliationData!AH104</f>
        <v>1190025.7301659219</v>
      </c>
      <c r="H105" s="4">
        <f t="shared" si="3"/>
        <v>-1.6592186875641346E-4</v>
      </c>
    </row>
    <row r="106" spans="1:8" x14ac:dyDescent="0.25">
      <c r="A106" s="55" t="s">
        <v>104</v>
      </c>
      <c r="B106" s="56">
        <f>SUMIF('Accounting Record'!$A$2:$A$2301,Reconcilation!A106,'Accounting Record'!$E$2:$E$2301)+SUMIF('Monthly Adjustments'!$A$3:$A$181,Reconcilation!A106,'Monthly Adjustments'!$BB$3:$BB$181)</f>
        <v>2477514.2400000002</v>
      </c>
      <c r="C106" s="4">
        <f>ReconciliationData!AK105+ReconciliationData!Y105</f>
        <v>2477514.2399999998</v>
      </c>
      <c r="D106" s="4">
        <f t="shared" si="2"/>
        <v>0</v>
      </c>
      <c r="F106" s="4">
        <f>ReconciliationData!AA105</f>
        <v>2478798.75</v>
      </c>
      <c r="G106" s="4">
        <f>ReconciliationData!AH105</f>
        <v>2478798.75127707</v>
      </c>
      <c r="H106" s="4">
        <f t="shared" si="3"/>
        <v>-1.2770700268447399E-3</v>
      </c>
    </row>
    <row r="107" spans="1:8" x14ac:dyDescent="0.25">
      <c r="A107" s="55" t="s">
        <v>105</v>
      </c>
      <c r="B107" s="56">
        <f>SUMIF('Accounting Record'!$A$2:$A$2301,Reconcilation!A107,'Accounting Record'!$E$2:$E$2301)+SUMIF('Monthly Adjustments'!$A$3:$A$181,Reconcilation!A107,'Monthly Adjustments'!$BB$3:$BB$181)</f>
        <v>931754.64</v>
      </c>
      <c r="C107" s="4">
        <f>ReconciliationData!AK106+ReconciliationData!Y106</f>
        <v>931754.6399999999</v>
      </c>
      <c r="D107" s="4">
        <f t="shared" si="2"/>
        <v>0</v>
      </c>
      <c r="F107" s="4">
        <f>ReconciliationData!AA106</f>
        <v>932599.34</v>
      </c>
      <c r="G107" s="4">
        <f>ReconciliationData!AH106</f>
        <v>932599.34198345256</v>
      </c>
      <c r="H107" s="4">
        <f t="shared" si="3"/>
        <v>-1.9834525883197784E-3</v>
      </c>
    </row>
    <row r="108" spans="1:8" x14ac:dyDescent="0.25">
      <c r="A108" s="55" t="s">
        <v>106</v>
      </c>
      <c r="B108" s="56">
        <f>SUMIF('Accounting Record'!$A$2:$A$2301,Reconcilation!A108,'Accounting Record'!$E$2:$E$2301)+SUMIF('Monthly Adjustments'!$A$3:$A$181,Reconcilation!A108,'Monthly Adjustments'!$BB$3:$BB$181)</f>
        <v>1143163.58</v>
      </c>
      <c r="C108" s="4">
        <f>ReconciliationData!AK107+ReconciliationData!Y107</f>
        <v>1143163.58</v>
      </c>
      <c r="D108" s="4">
        <f t="shared" si="2"/>
        <v>0</v>
      </c>
      <c r="F108" s="4">
        <f>ReconciliationData!AA107</f>
        <v>1144062.07</v>
      </c>
      <c r="G108" s="4">
        <f>ReconciliationData!AH107</f>
        <v>1144062.0770782849</v>
      </c>
      <c r="H108" s="4">
        <f t="shared" si="3"/>
        <v>-7.0782848633825779E-3</v>
      </c>
    </row>
    <row r="109" spans="1:8" x14ac:dyDescent="0.25">
      <c r="A109" s="55" t="s">
        <v>107</v>
      </c>
      <c r="B109" s="56">
        <f>SUMIF('Accounting Record'!$A$2:$A$2301,Reconcilation!A109,'Accounting Record'!$E$2:$E$2301)+SUMIF('Monthly Adjustments'!$A$3:$A$181,Reconcilation!A109,'Monthly Adjustments'!$BB$3:$BB$181)</f>
        <v>1274237.18</v>
      </c>
      <c r="C109" s="4">
        <f>ReconciliationData!AK108+ReconciliationData!Y108</f>
        <v>1274237.18</v>
      </c>
      <c r="D109" s="4">
        <f t="shared" si="2"/>
        <v>0</v>
      </c>
      <c r="F109" s="4">
        <f>ReconciliationData!AA108</f>
        <v>1275746.68</v>
      </c>
      <c r="G109" s="4">
        <f>ReconciliationData!AH108</f>
        <v>1275746.6829601862</v>
      </c>
      <c r="H109" s="4">
        <f t="shared" si="3"/>
        <v>-2.960186218842864E-3</v>
      </c>
    </row>
    <row r="110" spans="1:8" x14ac:dyDescent="0.25">
      <c r="A110" s="55" t="s">
        <v>108</v>
      </c>
      <c r="B110" s="56">
        <f>SUMIF('Accounting Record'!$A$2:$A$2301,Reconcilation!A110,'Accounting Record'!$E$2:$E$2301)+SUMIF('Monthly Adjustments'!$A$3:$A$181,Reconcilation!A110,'Monthly Adjustments'!$BB$3:$BB$181)</f>
        <v>108983678.57000002</v>
      </c>
      <c r="C110" s="4">
        <f>ReconciliationData!AK109+ReconciliationData!Y109</f>
        <v>108983678.55895834</v>
      </c>
      <c r="D110" s="4">
        <f t="shared" si="2"/>
        <v>1.1041685938835144E-2</v>
      </c>
      <c r="F110" s="4">
        <f>ReconciliationData!AA109</f>
        <v>109845943.22</v>
      </c>
      <c r="G110" s="4">
        <f>ReconciliationData!AH109</f>
        <v>109845943.21913828</v>
      </c>
      <c r="H110" s="4">
        <f t="shared" si="3"/>
        <v>8.6171925067901611E-4</v>
      </c>
    </row>
    <row r="111" spans="1:8" x14ac:dyDescent="0.25">
      <c r="A111" s="115" t="s">
        <v>109</v>
      </c>
      <c r="B111" s="56">
        <f>SUMIF('Accounting Record'!$A$2:$A$2301,Reconcilation!A111,'Accounting Record'!$E$2:$E$2301)+SUMIF('Monthly Adjustments'!$A$3:$A$181,Reconcilation!A111,'Monthly Adjustments'!$BB$3:$BB$181)</f>
        <v>351949.84</v>
      </c>
      <c r="C111" s="4">
        <f>ReconciliationData!AK110+ReconciliationData!Y110</f>
        <v>351949.83999999997</v>
      </c>
      <c r="D111" s="4">
        <f t="shared" si="2"/>
        <v>0</v>
      </c>
      <c r="F111" s="4">
        <f>ReconciliationData!AA110</f>
        <v>359025.72</v>
      </c>
      <c r="G111" s="4">
        <f>ReconciliationData!AH110</f>
        <v>359025.71360965259</v>
      </c>
      <c r="H111" s="4">
        <f t="shared" si="3"/>
        <v>6.3903473783284426E-3</v>
      </c>
    </row>
    <row r="112" spans="1:8" x14ac:dyDescent="0.25">
      <c r="A112" s="55" t="s">
        <v>110</v>
      </c>
      <c r="B112" s="56">
        <f>SUMIF('Accounting Record'!$A$2:$A$2301,Reconcilation!A112,'Accounting Record'!$E$2:$E$2301)+SUMIF('Monthly Adjustments'!$A$3:$A$181,Reconcilation!A112,'Monthly Adjustments'!$BB$3:$BB$181)</f>
        <v>6467422.540000001</v>
      </c>
      <c r="C112" s="4">
        <f>ReconciliationData!AK111+ReconciliationData!Y111</f>
        <v>6467422.5402499987</v>
      </c>
      <c r="D112" s="4">
        <f t="shared" si="2"/>
        <v>-2.4999771267175674E-4</v>
      </c>
      <c r="F112" s="4">
        <f>ReconciliationData!AA111</f>
        <v>6546957.3300000001</v>
      </c>
      <c r="G112" s="4">
        <f>ReconciliationData!AH111</f>
        <v>6546957.325457192</v>
      </c>
      <c r="H112" s="4">
        <f t="shared" si="3"/>
        <v>4.5428080484271049E-3</v>
      </c>
    </row>
    <row r="113" spans="1:8" x14ac:dyDescent="0.25">
      <c r="A113" s="55" t="s">
        <v>111</v>
      </c>
      <c r="B113" s="56">
        <f>SUMIF('Accounting Record'!$A$2:$A$2301,Reconcilation!A113,'Accounting Record'!$E$2:$E$2301)+SUMIF('Monthly Adjustments'!$A$3:$A$181,Reconcilation!A113,'Monthly Adjustments'!$BB$3:$BB$181)</f>
        <v>8877707.0399999991</v>
      </c>
      <c r="C113" s="4">
        <f>ReconciliationData!AK112+ReconciliationData!Y112</f>
        <v>8877707.0399999991</v>
      </c>
      <c r="D113" s="4">
        <f t="shared" si="2"/>
        <v>0</v>
      </c>
      <c r="F113" s="4">
        <f>ReconciliationData!AA112</f>
        <v>8885938.0999999996</v>
      </c>
      <c r="G113" s="4">
        <f>ReconciliationData!AH112</f>
        <v>8885938.0967814848</v>
      </c>
      <c r="H113" s="4">
        <f t="shared" si="3"/>
        <v>3.2185148447751999E-3</v>
      </c>
    </row>
    <row r="114" spans="1:8" x14ac:dyDescent="0.25">
      <c r="A114" s="55" t="s">
        <v>112</v>
      </c>
      <c r="B114" s="56">
        <f>SUMIF('Accounting Record'!$A$2:$A$2301,Reconcilation!A114,'Accounting Record'!$E$2:$E$2301)+SUMIF('Monthly Adjustments'!$A$3:$A$181,Reconcilation!A114,'Monthly Adjustments'!$BB$3:$BB$181)</f>
        <v>4472307.25</v>
      </c>
      <c r="C114" s="4">
        <f>ReconciliationData!AK113+ReconciliationData!Y113</f>
        <v>4472307.25</v>
      </c>
      <c r="D114" s="4">
        <f t="shared" si="2"/>
        <v>0</v>
      </c>
      <c r="F114" s="4">
        <f>ReconciliationData!AA113</f>
        <v>4474614.18</v>
      </c>
      <c r="G114" s="4">
        <f>ReconciliationData!AH113</f>
        <v>4474614.1732065547</v>
      </c>
      <c r="H114" s="4">
        <f t="shared" si="3"/>
        <v>6.7934449762105942E-3</v>
      </c>
    </row>
    <row r="115" spans="1:8" x14ac:dyDescent="0.25">
      <c r="A115" s="55" t="s">
        <v>113</v>
      </c>
      <c r="B115" s="56">
        <f>SUMIF('Accounting Record'!$A$2:$A$2301,Reconcilation!A115,'Accounting Record'!$E$2:$E$2301)+SUMIF('Monthly Adjustments'!$A$3:$A$181,Reconcilation!A115,'Monthly Adjustments'!$BB$3:$BB$181)</f>
        <v>3331460.6800000006</v>
      </c>
      <c r="C115" s="4">
        <f>ReconciliationData!AK114+ReconciliationData!Y114</f>
        <v>3331460.68</v>
      </c>
      <c r="D115" s="4">
        <f t="shared" si="2"/>
        <v>0</v>
      </c>
      <c r="F115" s="4">
        <f>ReconciliationData!AA114</f>
        <v>3333093.23</v>
      </c>
      <c r="G115" s="4">
        <f>ReconciliationData!AH114</f>
        <v>3333093.2292570868</v>
      </c>
      <c r="H115" s="4">
        <f t="shared" si="3"/>
        <v>7.4291322380304337E-4</v>
      </c>
    </row>
    <row r="116" spans="1:8" x14ac:dyDescent="0.25">
      <c r="A116" s="55" t="s">
        <v>114</v>
      </c>
      <c r="B116" s="56">
        <f>SUMIF('Accounting Record'!$A$2:$A$2301,Reconcilation!A116,'Accounting Record'!$E$2:$E$2301)+SUMIF('Monthly Adjustments'!$A$3:$A$181,Reconcilation!A116,'Monthly Adjustments'!$BB$3:$BB$181)</f>
        <v>33147989.09</v>
      </c>
      <c r="C116" s="4">
        <f>ReconciliationData!AK115+ReconciliationData!Y115</f>
        <v>33147989.09</v>
      </c>
      <c r="D116" s="4">
        <f t="shared" si="2"/>
        <v>0</v>
      </c>
      <c r="F116" s="4">
        <f>ReconciliationData!AA115</f>
        <v>33233363.719999999</v>
      </c>
      <c r="G116" s="4">
        <f>ReconciliationData!AH115</f>
        <v>33233363.721833929</v>
      </c>
      <c r="H116" s="4">
        <f t="shared" si="3"/>
        <v>-1.8339306116104126E-3</v>
      </c>
    </row>
    <row r="117" spans="1:8" x14ac:dyDescent="0.25">
      <c r="A117" s="55" t="s">
        <v>115</v>
      </c>
      <c r="B117" s="56">
        <f>SUMIF('Accounting Record'!$A$2:$A$2301,Reconcilation!A117,'Accounting Record'!$E$2:$E$2301)+SUMIF('Monthly Adjustments'!$A$3:$A$181,Reconcilation!A117,'Monthly Adjustments'!$BB$3:$BB$181)</f>
        <v>2790506.92</v>
      </c>
      <c r="C117" s="4">
        <f>ReconciliationData!AK116+ReconciliationData!Y116</f>
        <v>2790506.8200000003</v>
      </c>
      <c r="D117" s="4">
        <f t="shared" si="2"/>
        <v>9.999999962747097E-2</v>
      </c>
      <c r="F117" s="4">
        <f>ReconciliationData!AA116</f>
        <v>2791802.12</v>
      </c>
      <c r="G117" s="4">
        <f>ReconciliationData!AH116</f>
        <v>2791802.114995637</v>
      </c>
      <c r="H117" s="4">
        <f t="shared" si="3"/>
        <v>5.0043631345033646E-3</v>
      </c>
    </row>
    <row r="118" spans="1:8" x14ac:dyDescent="0.25">
      <c r="A118" s="55" t="s">
        <v>116</v>
      </c>
      <c r="B118" s="56">
        <f>SUMIF('Accounting Record'!$A$2:$A$2301,Reconcilation!A118,'Accounting Record'!$E$2:$E$2301)+SUMIF('Monthly Adjustments'!$A$3:$A$181,Reconcilation!A118,'Monthly Adjustments'!$BB$3:$BB$181)</f>
        <v>4215834.9500000011</v>
      </c>
      <c r="C118" s="4">
        <f>ReconciliationData!AK117+ReconciliationData!Y117</f>
        <v>4215834.95</v>
      </c>
      <c r="D118" s="4">
        <f t="shared" si="2"/>
        <v>0</v>
      </c>
      <c r="F118" s="4">
        <f>ReconciliationData!AA117</f>
        <v>4220493.16</v>
      </c>
      <c r="G118" s="4">
        <f>ReconciliationData!AH117</f>
        <v>4220493.1501268009</v>
      </c>
      <c r="H118" s="4">
        <f t="shared" si="3"/>
        <v>9.8731992766261101E-3</v>
      </c>
    </row>
    <row r="119" spans="1:8" x14ac:dyDescent="0.25">
      <c r="A119" s="55" t="s">
        <v>117</v>
      </c>
      <c r="B119" s="56">
        <f>SUMIF('Accounting Record'!$A$2:$A$2301,Reconcilation!A119,'Accounting Record'!$E$2:$E$2301)+SUMIF('Monthly Adjustments'!$A$3:$A$181,Reconcilation!A119,'Monthly Adjustments'!$BB$3:$BB$181)</f>
        <v>17556721.550000001</v>
      </c>
      <c r="C119" s="4">
        <f>ReconciliationData!AK118+ReconciliationData!Y118</f>
        <v>17556721.550000001</v>
      </c>
      <c r="D119" s="4">
        <f t="shared" si="2"/>
        <v>0</v>
      </c>
      <c r="F119" s="4">
        <f>ReconciliationData!AA118</f>
        <v>17566912</v>
      </c>
      <c r="G119" s="4">
        <f>ReconciliationData!AH118</f>
        <v>17566911.999155536</v>
      </c>
      <c r="H119" s="4">
        <f t="shared" si="3"/>
        <v>8.4446370601654053E-4</v>
      </c>
    </row>
    <row r="120" spans="1:8" x14ac:dyDescent="0.25">
      <c r="A120" s="55" t="s">
        <v>118</v>
      </c>
      <c r="B120" s="56">
        <f>SUMIF('Accounting Record'!$A$2:$A$2301,Reconcilation!A120,'Accounting Record'!$E$2:$E$2301)+SUMIF('Monthly Adjustments'!$A$3:$A$181,Reconcilation!A120,'Monthly Adjustments'!$BB$3:$BB$181)</f>
        <v>1820700.37</v>
      </c>
      <c r="C120" s="4">
        <f>ReconciliationData!AK119+ReconciliationData!Y119</f>
        <v>1820700.3699999999</v>
      </c>
      <c r="D120" s="4">
        <f t="shared" si="2"/>
        <v>0</v>
      </c>
      <c r="F120" s="4">
        <f>ReconciliationData!AA119</f>
        <v>1821758.87</v>
      </c>
      <c r="G120" s="4">
        <f>ReconciliationData!AH119</f>
        <v>1821758.8703658895</v>
      </c>
      <c r="H120" s="4">
        <f t="shared" si="3"/>
        <v>-3.6588939838111401E-4</v>
      </c>
    </row>
    <row r="121" spans="1:8" x14ac:dyDescent="0.25">
      <c r="A121" s="55" t="s">
        <v>119</v>
      </c>
      <c r="B121" s="56">
        <f>SUMIF('Accounting Record'!$A$2:$A$2301,Reconcilation!A121,'Accounting Record'!$E$2:$E$2301)+SUMIF('Monthly Adjustments'!$A$3:$A$181,Reconcilation!A121,'Monthly Adjustments'!$BB$3:$BB$181)</f>
        <v>0</v>
      </c>
      <c r="C121" s="4">
        <f>ReconciliationData!AK120+ReconciliationData!Y120</f>
        <v>0</v>
      </c>
      <c r="D121" s="4">
        <f t="shared" si="2"/>
        <v>0</v>
      </c>
      <c r="F121" s="4">
        <f>ReconciliationData!AA120</f>
        <v>0</v>
      </c>
      <c r="G121" s="4">
        <f>ReconciliationData!AH120</f>
        <v>0</v>
      </c>
      <c r="H121" s="4">
        <f t="shared" si="3"/>
        <v>0</v>
      </c>
    </row>
    <row r="122" spans="1:8" x14ac:dyDescent="0.25">
      <c r="A122" s="55" t="s">
        <v>120</v>
      </c>
      <c r="B122" s="56">
        <f>SUMIF('Accounting Record'!$A$2:$A$2301,Reconcilation!A122,'Accounting Record'!$E$2:$E$2301)+SUMIF('Monthly Adjustments'!$A$3:$A$181,Reconcilation!A122,'Monthly Adjustments'!$BB$3:$BB$181)</f>
        <v>10293144.279999999</v>
      </c>
      <c r="C122" s="4">
        <f>ReconciliationData!AK121+ReconciliationData!Y121</f>
        <v>10293144.279999999</v>
      </c>
      <c r="D122" s="4">
        <f t="shared" si="2"/>
        <v>0</v>
      </c>
      <c r="F122" s="4">
        <f>ReconciliationData!AA121</f>
        <v>10298006.699999999</v>
      </c>
      <c r="G122" s="4">
        <f>ReconciliationData!AH121</f>
        <v>10298006.698507765</v>
      </c>
      <c r="H122" s="4">
        <f t="shared" si="3"/>
        <v>1.4922339469194412E-3</v>
      </c>
    </row>
    <row r="123" spans="1:8" x14ac:dyDescent="0.25">
      <c r="A123" s="55" t="s">
        <v>121</v>
      </c>
      <c r="B123" s="56">
        <f>SUMIF('Accounting Record'!$A$2:$A$2301,Reconcilation!A123,'Accounting Record'!$E$2:$E$2301)+SUMIF('Monthly Adjustments'!$A$3:$A$181,Reconcilation!A123,'Monthly Adjustments'!$BB$3:$BB$181)</f>
        <v>5980594.5199999996</v>
      </c>
      <c r="C123" s="4">
        <f>ReconciliationData!AK122+ReconciliationData!Y122</f>
        <v>5980594.5199999996</v>
      </c>
      <c r="D123" s="4">
        <f t="shared" si="2"/>
        <v>0</v>
      </c>
      <c r="F123" s="4">
        <f>ReconciliationData!AA122</f>
        <v>5983395.8099999996</v>
      </c>
      <c r="G123" s="4">
        <f>ReconciliationData!AH122</f>
        <v>5983395.8075372903</v>
      </c>
      <c r="H123" s="4">
        <f t="shared" si="3"/>
        <v>2.4627093225717545E-3</v>
      </c>
    </row>
    <row r="124" spans="1:8" x14ac:dyDescent="0.25">
      <c r="A124" s="55" t="s">
        <v>122</v>
      </c>
      <c r="B124" s="56">
        <f>SUMIF('Accounting Record'!$A$2:$A$2301,Reconcilation!A124,'Accounting Record'!$E$2:$E$2301)+SUMIF('Monthly Adjustments'!$A$3:$A$181,Reconcilation!A124,'Monthly Adjustments'!$BB$3:$BB$181)</f>
        <v>2125654.5999999996</v>
      </c>
      <c r="C124" s="4">
        <f>ReconciliationData!AK123+ReconciliationData!Y123</f>
        <v>2125654.6</v>
      </c>
      <c r="D124" s="4">
        <f t="shared" si="2"/>
        <v>0</v>
      </c>
      <c r="F124" s="4">
        <f>ReconciliationData!AA123</f>
        <v>2126594.6800000002</v>
      </c>
      <c r="G124" s="4">
        <f>ReconciliationData!AH123</f>
        <v>2126594.6834923485</v>
      </c>
      <c r="H124" s="4">
        <f t="shared" si="3"/>
        <v>-3.4923483617603779E-3</v>
      </c>
    </row>
    <row r="125" spans="1:8" x14ac:dyDescent="0.25">
      <c r="A125" s="55" t="s">
        <v>123</v>
      </c>
      <c r="B125" s="56">
        <f>SUMIF('Accounting Record'!$A$2:$A$2301,Reconcilation!A125,'Accounting Record'!$E$2:$E$2301)+SUMIF('Monthly Adjustments'!$A$3:$A$181,Reconcilation!A125,'Monthly Adjustments'!$BB$3:$BB$181)</f>
        <v>2942170.5400000005</v>
      </c>
      <c r="C125" s="4">
        <f>ReconciliationData!AK124+ReconciliationData!Y124</f>
        <v>2942170.5400000005</v>
      </c>
      <c r="D125" s="4">
        <f t="shared" si="2"/>
        <v>0</v>
      </c>
      <c r="F125" s="4">
        <f>ReconciliationData!AA124</f>
        <v>2943648.71</v>
      </c>
      <c r="G125" s="4">
        <f>ReconciliationData!AH124</f>
        <v>2943648.7051979532</v>
      </c>
      <c r="H125" s="4">
        <f t="shared" si="3"/>
        <v>4.8020468093454838E-3</v>
      </c>
    </row>
    <row r="126" spans="1:8" x14ac:dyDescent="0.25">
      <c r="A126" s="55" t="s">
        <v>124</v>
      </c>
      <c r="B126" s="56">
        <f>SUMIF('Accounting Record'!$A$2:$A$2301,Reconcilation!A126,'Accounting Record'!$E$2:$E$2301)+SUMIF('Monthly Adjustments'!$A$3:$A$181,Reconcilation!A126,'Monthly Adjustments'!$BB$3:$BB$181)</f>
        <v>2464997.4300000002</v>
      </c>
      <c r="C126" s="4">
        <f>ReconciliationData!AK125+ReconciliationData!Y125</f>
        <v>2464997.4300000002</v>
      </c>
      <c r="D126" s="4">
        <f t="shared" si="2"/>
        <v>0</v>
      </c>
      <c r="F126" s="4">
        <f>ReconciliationData!AA125</f>
        <v>2466566.69</v>
      </c>
      <c r="G126" s="4">
        <f>ReconciliationData!AH125</f>
        <v>2466566.6854335512</v>
      </c>
      <c r="H126" s="4">
        <f t="shared" si="3"/>
        <v>4.5664487406611443E-3</v>
      </c>
    </row>
    <row r="127" spans="1:8" x14ac:dyDescent="0.25">
      <c r="A127" s="55" t="s">
        <v>125</v>
      </c>
      <c r="B127" s="56">
        <f>SUMIF('Accounting Record'!$A$2:$A$2301,Reconcilation!A127,'Accounting Record'!$E$2:$E$2301)+SUMIF('Monthly Adjustments'!$A$3:$A$181,Reconcilation!A127,'Monthly Adjustments'!$BB$3:$BB$181)</f>
        <v>2993161.84</v>
      </c>
      <c r="C127" s="4">
        <f>ReconciliationData!AK126+ReconciliationData!Y126</f>
        <v>2993161.84</v>
      </c>
      <c r="D127" s="4">
        <f t="shared" si="2"/>
        <v>0</v>
      </c>
      <c r="F127" s="4">
        <f>ReconciliationData!AA126</f>
        <v>2994532.85</v>
      </c>
      <c r="G127" s="4">
        <f>ReconciliationData!AH126</f>
        <v>2994532.8567026127</v>
      </c>
      <c r="H127" s="4">
        <f t="shared" si="3"/>
        <v>-6.7026126198470592E-3</v>
      </c>
    </row>
    <row r="128" spans="1:8" x14ac:dyDescent="0.25">
      <c r="A128" s="55" t="s">
        <v>126</v>
      </c>
      <c r="B128" s="56">
        <f>SUMIF('Accounting Record'!$A$2:$A$2301,Reconcilation!A128,'Accounting Record'!$E$2:$E$2301)+SUMIF('Monthly Adjustments'!$A$3:$A$181,Reconcilation!A128,'Monthly Adjustments'!$BB$3:$BB$181)</f>
        <v>1414972.1500000001</v>
      </c>
      <c r="C128" s="4">
        <f>ReconciliationData!AK127+ReconciliationData!Y127</f>
        <v>1414972.1500000001</v>
      </c>
      <c r="D128" s="4">
        <f t="shared" si="2"/>
        <v>0</v>
      </c>
      <c r="F128" s="4">
        <f>ReconciliationData!AA127</f>
        <v>1416032.75</v>
      </c>
      <c r="G128" s="4">
        <f>ReconciliationData!AH127</f>
        <v>1416032.7475252394</v>
      </c>
      <c r="H128" s="4">
        <f t="shared" si="3"/>
        <v>2.4747606366872787E-3</v>
      </c>
    </row>
    <row r="129" spans="1:8" x14ac:dyDescent="0.25">
      <c r="A129" s="55" t="s">
        <v>127</v>
      </c>
      <c r="B129" s="56">
        <f>SUMIF('Accounting Record'!$A$2:$A$2301,Reconcilation!A129,'Accounting Record'!$E$2:$E$2301)+SUMIF('Monthly Adjustments'!$A$3:$A$181,Reconcilation!A129,'Monthly Adjustments'!$BB$3:$BB$181)</f>
        <v>2167483.5</v>
      </c>
      <c r="C129" s="4">
        <f>ReconciliationData!AK128+ReconciliationData!Y128</f>
        <v>2167483.5</v>
      </c>
      <c r="D129" s="4">
        <f t="shared" si="2"/>
        <v>0</v>
      </c>
      <c r="F129" s="4">
        <f>ReconciliationData!AA128</f>
        <v>2168944.33</v>
      </c>
      <c r="G129" s="4">
        <f>ReconciliationData!AH128</f>
        <v>2168944.3350514332</v>
      </c>
      <c r="H129" s="4">
        <f t="shared" si="3"/>
        <v>-5.0514331087470055E-3</v>
      </c>
    </row>
    <row r="130" spans="1:8" x14ac:dyDescent="0.25">
      <c r="A130" s="55" t="s">
        <v>128</v>
      </c>
      <c r="B130" s="56">
        <f>SUMIF('Accounting Record'!$A$2:$A$2301,Reconcilation!A130,'Accounting Record'!$E$2:$E$2301)+SUMIF('Monthly Adjustments'!$A$3:$A$181,Reconcilation!A130,'Monthly Adjustments'!$BB$3:$BB$181)</f>
        <v>4236594.6800000006</v>
      </c>
      <c r="C130" s="4">
        <f>ReconciliationData!AK129+ReconciliationData!Y129</f>
        <v>4236594.68</v>
      </c>
      <c r="D130" s="4">
        <f t="shared" si="2"/>
        <v>0</v>
      </c>
      <c r="F130" s="4">
        <f>ReconciliationData!AA129</f>
        <v>4239454.04</v>
      </c>
      <c r="G130" s="4">
        <f>ReconciliationData!AH129</f>
        <v>4239454.0343401721</v>
      </c>
      <c r="H130" s="4">
        <f t="shared" si="3"/>
        <v>5.6598279625177383E-3</v>
      </c>
    </row>
    <row r="131" spans="1:8" x14ac:dyDescent="0.25">
      <c r="A131" s="55" t="s">
        <v>129</v>
      </c>
      <c r="B131" s="56">
        <f>SUMIF('Accounting Record'!$A$2:$A$2301,Reconcilation!A131,'Accounting Record'!$E$2:$E$2301)+SUMIF('Monthly Adjustments'!$A$3:$A$181,Reconcilation!A131,'Monthly Adjustments'!$BB$3:$BB$181)</f>
        <v>1240019.32</v>
      </c>
      <c r="C131" s="4">
        <f>ReconciliationData!AK130+ReconciliationData!Y130</f>
        <v>1240019.32</v>
      </c>
      <c r="D131" s="4">
        <f t="shared" si="2"/>
        <v>0</v>
      </c>
      <c r="F131" s="4">
        <f>ReconciliationData!AA130</f>
        <v>1242253.99</v>
      </c>
      <c r="G131" s="4">
        <f>ReconciliationData!AH130</f>
        <v>1242253.9918107644</v>
      </c>
      <c r="H131" s="4">
        <f t="shared" si="3"/>
        <v>-1.8107644282281399E-3</v>
      </c>
    </row>
    <row r="132" spans="1:8" x14ac:dyDescent="0.25">
      <c r="A132" s="55" t="s">
        <v>130</v>
      </c>
      <c r="B132" s="56">
        <f>SUMIF('Accounting Record'!$A$2:$A$2301,Reconcilation!A132,'Accounting Record'!$E$2:$E$2301)+SUMIF('Monthly Adjustments'!$A$3:$A$181,Reconcilation!A132,'Monthly Adjustments'!$BB$3:$BB$181)</f>
        <v>2901442.7600000002</v>
      </c>
      <c r="C132" s="4">
        <f>ReconciliationData!AK131+ReconciliationData!Y131</f>
        <v>2901442.76</v>
      </c>
      <c r="D132" s="4">
        <f t="shared" ref="D132:D180" si="4">B132-C132</f>
        <v>0</v>
      </c>
      <c r="F132" s="4">
        <f>ReconciliationData!AA131</f>
        <v>2903502.45</v>
      </c>
      <c r="G132" s="4">
        <f>ReconciliationData!AH131</f>
        <v>2903502.4502937756</v>
      </c>
      <c r="H132" s="4">
        <f t="shared" ref="H132:H180" si="5">F132-G132</f>
        <v>-2.9377546161413193E-4</v>
      </c>
    </row>
    <row r="133" spans="1:8" x14ac:dyDescent="0.25">
      <c r="A133" s="55" t="s">
        <v>131</v>
      </c>
      <c r="B133" s="56">
        <f>SUMIF('Accounting Record'!$A$2:$A$2301,Reconcilation!A133,'Accounting Record'!$E$2:$E$2301)+SUMIF('Monthly Adjustments'!$A$3:$A$181,Reconcilation!A133,'Monthly Adjustments'!$BB$3:$BB$181)</f>
        <v>2166825.1299999994</v>
      </c>
      <c r="C133" s="4">
        <f>ReconciliationData!AK132+ReconciliationData!Y132</f>
        <v>2166825.13</v>
      </c>
      <c r="D133" s="4">
        <f t="shared" si="4"/>
        <v>0</v>
      </c>
      <c r="F133" s="4">
        <f>ReconciliationData!AA132</f>
        <v>2168066.4900000002</v>
      </c>
      <c r="G133" s="4">
        <f>ReconciliationData!AH132</f>
        <v>2168066.481193251</v>
      </c>
      <c r="H133" s="4">
        <f t="shared" si="5"/>
        <v>8.8067492470145226E-3</v>
      </c>
    </row>
    <row r="134" spans="1:8" x14ac:dyDescent="0.25">
      <c r="A134" s="55" t="s">
        <v>132</v>
      </c>
      <c r="B134" s="56">
        <f>SUMIF('Accounting Record'!$A$2:$A$2301,Reconcilation!A134,'Accounting Record'!$E$2:$E$2301)+SUMIF('Monthly Adjustments'!$A$3:$A$181,Reconcilation!A134,'Monthly Adjustments'!$BB$3:$BB$181)</f>
        <v>2833160.03</v>
      </c>
      <c r="C134" s="4">
        <f>ReconciliationData!AK133+ReconciliationData!Y133</f>
        <v>2833160.03</v>
      </c>
      <c r="D134" s="4">
        <f t="shared" si="4"/>
        <v>0</v>
      </c>
      <c r="F134" s="4">
        <f>ReconciliationData!AA133</f>
        <v>2839959</v>
      </c>
      <c r="G134" s="4">
        <f>ReconciliationData!AH133</f>
        <v>2839959.0018829275</v>
      </c>
      <c r="H134" s="4">
        <f t="shared" si="5"/>
        <v>-1.8829274922609329E-3</v>
      </c>
    </row>
    <row r="135" spans="1:8" x14ac:dyDescent="0.25">
      <c r="A135" s="55" t="s">
        <v>133</v>
      </c>
      <c r="B135" s="56">
        <f>SUMIF('Accounting Record'!$A$2:$A$2301,Reconcilation!A135,'Accounting Record'!$E$2:$E$2301)+SUMIF('Monthly Adjustments'!$A$3:$A$181,Reconcilation!A135,'Monthly Adjustments'!$BB$3:$BB$181)</f>
        <v>1933934.6199999999</v>
      </c>
      <c r="C135" s="4">
        <f>ReconciliationData!AK134+ReconciliationData!Y134</f>
        <v>1933934.62</v>
      </c>
      <c r="D135" s="4">
        <f t="shared" si="4"/>
        <v>0</v>
      </c>
      <c r="F135" s="4">
        <f>ReconciliationData!AA134</f>
        <v>1936760.04</v>
      </c>
      <c r="G135" s="4">
        <f>ReconciliationData!AH134</f>
        <v>1936760.0457400358</v>
      </c>
      <c r="H135" s="4">
        <f t="shared" si="5"/>
        <v>-5.7400357909500599E-3</v>
      </c>
    </row>
    <row r="136" spans="1:8" x14ac:dyDescent="0.25">
      <c r="A136" s="55" t="s">
        <v>134</v>
      </c>
      <c r="B136" s="56">
        <f>SUMIF('Accounting Record'!$A$2:$A$2301,Reconcilation!A136,'Accounting Record'!$E$2:$E$2301)+SUMIF('Monthly Adjustments'!$A$3:$A$181,Reconcilation!A136,'Monthly Adjustments'!$BB$3:$BB$181)</f>
        <v>10307467.08</v>
      </c>
      <c r="C136" s="4">
        <f>ReconciliationData!AK135+ReconciliationData!Y135</f>
        <v>10307467.08</v>
      </c>
      <c r="D136" s="4">
        <f t="shared" si="4"/>
        <v>0</v>
      </c>
      <c r="F136" s="4">
        <f>ReconciliationData!AA135</f>
        <v>10312292.4</v>
      </c>
      <c r="G136" s="4">
        <f>ReconciliationData!AH135</f>
        <v>10312292.407585027</v>
      </c>
      <c r="H136" s="4">
        <f t="shared" si="5"/>
        <v>-7.5850263237953186E-3</v>
      </c>
    </row>
    <row r="137" spans="1:8" x14ac:dyDescent="0.25">
      <c r="A137" s="55" t="s">
        <v>135</v>
      </c>
      <c r="B137" s="56">
        <f>SUMIF('Accounting Record'!$A$2:$A$2301,Reconcilation!A137,'Accounting Record'!$E$2:$E$2301)+SUMIF('Monthly Adjustments'!$A$3:$A$181,Reconcilation!A137,'Monthly Adjustments'!$BB$3:$BB$181)</f>
        <v>2111545.08</v>
      </c>
      <c r="C137" s="4">
        <f>ReconciliationData!AK136+ReconciliationData!Y136</f>
        <v>2111545.08</v>
      </c>
      <c r="D137" s="4">
        <f t="shared" si="4"/>
        <v>0</v>
      </c>
      <c r="F137" s="4">
        <f>ReconciliationData!AA136</f>
        <v>2112697.7799999998</v>
      </c>
      <c r="G137" s="4">
        <f>ReconciliationData!AH136</f>
        <v>2112697.7856670641</v>
      </c>
      <c r="H137" s="4">
        <f t="shared" si="5"/>
        <v>-5.6670643389225006E-3</v>
      </c>
    </row>
    <row r="138" spans="1:8" x14ac:dyDescent="0.25">
      <c r="A138" s="55" t="s">
        <v>136</v>
      </c>
      <c r="B138" s="56">
        <f>SUMIF('Accounting Record'!$A$2:$A$2301,Reconcilation!A138,'Accounting Record'!$E$2:$E$2301)+SUMIF('Monthly Adjustments'!$A$3:$A$181,Reconcilation!A138,'Monthly Adjustments'!$BB$3:$BB$181)</f>
        <v>2427942.7599999998</v>
      </c>
      <c r="C138" s="4">
        <f>ReconciliationData!AK137+ReconciliationData!Y137</f>
        <v>2427942.7600000002</v>
      </c>
      <c r="D138" s="4">
        <f t="shared" si="4"/>
        <v>0</v>
      </c>
      <c r="F138" s="4">
        <f>ReconciliationData!AA137</f>
        <v>2429040.2999999998</v>
      </c>
      <c r="G138" s="4">
        <f>ReconciliationData!AH137</f>
        <v>2429040.3027360751</v>
      </c>
      <c r="H138" s="4">
        <f t="shared" si="5"/>
        <v>-2.7360753156244755E-3</v>
      </c>
    </row>
    <row r="139" spans="1:8" x14ac:dyDescent="0.25">
      <c r="A139" s="55" t="s">
        <v>137</v>
      </c>
      <c r="B139" s="56">
        <f>SUMIF('Accounting Record'!$A$2:$A$2301,Reconcilation!A139,'Accounting Record'!$E$2:$E$2301)+SUMIF('Monthly Adjustments'!$A$3:$A$181,Reconcilation!A139,'Monthly Adjustments'!$BB$3:$BB$181)</f>
        <v>100984630.10000001</v>
      </c>
      <c r="C139" s="4">
        <f>ReconciliationData!AK138+ReconciliationData!Y138</f>
        <v>100984630.09999999</v>
      </c>
      <c r="D139" s="4">
        <f t="shared" si="4"/>
        <v>0</v>
      </c>
      <c r="F139" s="4">
        <f>ReconciliationData!AA138</f>
        <v>102506910.68000001</v>
      </c>
      <c r="G139" s="4">
        <f>ReconciliationData!AH138</f>
        <v>102506910.67135394</v>
      </c>
      <c r="H139" s="4">
        <f t="shared" si="5"/>
        <v>8.6460709571838379E-3</v>
      </c>
    </row>
    <row r="140" spans="1:8" x14ac:dyDescent="0.25">
      <c r="A140" s="55" t="s">
        <v>138</v>
      </c>
      <c r="B140" s="56">
        <f>SUMIF('Accounting Record'!$A$2:$A$2301,Reconcilation!A140,'Accounting Record'!$E$2:$E$2301)+SUMIF('Monthly Adjustments'!$A$3:$A$181,Reconcilation!A140,'Monthly Adjustments'!$BB$3:$BB$181)</f>
        <v>55633810.650000006</v>
      </c>
      <c r="C140" s="4">
        <f>ReconciliationData!AK139+ReconciliationData!Y139</f>
        <v>55633810.649999991</v>
      </c>
      <c r="D140" s="4">
        <f t="shared" si="4"/>
        <v>0</v>
      </c>
      <c r="F140" s="4">
        <f>ReconciliationData!AA139</f>
        <v>56032112.659999996</v>
      </c>
      <c r="G140" s="4">
        <f>ReconciliationData!AH139</f>
        <v>56032112.659039378</v>
      </c>
      <c r="H140" s="4">
        <f t="shared" si="5"/>
        <v>9.6061825752258301E-4</v>
      </c>
    </row>
    <row r="141" spans="1:8" x14ac:dyDescent="0.25">
      <c r="A141" s="55" t="s">
        <v>139</v>
      </c>
      <c r="B141" s="56">
        <f>SUMIF('Accounting Record'!$A$2:$A$2301,Reconcilation!A141,'Accounting Record'!$E$2:$E$2301)+SUMIF('Monthly Adjustments'!$A$3:$A$181,Reconcilation!A141,'Monthly Adjustments'!$BB$3:$BB$181)</f>
        <v>2707030.93</v>
      </c>
      <c r="C141" s="4">
        <f>ReconciliationData!AK140+ReconciliationData!Y140</f>
        <v>2707030.93</v>
      </c>
      <c r="D141" s="4">
        <f t="shared" si="4"/>
        <v>0</v>
      </c>
      <c r="F141" s="4">
        <f>ReconciliationData!AA140</f>
        <v>2709325.88</v>
      </c>
      <c r="G141" s="4">
        <f>ReconciliationData!AH140</f>
        <v>2709325.8935898584</v>
      </c>
      <c r="H141" s="4">
        <f t="shared" si="5"/>
        <v>-1.3589858543127775E-2</v>
      </c>
    </row>
    <row r="142" spans="1:8" x14ac:dyDescent="0.25">
      <c r="A142" s="55" t="s">
        <v>140</v>
      </c>
      <c r="B142" s="56">
        <f>SUMIF('Accounting Record'!$A$2:$A$2301,Reconcilation!A142,'Accounting Record'!$E$2:$E$2301)+SUMIF('Monthly Adjustments'!$A$3:$A$181,Reconcilation!A142,'Monthly Adjustments'!$BB$3:$BB$181)</f>
        <v>3510441.4900000007</v>
      </c>
      <c r="C142" s="4">
        <f>ReconciliationData!AK141+ReconciliationData!Y141</f>
        <v>3510441.4872222226</v>
      </c>
      <c r="D142" s="4">
        <f t="shared" si="4"/>
        <v>2.7777780778706074E-3</v>
      </c>
      <c r="F142" s="4">
        <f>ReconciliationData!AA141</f>
        <v>3607238.33</v>
      </c>
      <c r="G142" s="4">
        <f>ReconciliationData!AH141</f>
        <v>3607238.3390666642</v>
      </c>
      <c r="H142" s="4">
        <f t="shared" si="5"/>
        <v>-9.0666641481220722E-3</v>
      </c>
    </row>
    <row r="143" spans="1:8" x14ac:dyDescent="0.25">
      <c r="A143" s="55" t="s">
        <v>141</v>
      </c>
      <c r="B143" s="56">
        <f>SUMIF('Accounting Record'!$A$2:$A$2301,Reconcilation!A143,'Accounting Record'!$E$2:$E$2301)+SUMIF('Monthly Adjustments'!$A$3:$A$181,Reconcilation!A143,'Monthly Adjustments'!$BB$3:$BB$181)</f>
        <v>2224483.4</v>
      </c>
      <c r="C143" s="4">
        <f>ReconciliationData!AK142+ReconciliationData!Y142</f>
        <v>2224483.4</v>
      </c>
      <c r="D143" s="4">
        <f t="shared" si="4"/>
        <v>0</v>
      </c>
      <c r="F143" s="4">
        <f>ReconciliationData!AA142</f>
        <v>2226027.64</v>
      </c>
      <c r="G143" s="4">
        <f>ReconciliationData!AH142</f>
        <v>2226027.6424132669</v>
      </c>
      <c r="H143" s="4">
        <f t="shared" si="5"/>
        <v>-2.4132668040692806E-3</v>
      </c>
    </row>
    <row r="144" spans="1:8" x14ac:dyDescent="0.25">
      <c r="A144" s="55" t="s">
        <v>142</v>
      </c>
      <c r="B144" s="56">
        <f>SUMIF('Accounting Record'!$A$2:$A$2301,Reconcilation!A144,'Accounting Record'!$E$2:$E$2301)+SUMIF('Monthly Adjustments'!$A$3:$A$181,Reconcilation!A144,'Monthly Adjustments'!$BB$3:$BB$181)</f>
        <v>7591819.2299999995</v>
      </c>
      <c r="C144" s="4">
        <f>ReconciliationData!AK143+ReconciliationData!Y143</f>
        <v>7591819.2300000004</v>
      </c>
      <c r="D144" s="4">
        <f t="shared" si="4"/>
        <v>0</v>
      </c>
      <c r="F144" s="4">
        <f>ReconciliationData!AA143</f>
        <v>7595519.8600000003</v>
      </c>
      <c r="G144" s="4">
        <f>ReconciliationData!AH143</f>
        <v>7595519.8533266624</v>
      </c>
      <c r="H144" s="4">
        <f t="shared" si="5"/>
        <v>6.6733378916978836E-3</v>
      </c>
    </row>
    <row r="145" spans="1:8" x14ac:dyDescent="0.25">
      <c r="A145" s="55" t="s">
        <v>143</v>
      </c>
      <c r="B145" s="56">
        <f>SUMIF('Accounting Record'!$A$2:$A$2301,Reconcilation!A145,'Accounting Record'!$E$2:$E$2301)+SUMIF('Monthly Adjustments'!$A$3:$A$181,Reconcilation!A145,'Monthly Adjustments'!$BB$3:$BB$181)</f>
        <v>2276503.3600000003</v>
      </c>
      <c r="C145" s="4">
        <f>ReconciliationData!AK144+ReconciliationData!Y144</f>
        <v>2276503.3600000003</v>
      </c>
      <c r="D145" s="4">
        <f t="shared" si="4"/>
        <v>0</v>
      </c>
      <c r="F145" s="4">
        <f>ReconciliationData!AA144</f>
        <v>2277912.6</v>
      </c>
      <c r="G145" s="4">
        <f>ReconciliationData!AH144</f>
        <v>2277912.5958770863</v>
      </c>
      <c r="H145" s="4">
        <f t="shared" si="5"/>
        <v>4.1229138150811195E-3</v>
      </c>
    </row>
    <row r="146" spans="1:8" x14ac:dyDescent="0.25">
      <c r="A146" s="55" t="s">
        <v>144</v>
      </c>
      <c r="B146" s="56">
        <f>SUMIF('Accounting Record'!$A$2:$A$2301,Reconcilation!A146,'Accounting Record'!$E$2:$E$2301)+SUMIF('Monthly Adjustments'!$A$3:$A$181,Reconcilation!A146,'Monthly Adjustments'!$BB$3:$BB$181)</f>
        <v>1276676.2899999998</v>
      </c>
      <c r="C146" s="4">
        <f>ReconciliationData!AK145+ReconciliationData!Y145</f>
        <v>1276676.3</v>
      </c>
      <c r="D146" s="4">
        <f t="shared" si="4"/>
        <v>-1.0000000242143869E-2</v>
      </c>
      <c r="F146" s="4">
        <f>ReconciliationData!AA145</f>
        <v>1278252.74</v>
      </c>
      <c r="G146" s="4">
        <f>ReconciliationData!AH145</f>
        <v>1278252.7385353097</v>
      </c>
      <c r="H146" s="4">
        <f t="shared" si="5"/>
        <v>1.4646903146058321E-3</v>
      </c>
    </row>
    <row r="147" spans="1:8" x14ac:dyDescent="0.25">
      <c r="A147" s="55" t="s">
        <v>145</v>
      </c>
      <c r="B147" s="56">
        <f>SUMIF('Accounting Record'!$A$2:$A$2301,Reconcilation!A147,'Accounting Record'!$E$2:$E$2301)+SUMIF('Monthly Adjustments'!$A$3:$A$181,Reconcilation!A147,'Monthly Adjustments'!$BB$3:$BB$181)</f>
        <v>11478976.480000004</v>
      </c>
      <c r="C147" s="4">
        <f>ReconciliationData!AK146+ReconciliationData!Y146</f>
        <v>11478976.477444977</v>
      </c>
      <c r="D147" s="4">
        <f t="shared" si="4"/>
        <v>2.5550276041030884E-3</v>
      </c>
      <c r="F147" s="4">
        <f>ReconciliationData!AA146</f>
        <v>11472327.09</v>
      </c>
      <c r="G147" s="4">
        <f>ReconciliationData!AH146</f>
        <v>11472327.092811018</v>
      </c>
      <c r="H147" s="4">
        <f t="shared" si="5"/>
        <v>-2.8110183775424957E-3</v>
      </c>
    </row>
    <row r="148" spans="1:8" x14ac:dyDescent="0.25">
      <c r="A148" s="55" t="s">
        <v>146</v>
      </c>
      <c r="B148" s="56">
        <f>SUMIF('Accounting Record'!$A$2:$A$2301,Reconcilation!A148,'Accounting Record'!$E$2:$E$2301)+SUMIF('Monthly Adjustments'!$A$3:$A$181,Reconcilation!A148,'Monthly Adjustments'!$BB$3:$BB$181)</f>
        <v>1514678.3099999998</v>
      </c>
      <c r="C148" s="4">
        <f>ReconciliationData!AK147+ReconciliationData!Y147</f>
        <v>1514678.3099999998</v>
      </c>
      <c r="D148" s="4">
        <f t="shared" si="4"/>
        <v>0</v>
      </c>
      <c r="F148" s="4">
        <f>ReconciliationData!AA147</f>
        <v>1516061.42</v>
      </c>
      <c r="G148" s="4">
        <f>ReconciliationData!AH147</f>
        <v>1516061.4175859012</v>
      </c>
      <c r="H148" s="4">
        <f t="shared" si="5"/>
        <v>2.4140987079590559E-3</v>
      </c>
    </row>
    <row r="149" spans="1:8" x14ac:dyDescent="0.25">
      <c r="A149" s="55" t="s">
        <v>147</v>
      </c>
      <c r="B149" s="56">
        <f>SUMIF('Accounting Record'!$A$2:$A$2301,Reconcilation!A149,'Accounting Record'!$E$2:$E$2301)+SUMIF('Monthly Adjustments'!$A$3:$A$181,Reconcilation!A149,'Monthly Adjustments'!$BB$3:$BB$181)</f>
        <v>1515919.4100000001</v>
      </c>
      <c r="C149" s="4">
        <f>ReconciliationData!AK148+ReconciliationData!Y148</f>
        <v>1515919.41</v>
      </c>
      <c r="D149" s="4">
        <f t="shared" si="4"/>
        <v>0</v>
      </c>
      <c r="F149" s="4">
        <f>ReconciliationData!AA148</f>
        <v>1516758.34</v>
      </c>
      <c r="G149" s="4">
        <f>ReconciliationData!AH148</f>
        <v>1516758.3417920382</v>
      </c>
      <c r="H149" s="4">
        <f t="shared" si="5"/>
        <v>-1.7920380923897028E-3</v>
      </c>
    </row>
    <row r="150" spans="1:8" x14ac:dyDescent="0.25">
      <c r="A150" s="55" t="s">
        <v>148</v>
      </c>
      <c r="B150" s="56">
        <f>SUMIF('Accounting Record'!$A$2:$A$2301,Reconcilation!A150,'Accounting Record'!$E$2:$E$2301)+SUMIF('Monthly Adjustments'!$A$3:$A$181,Reconcilation!A150,'Monthly Adjustments'!$BB$3:$BB$181)</f>
        <v>2330145.13</v>
      </c>
      <c r="C150" s="4">
        <f>ReconciliationData!AK149+ReconciliationData!Y149</f>
        <v>2330145.1300000004</v>
      </c>
      <c r="D150" s="4">
        <f t="shared" si="4"/>
        <v>0</v>
      </c>
      <c r="F150" s="4">
        <f>ReconciliationData!AA149</f>
        <v>2331365.84</v>
      </c>
      <c r="G150" s="4">
        <f>ReconciliationData!AH149</f>
        <v>2331365.8382901577</v>
      </c>
      <c r="H150" s="4">
        <f t="shared" si="5"/>
        <v>1.7098421230912209E-3</v>
      </c>
    </row>
    <row r="151" spans="1:8" x14ac:dyDescent="0.25">
      <c r="A151" s="55" t="s">
        <v>149</v>
      </c>
      <c r="B151" s="56">
        <f>SUMIF('Accounting Record'!$A$2:$A$2301,Reconcilation!A151,'Accounting Record'!$E$2:$E$2301)+SUMIF('Monthly Adjustments'!$A$3:$A$181,Reconcilation!A151,'Monthly Adjustments'!$BB$3:$BB$181)</f>
        <v>4672040.58</v>
      </c>
      <c r="C151" s="4">
        <f>ReconciliationData!AK150+ReconciliationData!Y150</f>
        <v>4672040.58</v>
      </c>
      <c r="D151" s="4">
        <f t="shared" si="4"/>
        <v>0</v>
      </c>
      <c r="F151" s="4">
        <f>ReconciliationData!AA150</f>
        <v>4674303.58</v>
      </c>
      <c r="G151" s="4">
        <f>ReconciliationData!AH150</f>
        <v>4674303.5665425854</v>
      </c>
      <c r="H151" s="4">
        <f t="shared" si="5"/>
        <v>1.3457414694130421E-2</v>
      </c>
    </row>
    <row r="152" spans="1:8" x14ac:dyDescent="0.25">
      <c r="A152" s="55" t="s">
        <v>150</v>
      </c>
      <c r="B152" s="56">
        <f>SUMIF('Accounting Record'!$A$2:$A$2301,Reconcilation!A152,'Accounting Record'!$E$2:$E$2301)+SUMIF('Monthly Adjustments'!$A$3:$A$181,Reconcilation!A152,'Monthly Adjustments'!$BB$3:$BB$181)</f>
        <v>847447.16999999993</v>
      </c>
      <c r="C152" s="4">
        <f>ReconciliationData!AK151+ReconciliationData!Y151</f>
        <v>847447.16999999993</v>
      </c>
      <c r="D152" s="4">
        <f t="shared" si="4"/>
        <v>0</v>
      </c>
      <c r="F152" s="4">
        <f>ReconciliationData!AA151</f>
        <v>847993.28</v>
      </c>
      <c r="G152" s="4">
        <f>ReconciliationData!AH151</f>
        <v>847993.27955379512</v>
      </c>
      <c r="H152" s="4">
        <f t="shared" si="5"/>
        <v>4.4620491098612547E-4</v>
      </c>
    </row>
    <row r="153" spans="1:8" x14ac:dyDescent="0.25">
      <c r="A153" s="55" t="s">
        <v>151</v>
      </c>
      <c r="B153" s="56">
        <f>SUMIF('Accounting Record'!$A$2:$A$2301,Reconcilation!A153,'Accounting Record'!$E$2:$E$2301)+SUMIF('Monthly Adjustments'!$A$3:$A$181,Reconcilation!A153,'Monthly Adjustments'!$BB$3:$BB$181)</f>
        <v>4564762.63</v>
      </c>
      <c r="C153" s="4">
        <f>ReconciliationData!AK152+ReconciliationData!Y152</f>
        <v>4564762.63</v>
      </c>
      <c r="D153" s="4">
        <f t="shared" si="4"/>
        <v>0</v>
      </c>
      <c r="F153" s="4">
        <f>ReconciliationData!AA152</f>
        <v>4568580.59</v>
      </c>
      <c r="G153" s="4">
        <f>ReconciliationData!AH152</f>
        <v>4568580.5866792696</v>
      </c>
      <c r="H153" s="4">
        <f t="shared" si="5"/>
        <v>3.3207302913069725E-3</v>
      </c>
    </row>
    <row r="154" spans="1:8" x14ac:dyDescent="0.25">
      <c r="A154" s="55" t="s">
        <v>152</v>
      </c>
      <c r="B154" s="56">
        <f>SUMIF('Accounting Record'!$A$2:$A$2301,Reconcilation!A154,'Accounting Record'!$E$2:$E$2301)+SUMIF('Monthly Adjustments'!$A$3:$A$181,Reconcilation!A154,'Monthly Adjustments'!$BB$3:$BB$181)</f>
        <v>2564648.3599999994</v>
      </c>
      <c r="C154" s="4">
        <f>ReconciliationData!AK153+ReconciliationData!Y153</f>
        <v>2564648.36</v>
      </c>
      <c r="D154" s="4">
        <f t="shared" si="4"/>
        <v>0</v>
      </c>
      <c r="F154" s="4">
        <f>ReconciliationData!AA153</f>
        <v>2565724.91</v>
      </c>
      <c r="G154" s="4">
        <f>ReconciliationData!AH153</f>
        <v>2565724.9117370052</v>
      </c>
      <c r="H154" s="4">
        <f t="shared" si="5"/>
        <v>-1.7370050773024559E-3</v>
      </c>
    </row>
    <row r="155" spans="1:8" x14ac:dyDescent="0.25">
      <c r="A155" s="55" t="s">
        <v>153</v>
      </c>
      <c r="B155" s="56">
        <f>SUMIF('Accounting Record'!$A$2:$A$2301,Reconcilation!A155,'Accounting Record'!$E$2:$E$2301)+SUMIF('Monthly Adjustments'!$A$3:$A$181,Reconcilation!A155,'Monthly Adjustments'!$BB$3:$BB$181)</f>
        <v>7105143.4199999999</v>
      </c>
      <c r="C155" s="4">
        <f>ReconciliationData!AK154+ReconciliationData!Y154</f>
        <v>7105143.419999999</v>
      </c>
      <c r="D155" s="4">
        <f t="shared" si="4"/>
        <v>0</v>
      </c>
      <c r="F155" s="4">
        <f>ReconciliationData!AA154</f>
        <v>7108319.1699999999</v>
      </c>
      <c r="G155" s="4">
        <f>ReconciliationData!AH154</f>
        <v>7108319.1747003412</v>
      </c>
      <c r="H155" s="4">
        <f t="shared" si="5"/>
        <v>-4.7003412619233131E-3</v>
      </c>
    </row>
    <row r="156" spans="1:8" x14ac:dyDescent="0.25">
      <c r="A156" s="55" t="s">
        <v>154</v>
      </c>
      <c r="B156" s="56">
        <f>SUMIF('Accounting Record'!$A$2:$A$2301,Reconcilation!A156,'Accounting Record'!$E$2:$E$2301)+SUMIF('Monthly Adjustments'!$A$3:$A$181,Reconcilation!A156,'Monthly Adjustments'!$BB$3:$BB$181)</f>
        <v>1312809.6599999999</v>
      </c>
      <c r="C156" s="4">
        <f>ReconciliationData!AK155+ReconciliationData!Y155</f>
        <v>1312809.6600000001</v>
      </c>
      <c r="D156" s="4">
        <f t="shared" si="4"/>
        <v>0</v>
      </c>
      <c r="F156" s="4">
        <f>ReconciliationData!AA155</f>
        <v>1313591.51</v>
      </c>
      <c r="G156" s="4">
        <f>ReconciliationData!AH155</f>
        <v>1313591.5057394812</v>
      </c>
      <c r="H156" s="4">
        <f t="shared" si="5"/>
        <v>4.2605188209563494E-3</v>
      </c>
    </row>
    <row r="157" spans="1:8" x14ac:dyDescent="0.25">
      <c r="A157" s="55" t="s">
        <v>155</v>
      </c>
      <c r="B157" s="56">
        <f>SUMIF('Accounting Record'!$A$2:$A$2301,Reconcilation!A157,'Accounting Record'!$E$2:$E$2301)+SUMIF('Monthly Adjustments'!$A$3:$A$181,Reconcilation!A157,'Monthly Adjustments'!$BB$3:$BB$181)</f>
        <v>3817316.0700000003</v>
      </c>
      <c r="C157" s="4">
        <f>ReconciliationData!AK156+ReconciliationData!Y156</f>
        <v>3817316.0566666666</v>
      </c>
      <c r="D157" s="4">
        <f t="shared" si="4"/>
        <v>1.3333333656191826E-2</v>
      </c>
      <c r="F157" s="4">
        <f>ReconciliationData!AA156</f>
        <v>3936494.97</v>
      </c>
      <c r="G157" s="4">
        <f>ReconciliationData!AH156</f>
        <v>3936494.9717844585</v>
      </c>
      <c r="H157" s="4">
        <f t="shared" si="5"/>
        <v>-1.7844582907855511E-3</v>
      </c>
    </row>
    <row r="158" spans="1:8" x14ac:dyDescent="0.25">
      <c r="A158" s="55">
        <v>3010</v>
      </c>
      <c r="B158" s="56">
        <f>SUMIF('Accounting Record'!$A$2:$A$2301,Reconcilation!A158,'Accounting Record'!$E$2:$E$2301)+SUMIF('Monthly Adjustments'!$A$3:$A$181,Reconcilation!A158,'Monthly Adjustments'!$BB$3:$BB$181)</f>
        <v>0</v>
      </c>
      <c r="C158" s="4">
        <f>ReconciliationData!AK157+ReconciliationData!Y157</f>
        <v>0</v>
      </c>
      <c r="D158" s="4">
        <f t="shared" si="4"/>
        <v>0</v>
      </c>
      <c r="F158" s="4">
        <f>ReconciliationData!AA157</f>
        <v>0</v>
      </c>
      <c r="G158" s="4">
        <f>ReconciliationData!AH157</f>
        <v>0</v>
      </c>
      <c r="H158" s="4">
        <f t="shared" si="5"/>
        <v>0</v>
      </c>
    </row>
    <row r="159" spans="1:8" x14ac:dyDescent="0.25">
      <c r="A159" s="55" t="s">
        <v>157</v>
      </c>
      <c r="B159" s="56">
        <f>SUMIF('Accounting Record'!$A$2:$A$2301,Reconcilation!A159,'Accounting Record'!$E$2:$E$2301)+SUMIF('Monthly Adjustments'!$A$3:$A$181,Reconcilation!A159,'Monthly Adjustments'!$BB$3:$BB$181)</f>
        <v>9676959.75</v>
      </c>
      <c r="C159" s="4">
        <f>ReconciliationData!AK158+ReconciliationData!Y158</f>
        <v>9676959.7631458323</v>
      </c>
      <c r="D159" s="4">
        <f t="shared" si="4"/>
        <v>-1.3145832344889641E-2</v>
      </c>
      <c r="F159" s="4">
        <f>ReconciliationData!AA158</f>
        <v>9849668.25</v>
      </c>
      <c r="G159" s="4">
        <f>ReconciliationData!AH158</f>
        <v>9849668.2493304908</v>
      </c>
      <c r="H159" s="4">
        <f t="shared" si="5"/>
        <v>6.695091724395752E-4</v>
      </c>
    </row>
    <row r="160" spans="1:8" x14ac:dyDescent="0.25">
      <c r="A160" s="55" t="s">
        <v>158</v>
      </c>
      <c r="B160" s="56">
        <f>SUMIF('Accounting Record'!$A$2:$A$2301,Reconcilation!A160,'Accounting Record'!$E$2:$E$2301)+SUMIF('Monthly Adjustments'!$A$3:$A$181,Reconcilation!A160,'Monthly Adjustments'!$BB$3:$BB$181)</f>
        <v>2715528.79</v>
      </c>
      <c r="C160" s="4">
        <f>ReconciliationData!AK159+ReconciliationData!Y159</f>
        <v>2715528.79</v>
      </c>
      <c r="D160" s="4">
        <f t="shared" si="4"/>
        <v>0</v>
      </c>
      <c r="F160" s="4">
        <f>ReconciliationData!AA159</f>
        <v>2717050.83</v>
      </c>
      <c r="G160" s="4">
        <f>ReconciliationData!AH159</f>
        <v>2717050.8244051016</v>
      </c>
      <c r="H160" s="4">
        <f t="shared" si="5"/>
        <v>5.5948984809219837E-3</v>
      </c>
    </row>
    <row r="161" spans="1:8" x14ac:dyDescent="0.25">
      <c r="A161" s="55" t="s">
        <v>159</v>
      </c>
      <c r="B161" s="56">
        <f>SUMIF('Accounting Record'!$A$2:$A$2301,Reconcilation!A161,'Accounting Record'!$E$2:$E$2301)+SUMIF('Monthly Adjustments'!$A$3:$A$181,Reconcilation!A161,'Monthly Adjustments'!$BB$3:$BB$181)</f>
        <v>1082385.03</v>
      </c>
      <c r="C161" s="4">
        <f>ReconciliationData!AK160+ReconciliationData!Y160</f>
        <v>1082385.03</v>
      </c>
      <c r="D161" s="4">
        <f t="shared" si="4"/>
        <v>0</v>
      </c>
      <c r="F161" s="4">
        <f>ReconciliationData!AA160</f>
        <v>1083010.5900000001</v>
      </c>
      <c r="G161" s="4">
        <f>ReconciliationData!AH160</f>
        <v>1083010.5875084705</v>
      </c>
      <c r="H161" s="4">
        <f t="shared" si="5"/>
        <v>2.4915295653045177E-3</v>
      </c>
    </row>
    <row r="162" spans="1:8" x14ac:dyDescent="0.25">
      <c r="A162" s="55" t="s">
        <v>160</v>
      </c>
      <c r="B162" s="56">
        <f>SUMIF('Accounting Record'!$A$2:$A$2301,Reconcilation!A162,'Accounting Record'!$E$2:$E$2301)+SUMIF('Monthly Adjustments'!$A$3:$A$181,Reconcilation!A162,'Monthly Adjustments'!$BB$3:$BB$181)</f>
        <v>2193123.77</v>
      </c>
      <c r="C162" s="4">
        <f>ReconciliationData!AK161+ReconciliationData!Y161</f>
        <v>2193123.77</v>
      </c>
      <c r="D162" s="4">
        <f t="shared" si="4"/>
        <v>0</v>
      </c>
      <c r="F162" s="4">
        <f>ReconciliationData!AA161</f>
        <v>2201367.23</v>
      </c>
      <c r="G162" s="4">
        <f>ReconciliationData!AH161</f>
        <v>2201367.2303385092</v>
      </c>
      <c r="H162" s="4">
        <f t="shared" si="5"/>
        <v>-3.385092131793499E-4</v>
      </c>
    </row>
    <row r="163" spans="1:8" x14ac:dyDescent="0.25">
      <c r="A163" s="55" t="s">
        <v>161</v>
      </c>
      <c r="B163" s="56">
        <f>SUMIF('Accounting Record'!$A$2:$A$2301,Reconcilation!A163,'Accounting Record'!$E$2:$E$2301)+SUMIF('Monthly Adjustments'!$A$3:$A$181,Reconcilation!A163,'Monthly Adjustments'!$BB$3:$BB$181)</f>
        <v>1582050.68</v>
      </c>
      <c r="C163" s="4">
        <f>ReconciliationData!AK162+ReconciliationData!Y162</f>
        <v>1582050.68</v>
      </c>
      <c r="D163" s="4">
        <f t="shared" si="4"/>
        <v>0</v>
      </c>
      <c r="F163" s="4">
        <f>ReconciliationData!AA162</f>
        <v>1582856.01</v>
      </c>
      <c r="G163" s="4">
        <f>ReconciliationData!AH162</f>
        <v>1582856.0077521086</v>
      </c>
      <c r="H163" s="4">
        <f t="shared" si="5"/>
        <v>2.2478913888335228E-3</v>
      </c>
    </row>
    <row r="164" spans="1:8" x14ac:dyDescent="0.25">
      <c r="A164" s="55" t="s">
        <v>162</v>
      </c>
      <c r="B164" s="56">
        <f>SUMIF('Accounting Record'!$A$2:$A$2301,Reconcilation!A164,'Accounting Record'!$E$2:$E$2301)+SUMIF('Monthly Adjustments'!$A$3:$A$181,Reconcilation!A164,'Monthly Adjustments'!$BB$3:$BB$181)</f>
        <v>466840.73999999993</v>
      </c>
      <c r="C164" s="4">
        <f>ReconciliationData!AK163+ReconciliationData!Y163</f>
        <v>466840.74</v>
      </c>
      <c r="D164" s="4">
        <f t="shared" si="4"/>
        <v>0</v>
      </c>
      <c r="F164" s="4">
        <f>ReconciliationData!AA163</f>
        <v>467401.65</v>
      </c>
      <c r="G164" s="4">
        <f>ReconciliationData!AH163</f>
        <v>467401.65892179153</v>
      </c>
      <c r="H164" s="4">
        <f t="shared" si="5"/>
        <v>-8.9217915083281696E-3</v>
      </c>
    </row>
    <row r="165" spans="1:8" x14ac:dyDescent="0.25">
      <c r="A165" s="55" t="s">
        <v>163</v>
      </c>
      <c r="B165" s="56">
        <f>SUMIF('Accounting Record'!$A$2:$A$2301,Reconcilation!A165,'Accounting Record'!$E$2:$E$2301)+SUMIF('Monthly Adjustments'!$A$3:$A$181,Reconcilation!A165,'Monthly Adjustments'!$BB$3:$BB$181)</f>
        <v>7418462.5099999988</v>
      </c>
      <c r="C165" s="4">
        <f>ReconciliationData!AK164+ReconciliationData!Y164</f>
        <v>7418462.5199999996</v>
      </c>
      <c r="D165" s="4">
        <f t="shared" si="4"/>
        <v>-1.0000000707805157E-2</v>
      </c>
      <c r="F165" s="4">
        <f>ReconciliationData!AA164</f>
        <v>7424416.8799999999</v>
      </c>
      <c r="G165" s="4">
        <f>ReconciliationData!AH164</f>
        <v>7424416.8783608554</v>
      </c>
      <c r="H165" s="4">
        <f t="shared" si="5"/>
        <v>1.6391444951295853E-3</v>
      </c>
    </row>
    <row r="166" spans="1:8" x14ac:dyDescent="0.25">
      <c r="A166" s="55" t="s">
        <v>164</v>
      </c>
      <c r="B166" s="56">
        <f>SUMIF('Accounting Record'!$A$2:$A$2301,Reconcilation!A166,'Accounting Record'!$E$2:$E$2301)+SUMIF('Monthly Adjustments'!$A$3:$A$181,Reconcilation!A166,'Monthly Adjustments'!$BB$3:$BB$181)</f>
        <v>1334419.94</v>
      </c>
      <c r="C166" s="4">
        <f>ReconciliationData!AK165+ReconciliationData!Y165</f>
        <v>1334419.94</v>
      </c>
      <c r="D166" s="4">
        <f t="shared" si="4"/>
        <v>0</v>
      </c>
      <c r="F166" s="4">
        <f>ReconciliationData!AA165</f>
        <v>1340512.3700000001</v>
      </c>
      <c r="G166" s="4">
        <f>ReconciliationData!AH165</f>
        <v>1340512.3686029471</v>
      </c>
      <c r="H166" s="4">
        <f t="shared" si="5"/>
        <v>1.397053012624383E-3</v>
      </c>
    </row>
    <row r="167" spans="1:8" x14ac:dyDescent="0.25">
      <c r="A167" s="55" t="s">
        <v>165</v>
      </c>
      <c r="B167" s="56">
        <f>SUMIF('Accounting Record'!$A$2:$A$2301,Reconcilation!A167,'Accounting Record'!$E$2:$E$2301)+SUMIF('Monthly Adjustments'!$A$3:$A$181,Reconcilation!A167,'Monthly Adjustments'!$BB$3:$BB$181)</f>
        <v>703859.64999999991</v>
      </c>
      <c r="C167" s="4">
        <f>ReconciliationData!AK166+ReconciliationData!Y166</f>
        <v>703859.64999999991</v>
      </c>
      <c r="D167" s="4">
        <f t="shared" si="4"/>
        <v>0</v>
      </c>
      <c r="F167" s="4">
        <f>ReconciliationData!AA166</f>
        <v>0</v>
      </c>
      <c r="G167" s="4">
        <f>ReconciliationData!AH166</f>
        <v>703859.64999999991</v>
      </c>
      <c r="H167" s="4">
        <f t="shared" si="5"/>
        <v>-703859.64999999991</v>
      </c>
    </row>
    <row r="168" spans="1:8" x14ac:dyDescent="0.25">
      <c r="A168" s="55" t="s">
        <v>166</v>
      </c>
      <c r="B168" s="56">
        <f>SUMIF('Accounting Record'!$A$2:$A$2301,Reconcilation!A168,'Accounting Record'!$E$2:$E$2301)+SUMIF('Monthly Adjustments'!$A$3:$A$181,Reconcilation!A168,'Monthly Adjustments'!$BB$3:$BB$181)</f>
        <v>16582299.379999999</v>
      </c>
      <c r="C168" s="4">
        <f>ReconciliationData!AK167+ReconciliationData!Y167</f>
        <v>16582299.388333332</v>
      </c>
      <c r="D168" s="4">
        <f t="shared" si="4"/>
        <v>-8.3333328366279602E-3</v>
      </c>
      <c r="F168" s="4">
        <f>ReconciliationData!AA167</f>
        <v>18434618.579999998</v>
      </c>
      <c r="G168" s="4">
        <f>ReconciliationData!AH167</f>
        <v>18434618.583633304</v>
      </c>
      <c r="H168" s="4">
        <f t="shared" si="5"/>
        <v>-3.6333054304122925E-3</v>
      </c>
    </row>
    <row r="169" spans="1:8" x14ac:dyDescent="0.25">
      <c r="A169" s="55" t="s">
        <v>167</v>
      </c>
      <c r="B169" s="56">
        <f>SUMIF('Accounting Record'!$A$2:$A$2301,Reconcilation!A169,'Accounting Record'!$E$2:$E$2301)+SUMIF('Monthly Adjustments'!$A$3:$A$181,Reconcilation!A169,'Monthly Adjustments'!$BB$3:$BB$181)</f>
        <v>19168802.77</v>
      </c>
      <c r="C169" s="4">
        <f>ReconciliationData!AK168+ReconciliationData!Y168</f>
        <v>19168802.77</v>
      </c>
      <c r="D169" s="4">
        <f t="shared" si="4"/>
        <v>0</v>
      </c>
      <c r="F169" s="4">
        <f>ReconciliationData!AA168</f>
        <v>19180178.539999999</v>
      </c>
      <c r="G169" s="4">
        <f>ReconciliationData!AH168</f>
        <v>19180178.541556358</v>
      </c>
      <c r="H169" s="4">
        <f t="shared" si="5"/>
        <v>-1.5563592314720154E-3</v>
      </c>
    </row>
    <row r="170" spans="1:8" x14ac:dyDescent="0.25">
      <c r="A170" s="55" t="s">
        <v>168</v>
      </c>
      <c r="B170" s="56">
        <f>SUMIF('Accounting Record'!$A$2:$A$2301,Reconcilation!A170,'Accounting Record'!$E$2:$E$2301)+SUMIF('Monthly Adjustments'!$A$3:$A$181,Reconcilation!A170,'Monthly Adjustments'!$BB$3:$BB$181)</f>
        <v>108080477.07000001</v>
      </c>
      <c r="C170" s="4">
        <f>ReconciliationData!AK169+ReconciliationData!Y169</f>
        <v>108080477.04550348</v>
      </c>
      <c r="D170" s="4">
        <f t="shared" si="4"/>
        <v>2.4496525526046753E-2</v>
      </c>
      <c r="F170" s="4">
        <f>ReconciliationData!AA169</f>
        <v>114113405.40000001</v>
      </c>
      <c r="G170" s="4">
        <f>ReconciliationData!AH169</f>
        <v>114113405.39104109</v>
      </c>
      <c r="H170" s="4">
        <f t="shared" si="5"/>
        <v>8.9589208364486694E-3</v>
      </c>
    </row>
    <row r="171" spans="1:8" x14ac:dyDescent="0.25">
      <c r="A171" s="55" t="s">
        <v>169</v>
      </c>
      <c r="B171" s="56">
        <f>SUMIF('Accounting Record'!$A$2:$A$2301,Reconcilation!A171,'Accounting Record'!$E$2:$E$2301)+SUMIF('Monthly Adjustments'!$A$3:$A$181,Reconcilation!A171,'Monthly Adjustments'!$BB$3:$BB$181)</f>
        <v>0</v>
      </c>
      <c r="C171" s="4">
        <f>ReconciliationData!AK170+ReconciliationData!Y170</f>
        <v>0</v>
      </c>
      <c r="D171" s="4">
        <f t="shared" si="4"/>
        <v>0</v>
      </c>
      <c r="F171" s="4">
        <f>ReconciliationData!AA170</f>
        <v>0</v>
      </c>
      <c r="G171" s="4">
        <f>ReconciliationData!AH170</f>
        <v>0</v>
      </c>
      <c r="H171" s="4">
        <f t="shared" si="5"/>
        <v>0</v>
      </c>
    </row>
    <row r="172" spans="1:8" x14ac:dyDescent="0.25">
      <c r="A172" s="55" t="s">
        <v>170</v>
      </c>
      <c r="B172" s="56">
        <f>SUMIF('Accounting Record'!$A$2:$A$2301,Reconcilation!A172,'Accounting Record'!$E$2:$E$2301)+SUMIF('Monthly Adjustments'!$A$3:$A$181,Reconcilation!A172,'Monthly Adjustments'!$BB$3:$BB$181)</f>
        <v>0</v>
      </c>
      <c r="C172" s="4">
        <f>ReconciliationData!AK171+ReconciliationData!Y171</f>
        <v>0</v>
      </c>
      <c r="D172" s="4">
        <f t="shared" si="4"/>
        <v>0</v>
      </c>
      <c r="F172" s="4">
        <f>ReconciliationData!AA171</f>
        <v>0</v>
      </c>
      <c r="G172" s="4">
        <f>ReconciliationData!AH171</f>
        <v>0</v>
      </c>
      <c r="H172" s="4">
        <f t="shared" si="5"/>
        <v>0</v>
      </c>
    </row>
    <row r="173" spans="1:8" x14ac:dyDescent="0.25">
      <c r="A173" s="55" t="s">
        <v>171</v>
      </c>
      <c r="B173" s="56">
        <f>SUMIF('Accounting Record'!$A$2:$A$2301,Reconcilation!A173,'Accounting Record'!$E$2:$E$2301)+SUMIF('Monthly Adjustments'!$A$3:$A$181,Reconcilation!A173,'Monthly Adjustments'!$BB$3:$BB$181)</f>
        <v>2697297.1599999997</v>
      </c>
      <c r="C173" s="4">
        <f>ReconciliationData!AK172+ReconciliationData!Y172</f>
        <v>2697297.1599999997</v>
      </c>
      <c r="D173" s="4">
        <f t="shared" si="4"/>
        <v>0</v>
      </c>
      <c r="F173" s="4">
        <f>ReconciliationData!AA172</f>
        <v>2700396.01</v>
      </c>
      <c r="G173" s="4">
        <f>ReconciliationData!AH172</f>
        <v>2700396.0073924484</v>
      </c>
      <c r="H173" s="4">
        <f t="shared" si="5"/>
        <v>2.6075514033436775E-3</v>
      </c>
    </row>
    <row r="174" spans="1:8" x14ac:dyDescent="0.25">
      <c r="A174" s="55" t="s">
        <v>172</v>
      </c>
      <c r="B174" s="56">
        <f>SUMIF('Accounting Record'!$A$2:$A$2301,Reconcilation!A174,'Accounting Record'!$E$2:$E$2301)+SUMIF('Monthly Adjustments'!$A$3:$A$181,Reconcilation!A174,'Monthly Adjustments'!$BB$3:$BB$181)</f>
        <v>638287.16</v>
      </c>
      <c r="C174" s="4">
        <f>ReconciliationData!AK173+ReconciliationData!Y173</f>
        <v>638287.16</v>
      </c>
      <c r="D174" s="4">
        <f t="shared" si="4"/>
        <v>0</v>
      </c>
      <c r="F174" s="4">
        <f>ReconciliationData!AA173</f>
        <v>639209.59</v>
      </c>
      <c r="G174" s="4">
        <f>ReconciliationData!AH173</f>
        <v>639209.58897609252</v>
      </c>
      <c r="H174" s="4">
        <f t="shared" si="5"/>
        <v>1.0239074472337961E-3</v>
      </c>
    </row>
    <row r="175" spans="1:8" x14ac:dyDescent="0.25">
      <c r="A175" s="55" t="s">
        <v>173</v>
      </c>
      <c r="B175" s="56">
        <f>SUMIF('Accounting Record'!$A$2:$A$2301,Reconcilation!A175,'Accounting Record'!$E$2:$E$2301)+SUMIF('Monthly Adjustments'!$A$3:$A$181,Reconcilation!A175,'Monthly Adjustments'!$BB$3:$BB$181)</f>
        <v>1062889.82</v>
      </c>
      <c r="C175" s="4">
        <f>ReconciliationData!AK174+ReconciliationData!Y174</f>
        <v>1062889.82</v>
      </c>
      <c r="D175" s="4">
        <f t="shared" si="4"/>
        <v>0</v>
      </c>
      <c r="F175" s="4">
        <f>ReconciliationData!AA174</f>
        <v>1063927.06</v>
      </c>
      <c r="G175" s="4">
        <f>ReconciliationData!AH174</f>
        <v>1063927.0641834019</v>
      </c>
      <c r="H175" s="4">
        <f t="shared" si="5"/>
        <v>-4.1834018193185329E-3</v>
      </c>
    </row>
    <row r="176" spans="1:8" x14ac:dyDescent="0.25">
      <c r="A176" s="55" t="s">
        <v>174</v>
      </c>
      <c r="B176" s="56">
        <f>SUMIF('Accounting Record'!$A$2:$A$2301,Reconcilation!A176,'Accounting Record'!$E$2:$E$2301)+SUMIF('Monthly Adjustments'!$A$3:$A$181,Reconcilation!A176,'Monthly Adjustments'!$BB$3:$BB$181)</f>
        <v>0</v>
      </c>
      <c r="C176" s="4">
        <f>ReconciliationData!AK175+ReconciliationData!Y175</f>
        <v>0</v>
      </c>
      <c r="D176" s="4">
        <f t="shared" si="4"/>
        <v>0</v>
      </c>
      <c r="F176" s="4">
        <f>ReconciliationData!AA175</f>
        <v>0</v>
      </c>
      <c r="G176" s="4">
        <f>ReconciliationData!AH175</f>
        <v>0</v>
      </c>
      <c r="H176" s="4">
        <f t="shared" si="5"/>
        <v>0</v>
      </c>
    </row>
    <row r="177" spans="1:9" x14ac:dyDescent="0.25">
      <c r="A177" s="55" t="s">
        <v>175</v>
      </c>
      <c r="B177" s="56">
        <f>SUMIF('Accounting Record'!$A$2:$A$2301,Reconcilation!A177,'Accounting Record'!$E$2:$E$2301)+SUMIF('Monthly Adjustments'!$A$3:$A$181,Reconcilation!A177,'Monthly Adjustments'!$BB$3:$BB$181)</f>
        <v>5417272.7899999991</v>
      </c>
      <c r="C177" s="4">
        <f>ReconciliationData!AK176+ReconciliationData!Y176</f>
        <v>5417272.7899999991</v>
      </c>
      <c r="D177" s="4">
        <f t="shared" si="4"/>
        <v>0</v>
      </c>
      <c r="F177" s="4">
        <f>ReconciliationData!AA176</f>
        <v>5420284.9199999999</v>
      </c>
      <c r="G177" s="4">
        <f>ReconciliationData!AH176</f>
        <v>5420284.9252995914</v>
      </c>
      <c r="H177" s="4">
        <f t="shared" si="5"/>
        <v>-5.2995914593338966E-3</v>
      </c>
    </row>
    <row r="178" spans="1:9" x14ac:dyDescent="0.25">
      <c r="A178" s="55" t="s">
        <v>176</v>
      </c>
      <c r="B178" s="56">
        <f>SUMIF('Accounting Record'!$A$2:$A$2301,Reconcilation!A178,'Accounting Record'!$E$2:$E$2301)+SUMIF('Monthly Adjustments'!$A$3:$A$181,Reconcilation!A178,'Monthly Adjustments'!$BB$3:$BB$181)</f>
        <v>4424147.2</v>
      </c>
      <c r="C178" s="4">
        <f>ReconciliationData!AK177+ReconciliationData!Y177</f>
        <v>4424147.2</v>
      </c>
      <c r="D178" s="4">
        <f t="shared" si="4"/>
        <v>0</v>
      </c>
      <c r="F178" s="4">
        <f>ReconciliationData!AA177</f>
        <v>4426559.99</v>
      </c>
      <c r="G178" s="4">
        <f>ReconciliationData!AH177</f>
        <v>4426559.9924479937</v>
      </c>
      <c r="H178" s="4">
        <f t="shared" si="5"/>
        <v>-2.4479934945702553E-3</v>
      </c>
    </row>
    <row r="179" spans="1:9" x14ac:dyDescent="0.25">
      <c r="A179" s="114" t="s">
        <v>177</v>
      </c>
      <c r="B179" s="56">
        <f>SUMIF('Accounting Record'!$A$2:$A$2301,Reconcilation!A179,'Accounting Record'!$E$2:$E$2301)+SUMIF('Monthly Adjustments'!$A$3:$A$181,Reconcilation!A179,'Monthly Adjustments'!$BB$3:$BB$181)</f>
        <v>2163807.1499999994</v>
      </c>
      <c r="C179" s="4">
        <f>ReconciliationData!AK178+ReconciliationData!Y178</f>
        <v>2163807.15</v>
      </c>
      <c r="D179" s="4">
        <f t="shared" si="4"/>
        <v>0</v>
      </c>
      <c r="F179" s="4">
        <f>ReconciliationData!AA178</f>
        <v>2170271.5299999998</v>
      </c>
      <c r="G179" s="4">
        <f>ReconciliationData!AH178</f>
        <v>2170271.5342642842</v>
      </c>
      <c r="H179" s="4">
        <f t="shared" si="5"/>
        <v>-4.2642843909561634E-3</v>
      </c>
    </row>
    <row r="180" spans="1:9" x14ac:dyDescent="0.25">
      <c r="A180" s="114" t="s">
        <v>178</v>
      </c>
      <c r="B180" s="56">
        <f>SUMIF('Accounting Record'!$A$2:$A$2301,Reconcilation!A180,'Accounting Record'!$E$2:$E$2301)+SUMIF('Monthly Adjustments'!$A$3:$A$181,Reconcilation!A180,'Monthly Adjustments'!$BB$3:$BB$181)</f>
        <v>663580.65999999992</v>
      </c>
      <c r="C180" s="4">
        <f>ReconciliationData!AK179+ReconciliationData!Y179</f>
        <v>663580.65999999992</v>
      </c>
      <c r="D180" s="4">
        <f t="shared" si="4"/>
        <v>0</v>
      </c>
      <c r="F180" s="4">
        <f>ReconciliationData!AA179</f>
        <v>663995.91</v>
      </c>
      <c r="G180" s="4">
        <f>ReconciliationData!AH179</f>
        <v>663995.91214282869</v>
      </c>
      <c r="H180" s="4">
        <f t="shared" si="5"/>
        <v>-2.142828656360507E-3</v>
      </c>
    </row>
    <row r="181" spans="1:9" x14ac:dyDescent="0.25">
      <c r="A181" s="115">
        <v>8001</v>
      </c>
      <c r="B181" s="56">
        <f>SUMIF('Accounting Record'!$A$2:$A$2301,Reconcilation!A181,'Accounting Record'!$E$2:$E$2301)+SUMIF('Monthly Adjustments'!$A$3:$A$181,Reconcilation!A181,'Monthly Adjustments'!$BB$3:$BB$181)</f>
        <v>132879653.18000001</v>
      </c>
      <c r="C181" s="4">
        <f>ReconciliationData!AK180+ReconciliationData!Y180</f>
        <v>132879653.17999996</v>
      </c>
      <c r="D181" s="4">
        <f t="shared" ref="D181" si="6">B181-C181</f>
        <v>0</v>
      </c>
      <c r="E181" s="4"/>
      <c r="F181" s="4">
        <f>ReconciliationData!AA180</f>
        <v>154860644.56999996</v>
      </c>
      <c r="G181" s="4">
        <f>ReconciliationData!AH180</f>
        <v>154860644.56999996</v>
      </c>
      <c r="H181" s="4">
        <f t="shared" ref="H181" si="7">F181-G181</f>
        <v>0</v>
      </c>
    </row>
    <row r="182" spans="1:9" x14ac:dyDescent="0.25">
      <c r="A182" s="60" t="s">
        <v>400</v>
      </c>
      <c r="B182" s="61">
        <f>SUM(B3:B181)</f>
        <v>4122374665.750001</v>
      </c>
      <c r="C182" s="61">
        <f t="shared" ref="C182:D182" si="8">SUM(C3:C181)</f>
        <v>4122374665.4346046</v>
      </c>
      <c r="D182" s="61">
        <f t="shared" si="8"/>
        <v>0.31539722788147628</v>
      </c>
      <c r="F182" s="62">
        <f>SUM(F3:F181)</f>
        <v>4223119911.579999</v>
      </c>
      <c r="G182" s="62">
        <f t="shared" ref="G182:H182" si="9">SUM(G3:G181)</f>
        <v>4223823771.2479148</v>
      </c>
      <c r="H182" s="62">
        <f t="shared" si="9"/>
        <v>-703859.66791605623</v>
      </c>
    </row>
    <row r="184" spans="1:9" x14ac:dyDescent="0.25">
      <c r="D184" s="70">
        <f>B182-D182</f>
        <v>4122374665.4346037</v>
      </c>
      <c r="G184" s="4"/>
      <c r="H184" s="4">
        <f>G182+H182</f>
        <v>4223119911.579999</v>
      </c>
    </row>
    <row r="185" spans="1:9" x14ac:dyDescent="0.25">
      <c r="G185" s="4"/>
      <c r="H185" s="70"/>
    </row>
    <row r="186" spans="1:9" x14ac:dyDescent="0.25">
      <c r="G186" s="4"/>
      <c r="H186" s="76">
        <v>4224698017</v>
      </c>
      <c r="I186" t="s">
        <v>418</v>
      </c>
    </row>
    <row r="187" spans="1:9" x14ac:dyDescent="0.25">
      <c r="C187" s="70"/>
      <c r="H187" s="4">
        <f>H184-H186</f>
        <v>-1578105.42000103</v>
      </c>
      <c r="I187" t="s">
        <v>419</v>
      </c>
    </row>
    <row r="188" spans="1:9" x14ac:dyDescent="0.25">
      <c r="C188" s="70"/>
    </row>
    <row r="189" spans="1:9" x14ac:dyDescent="0.25">
      <c r="G189" s="4"/>
      <c r="H189" s="4"/>
    </row>
    <row r="190" spans="1:9" x14ac:dyDescent="0.25">
      <c r="G190" s="4"/>
    </row>
  </sheetData>
  <mergeCells count="2">
    <mergeCell ref="F1:H1"/>
    <mergeCell ref="B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N25"/>
  <sheetViews>
    <sheetView tabSelected="1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B1" sqref="B1"/>
    </sheetView>
  </sheetViews>
  <sheetFormatPr defaultRowHeight="15" x14ac:dyDescent="0.25"/>
  <cols>
    <col min="1" max="1" width="21" customWidth="1"/>
    <col min="2" max="2" width="20" customWidth="1"/>
    <col min="3" max="3" width="20.5703125" bestFit="1" customWidth="1"/>
    <col min="4" max="4" width="19.42578125" bestFit="1" customWidth="1"/>
    <col min="5" max="5" width="15.28515625" bestFit="1" customWidth="1"/>
    <col min="6" max="6" width="17.42578125" customWidth="1"/>
    <col min="7" max="7" width="16.42578125" bestFit="1" customWidth="1"/>
    <col min="8" max="8" width="17.5703125" bestFit="1" customWidth="1"/>
    <col min="9" max="9" width="16.85546875" bestFit="1" customWidth="1"/>
    <col min="10" max="10" width="15.42578125" bestFit="1" customWidth="1"/>
    <col min="11" max="11" width="22.140625" bestFit="1" customWidth="1"/>
    <col min="12" max="12" width="16" bestFit="1" customWidth="1"/>
  </cols>
  <sheetData>
    <row r="1" spans="1:14" x14ac:dyDescent="0.25">
      <c r="A1" s="36" t="s">
        <v>417</v>
      </c>
      <c r="B1" s="74"/>
      <c r="C1" s="36"/>
      <c r="D1" s="40" t="e">
        <f>VLOOKUP(B1,ReconciliationData!$A$2:$B$180,2,FALSE)</f>
        <v>#N/A</v>
      </c>
      <c r="E1" s="39"/>
      <c r="F1" s="39"/>
      <c r="G1" s="39"/>
      <c r="H1" s="39"/>
      <c r="I1" s="39"/>
      <c r="J1" s="39"/>
      <c r="K1" s="39"/>
      <c r="L1" s="39"/>
    </row>
    <row r="2" spans="1:14" ht="15.75" x14ac:dyDescent="0.25">
      <c r="A2" s="69" t="s">
        <v>416</v>
      </c>
      <c r="B2" s="38"/>
    </row>
    <row r="3" spans="1:14" x14ac:dyDescent="0.25">
      <c r="C3" s="6" t="s">
        <v>307</v>
      </c>
      <c r="J3" s="78" t="s">
        <v>403</v>
      </c>
      <c r="L3" s="63" t="s">
        <v>304</v>
      </c>
    </row>
    <row r="4" spans="1:14" x14ac:dyDescent="0.25">
      <c r="B4" s="37" t="s">
        <v>301</v>
      </c>
      <c r="C4" s="37" t="s">
        <v>308</v>
      </c>
      <c r="D4" s="37" t="s">
        <v>302</v>
      </c>
      <c r="E4" s="37" t="s">
        <v>292</v>
      </c>
      <c r="F4" s="37" t="s">
        <v>309</v>
      </c>
      <c r="G4" s="37" t="s">
        <v>321</v>
      </c>
      <c r="H4" s="37" t="s">
        <v>311</v>
      </c>
      <c r="I4" s="37" t="s">
        <v>312</v>
      </c>
      <c r="J4" s="37" t="s">
        <v>303</v>
      </c>
      <c r="K4" s="37" t="s">
        <v>414</v>
      </c>
      <c r="L4" s="68" t="s">
        <v>415</v>
      </c>
    </row>
    <row r="5" spans="1:14" x14ac:dyDescent="0.25">
      <c r="A5" t="s">
        <v>284</v>
      </c>
      <c r="B5" s="41" t="e">
        <f>VLOOKUP(B1,ReconciliationData!$A$2:$AK$180,3,FALSE)</f>
        <v>#N/A</v>
      </c>
      <c r="C5" s="113" t="e">
        <f>VLOOKUP(B1,ReconciliationData!$A$2:$AK$180,4,FALSE)-E5</f>
        <v>#N/A</v>
      </c>
      <c r="D5" s="41" t="e">
        <f>SUM(B5:C5)</f>
        <v>#N/A</v>
      </c>
      <c r="E5" s="41">
        <v>0</v>
      </c>
      <c r="F5" s="41" t="e">
        <f>VLOOKUP(B1,'Monthly Adjustments'!$A$3:$AW$181,2,FALSE)</f>
        <v>#N/A</v>
      </c>
      <c r="G5" s="41" t="e">
        <f>VLOOKUP(B1,'Monthly Adjustments'!$A$3:$AW$181,3,FALSE)</f>
        <v>#N/A</v>
      </c>
      <c r="H5" s="41" t="e">
        <f>VLOOKUP(B1,'Monthly Adjustments'!$A$3:$AW$181,4,FALSE)</f>
        <v>#N/A</v>
      </c>
      <c r="I5" s="41" t="e">
        <f>VLOOKUP(B1,'Monthly Adjustments'!$A$3:$AW$181,5,FALSE)</f>
        <v>#N/A</v>
      </c>
      <c r="J5" s="41" t="e">
        <f t="shared" ref="J5:J16" si="0">ROUND(SUM(D5:I5),2)</f>
        <v>#N/A</v>
      </c>
      <c r="K5" s="41" t="e">
        <f>SUMIFS('Accounting Record'!$E$2:$E$2301,'Accounting Record'!$A$2:$A$2301,$B$1,'Accounting Record'!$B$2:$B$2301,1)+I5</f>
        <v>#N/A</v>
      </c>
      <c r="L5" s="41" t="e">
        <f>ROUND(K5-J5,2)</f>
        <v>#N/A</v>
      </c>
      <c r="M5" s="3"/>
      <c r="N5" s="3"/>
    </row>
    <row r="6" spans="1:14" x14ac:dyDescent="0.25">
      <c r="A6" t="s">
        <v>286</v>
      </c>
      <c r="B6" s="41" t="e">
        <f>VLOOKUP(B1,ReconciliationData!$A$2:$AK$180,5,FALSE)</f>
        <v>#N/A</v>
      </c>
      <c r="C6" s="113" t="e">
        <f>VLOOKUP(B1,ReconciliationData!$A$2:$AK$180,6,FALSE)-E6</f>
        <v>#N/A</v>
      </c>
      <c r="D6" s="41" t="e">
        <f t="shared" ref="D6:D16" si="1">SUM(B6:C6)</f>
        <v>#N/A</v>
      </c>
      <c r="E6" s="41">
        <v>0</v>
      </c>
      <c r="F6" s="41" t="e">
        <f>VLOOKUP(B1,'Monthly Adjustments'!$A$3:$AW$181,6,FALSE)</f>
        <v>#N/A</v>
      </c>
      <c r="G6" s="41" t="e">
        <f>VLOOKUP(B1,'Monthly Adjustments'!$A$3:$AW$181,7,FALSE)</f>
        <v>#N/A</v>
      </c>
      <c r="H6" s="41" t="e">
        <f>VLOOKUP(B1,'Monthly Adjustments'!$A$3:$AW$181,8,FALSE)</f>
        <v>#N/A</v>
      </c>
      <c r="I6" s="41" t="e">
        <f>VLOOKUP(B1,'Monthly Adjustments'!$A$3:$AW$181,9,FALSE)</f>
        <v>#N/A</v>
      </c>
      <c r="J6" s="41" t="e">
        <f t="shared" si="0"/>
        <v>#N/A</v>
      </c>
      <c r="K6" s="41" t="e">
        <f>SUMIFS('Accounting Record'!$E$2:$E$2301,'Accounting Record'!$A$2:$A$2301,$B$1,'Accounting Record'!$B$2:$B$2301,2)+I6</f>
        <v>#N/A</v>
      </c>
      <c r="L6" s="41" t="e">
        <f t="shared" ref="L6:L15" si="2">ROUND(K6-J6,2)</f>
        <v>#N/A</v>
      </c>
      <c r="M6" s="3"/>
      <c r="N6" s="3"/>
    </row>
    <row r="7" spans="1:14" x14ac:dyDescent="0.25">
      <c r="A7" s="50" t="s">
        <v>287</v>
      </c>
      <c r="B7" s="41" t="e">
        <f>VLOOKUP(B1,ReconciliationData!$A$2:$AK$180,7,FALSE)</f>
        <v>#N/A</v>
      </c>
      <c r="C7" s="113" t="e">
        <f>VLOOKUP(B1,ReconciliationData!$A$2:$AK$180,8,FALSE)-E7</f>
        <v>#N/A</v>
      </c>
      <c r="D7" s="41" t="e">
        <f t="shared" si="1"/>
        <v>#N/A</v>
      </c>
      <c r="E7" s="41">
        <v>0</v>
      </c>
      <c r="F7" s="41" t="e">
        <f>VLOOKUP(B1,'Monthly Adjustments'!$A$3:$AW$181,10,FALSE)</f>
        <v>#N/A</v>
      </c>
      <c r="G7" s="41" t="e">
        <f>VLOOKUP(B1,'Monthly Adjustments'!$A$3:$AW$181,11,FALSE)</f>
        <v>#N/A</v>
      </c>
      <c r="H7" s="41" t="e">
        <f>VLOOKUP(B1,'Monthly Adjustments'!$A$3:$AW$181,12,FALSE)</f>
        <v>#N/A</v>
      </c>
      <c r="I7" s="41" t="e">
        <f>VLOOKUP(B1,'Monthly Adjustments'!$A$3:$AW$181,13,FALSE)</f>
        <v>#N/A</v>
      </c>
      <c r="J7" s="41" t="e">
        <f t="shared" si="0"/>
        <v>#N/A</v>
      </c>
      <c r="K7" s="41" t="e">
        <f>SUMIFS('Accounting Record'!$E$2:$E$2301,'Accounting Record'!$A$2:$A$2301,$B$1,'Accounting Record'!$B$2:$B$2301,3)+I7</f>
        <v>#N/A</v>
      </c>
      <c r="L7" s="41" t="e">
        <f t="shared" si="2"/>
        <v>#N/A</v>
      </c>
      <c r="M7" s="3"/>
      <c r="N7" s="3"/>
    </row>
    <row r="8" spans="1:14" x14ac:dyDescent="0.25">
      <c r="A8" t="s">
        <v>288</v>
      </c>
      <c r="B8" s="41" t="e">
        <f>VLOOKUP(B1,ReconciliationData!$A$2:$AK$180,9,FALSE)</f>
        <v>#N/A</v>
      </c>
      <c r="C8" s="113" t="e">
        <f>VLOOKUP(B1,ReconciliationData!$A$2:$AK$180,10,FALSE)-E8</f>
        <v>#N/A</v>
      </c>
      <c r="D8" s="41" t="e">
        <f t="shared" si="1"/>
        <v>#N/A</v>
      </c>
      <c r="E8" s="41">
        <v>0</v>
      </c>
      <c r="F8" s="41" t="e">
        <f>VLOOKUP(B1,'Monthly Adjustments'!$A$3:$AW$181,14,FALSE)</f>
        <v>#N/A</v>
      </c>
      <c r="G8" s="41" t="e">
        <f>VLOOKUP(B1,'Monthly Adjustments'!$A$3:$AW$181,15,FALSE)</f>
        <v>#N/A</v>
      </c>
      <c r="H8" s="41" t="e">
        <f>VLOOKUP(B1,'Monthly Adjustments'!$A$3:$AW$181,16,FALSE)</f>
        <v>#N/A</v>
      </c>
      <c r="I8" s="41" t="e">
        <f>VLOOKUP(B1,'Monthly Adjustments'!$A$3:$AW$181,17,FALSE)</f>
        <v>#N/A</v>
      </c>
      <c r="J8" s="41" t="e">
        <f t="shared" si="0"/>
        <v>#N/A</v>
      </c>
      <c r="K8" s="41" t="e">
        <f>SUMIFS('Accounting Record'!$E$2:$E$2301,'Accounting Record'!$A$2:$A$2301,$B$1,'Accounting Record'!$B$2:$B$2301,4)+I8</f>
        <v>#N/A</v>
      </c>
      <c r="L8" s="41" t="e">
        <f t="shared" si="2"/>
        <v>#N/A</v>
      </c>
      <c r="M8" s="3"/>
      <c r="N8" s="3"/>
    </row>
    <row r="9" spans="1:14" x14ac:dyDescent="0.25">
      <c r="A9" s="50" t="s">
        <v>289</v>
      </c>
      <c r="B9" s="41" t="e">
        <f>VLOOKUP(B1,ReconciliationData!$A$2:$AK$180,11,FALSE)</f>
        <v>#N/A</v>
      </c>
      <c r="C9" s="113" t="e">
        <f>VLOOKUP(B1,ReconciliationData!$A$2:$AK$180,12,FALSE)-E9</f>
        <v>#N/A</v>
      </c>
      <c r="D9" s="41" t="e">
        <f t="shared" si="1"/>
        <v>#N/A</v>
      </c>
      <c r="E9" s="41">
        <v>0</v>
      </c>
      <c r="F9" s="41" t="e">
        <f>VLOOKUP(B1,'Monthly Adjustments'!$A$3:$AW$181,18,FALSE)</f>
        <v>#N/A</v>
      </c>
      <c r="G9" s="41" t="e">
        <f>VLOOKUP(B1,'Monthly Adjustments'!$A$3:$AW$181,19,FALSE)</f>
        <v>#N/A</v>
      </c>
      <c r="H9" s="41" t="e">
        <f>VLOOKUP(B1,'Monthly Adjustments'!$A$3:$AW$181,20,FALSE)</f>
        <v>#N/A</v>
      </c>
      <c r="I9" s="41" t="e">
        <f>VLOOKUP(B1,'Monthly Adjustments'!$A$3:$AW$181,21,FALSE)</f>
        <v>#N/A</v>
      </c>
      <c r="J9" s="41" t="e">
        <f t="shared" si="0"/>
        <v>#N/A</v>
      </c>
      <c r="K9" s="41" t="e">
        <f>SUMIFS('Accounting Record'!$E$2:$E$2301,'Accounting Record'!$A$2:$A$2301,$B$1,'Accounting Record'!$B$2:$B$2301,5)+I9</f>
        <v>#N/A</v>
      </c>
      <c r="L9" s="41" t="e">
        <f t="shared" si="2"/>
        <v>#N/A</v>
      </c>
      <c r="M9" s="3"/>
      <c r="N9" s="3"/>
    </row>
    <row r="10" spans="1:14" x14ac:dyDescent="0.25">
      <c r="A10" s="50" t="s">
        <v>290</v>
      </c>
      <c r="B10" s="41" t="e">
        <f>VLOOKUP(B1,ReconciliationData!$A$2:$AK$180,13,FALSE)</f>
        <v>#N/A</v>
      </c>
      <c r="C10" s="113" t="e">
        <f>VLOOKUP(B1,ReconciliationData!$A$2:$AK$180,14,FALSE)-E10</f>
        <v>#N/A</v>
      </c>
      <c r="D10" s="41" t="e">
        <f t="shared" si="1"/>
        <v>#N/A</v>
      </c>
      <c r="E10" s="41">
        <v>0</v>
      </c>
      <c r="F10" s="41" t="e">
        <f>VLOOKUP(B1,'Monthly Adjustments'!$A$3:$AW$181,22,FALSE)</f>
        <v>#N/A</v>
      </c>
      <c r="G10" s="41" t="e">
        <f>VLOOKUP(B1,'Monthly Adjustments'!$A$3:$AW$181,23,FALSE)</f>
        <v>#N/A</v>
      </c>
      <c r="H10" s="41" t="e">
        <f>VLOOKUP(B1,'Monthly Adjustments'!$A$3:$AW$181,24,FALSE)</f>
        <v>#N/A</v>
      </c>
      <c r="I10" s="41" t="e">
        <f>VLOOKUP(B1,'Monthly Adjustments'!$A$3:$AW$181,25,FALSE)</f>
        <v>#N/A</v>
      </c>
      <c r="J10" s="41" t="e">
        <f t="shared" si="0"/>
        <v>#N/A</v>
      </c>
      <c r="K10" s="41" t="e">
        <f>SUMIFS('Accounting Record'!$E$2:$E$2301,'Accounting Record'!$A$2:$A$2301,$B$1,'Accounting Record'!$B$2:$B$2301,6)+I10</f>
        <v>#N/A</v>
      </c>
      <c r="L10" s="41" t="e">
        <f t="shared" si="2"/>
        <v>#N/A</v>
      </c>
      <c r="M10" s="3"/>
      <c r="N10" s="3"/>
    </row>
    <row r="11" spans="1:14" x14ac:dyDescent="0.25">
      <c r="A11" t="s">
        <v>291</v>
      </c>
      <c r="B11" s="41" t="e">
        <f>VLOOKUP(B1,ReconciliationData!$A$2:$AK$180,15,FALSE)</f>
        <v>#N/A</v>
      </c>
      <c r="C11" s="113" t="e">
        <f>VLOOKUP(B1,ReconciliationData!$A$2:$AK$180,16,FALSE)-E11</f>
        <v>#N/A</v>
      </c>
      <c r="D11" s="41" t="e">
        <f t="shared" si="1"/>
        <v>#N/A</v>
      </c>
      <c r="E11" s="41">
        <v>0</v>
      </c>
      <c r="F11" s="41" t="e">
        <f>VLOOKUP(B1,'Monthly Adjustments'!$A$3:$AW$181,26,FALSE)</f>
        <v>#N/A</v>
      </c>
      <c r="G11" s="41" t="e">
        <f>VLOOKUP(B1,'Monthly Adjustments'!$A$3:$AW$181,27,FALSE)</f>
        <v>#N/A</v>
      </c>
      <c r="H11" s="41" t="e">
        <f>VLOOKUP(B1,'Monthly Adjustments'!$A$3:$AW$181,28,FALSE)</f>
        <v>#N/A</v>
      </c>
      <c r="I11" s="41" t="e">
        <f>VLOOKUP(B1,'Monthly Adjustments'!$A$3:$AW$181,29,FALSE)</f>
        <v>#N/A</v>
      </c>
      <c r="J11" s="41" t="e">
        <f t="shared" si="0"/>
        <v>#N/A</v>
      </c>
      <c r="K11" s="41" t="e">
        <f>SUMIFS('Accounting Record'!$E$2:$E$2301,'Accounting Record'!$A$2:$A$2301,$B$1,'Accounting Record'!$B$2:$B$2301,7)+I11</f>
        <v>#N/A</v>
      </c>
      <c r="L11" s="41" t="e">
        <f t="shared" si="2"/>
        <v>#N/A</v>
      </c>
      <c r="M11" s="3"/>
      <c r="N11" s="3"/>
    </row>
    <row r="12" spans="1:14" x14ac:dyDescent="0.25">
      <c r="A12" t="s">
        <v>293</v>
      </c>
      <c r="B12" s="41" t="e">
        <f>VLOOKUP(B1,ReconciliationData!$A$2:$AK$180,17,FALSE)</f>
        <v>#N/A</v>
      </c>
      <c r="C12" s="113" t="e">
        <f>VLOOKUP(B1,ReconciliationData!$A$2:$AK$180,18,FALSE)-E12</f>
        <v>#N/A</v>
      </c>
      <c r="D12" s="41" t="e">
        <f t="shared" si="1"/>
        <v>#N/A</v>
      </c>
      <c r="E12" s="41">
        <v>0</v>
      </c>
      <c r="F12" s="41" t="e">
        <f>VLOOKUP(B1,'Monthly Adjustments'!$A$3:$AW$181,30,FALSE)</f>
        <v>#N/A</v>
      </c>
      <c r="G12" s="41" t="e">
        <f>VLOOKUP(B1,'Monthly Adjustments'!$A$3:$AW$181,31,FALSE)</f>
        <v>#N/A</v>
      </c>
      <c r="H12" s="41" t="e">
        <f>VLOOKUP(B1,'Monthly Adjustments'!$A$3:$AW$181,32,FALSE)</f>
        <v>#N/A</v>
      </c>
      <c r="I12" s="41" t="e">
        <f>VLOOKUP(B1,'Monthly Adjustments'!$A$3:$AW$181,33,FALSE)</f>
        <v>#N/A</v>
      </c>
      <c r="J12" s="41" t="e">
        <f t="shared" si="0"/>
        <v>#N/A</v>
      </c>
      <c r="K12" s="41" t="e">
        <f>SUMIFS('Accounting Record'!$E$2:$E$2301,'Accounting Record'!$A$2:$A$2301,$B$1,'Accounting Record'!$B$2:$B$2301,8)+I12</f>
        <v>#N/A</v>
      </c>
      <c r="L12" s="41" t="e">
        <f t="shared" si="2"/>
        <v>#N/A</v>
      </c>
      <c r="M12" s="3"/>
      <c r="N12" s="3"/>
    </row>
    <row r="13" spans="1:14" x14ac:dyDescent="0.25">
      <c r="A13" t="s">
        <v>294</v>
      </c>
      <c r="B13" s="41" t="e">
        <f>VLOOKUP(B1,ReconciliationData!$A$2:$AK$180,19,FALSE)</f>
        <v>#N/A</v>
      </c>
      <c r="C13" s="113" t="e">
        <f>VLOOKUP(B1,ReconciliationData!$A$2:$AK$180,20,FALSE)-E13</f>
        <v>#N/A</v>
      </c>
      <c r="D13" s="41" t="e">
        <f t="shared" si="1"/>
        <v>#N/A</v>
      </c>
      <c r="E13" s="41">
        <v>0</v>
      </c>
      <c r="F13" s="41" t="e">
        <f>VLOOKUP(B1,'Monthly Adjustments'!$A$3:$AW$181,34,FALSE)</f>
        <v>#N/A</v>
      </c>
      <c r="G13" s="41" t="e">
        <f>VLOOKUP(B1,'Monthly Adjustments'!$A$3:$AW$181,35,FALSE)</f>
        <v>#N/A</v>
      </c>
      <c r="H13" s="41" t="e">
        <f>VLOOKUP(B1,'Monthly Adjustments'!$A$3:$AW$181,36,FALSE)</f>
        <v>#N/A</v>
      </c>
      <c r="I13" s="41" t="e">
        <f>VLOOKUP(B1,'Monthly Adjustments'!$A$3:$AW$181,37,FALSE)</f>
        <v>#N/A</v>
      </c>
      <c r="J13" s="41" t="e">
        <f t="shared" si="0"/>
        <v>#N/A</v>
      </c>
      <c r="K13" s="41" t="e">
        <f>SUMIFS('Accounting Record'!$E$2:$E$2301,'Accounting Record'!$A$2:$A$2301,$B$1,'Accounting Record'!$B$2:$B$2301,9)+I13</f>
        <v>#N/A</v>
      </c>
      <c r="L13" s="41" t="e">
        <f t="shared" si="2"/>
        <v>#N/A</v>
      </c>
      <c r="M13" s="3"/>
      <c r="N13" s="3"/>
    </row>
    <row r="14" spans="1:14" x14ac:dyDescent="0.25">
      <c r="A14" t="s">
        <v>295</v>
      </c>
      <c r="B14" s="41" t="e">
        <f>VLOOKUP(B1,ReconciliationData!$A$2:$AK$180,21,FALSE)</f>
        <v>#N/A</v>
      </c>
      <c r="C14" s="113" t="e">
        <f>VLOOKUP(B1,ReconciliationData!$A$2:$AK$180,22,FALSE)-E14</f>
        <v>#N/A</v>
      </c>
      <c r="D14" s="41" t="e">
        <f>SUM(B14:C14)</f>
        <v>#N/A</v>
      </c>
      <c r="E14" s="41">
        <v>0</v>
      </c>
      <c r="F14" s="41" t="e">
        <f>VLOOKUP(B1,'Monthly Adjustments'!$A$3:$AW$181,38,FALSE)</f>
        <v>#N/A</v>
      </c>
      <c r="G14" s="41" t="e">
        <f>VLOOKUP(B1,'Monthly Adjustments'!$A$3:$AW$181,39,FALSE)</f>
        <v>#N/A</v>
      </c>
      <c r="H14" s="41" t="e">
        <f>VLOOKUP(B1,'Monthly Adjustments'!$A$3:$AW$181,40,FALSE)</f>
        <v>#N/A</v>
      </c>
      <c r="I14" s="41" t="e">
        <f>VLOOKUP(B1,'Monthly Adjustments'!$A$3:$AW$181,41,FALSE)</f>
        <v>#N/A</v>
      </c>
      <c r="J14" s="41" t="e">
        <f t="shared" si="0"/>
        <v>#N/A</v>
      </c>
      <c r="K14" s="41" t="e">
        <f>SUMIFS('Accounting Record'!$E$2:$E$2301,'Accounting Record'!$A$2:$A$2301,$B$1,'Accounting Record'!$B$2:$B$2301,10)+I14</f>
        <v>#N/A</v>
      </c>
      <c r="L14" s="41" t="e">
        <f t="shared" si="2"/>
        <v>#N/A</v>
      </c>
      <c r="M14" s="3"/>
      <c r="N14" s="3"/>
    </row>
    <row r="15" spans="1:14" x14ac:dyDescent="0.25">
      <c r="A15" t="s">
        <v>296</v>
      </c>
      <c r="B15" s="41" t="e">
        <f>VLOOKUP(B1,ReconciliationData!$A$2:$AK$180,23,FALSE)</f>
        <v>#N/A</v>
      </c>
      <c r="C15" s="113" t="e">
        <f>VLOOKUP(B1,ReconciliationData!$A$2:$AK$180,24,FALSE)-E15</f>
        <v>#N/A</v>
      </c>
      <c r="D15" s="41" t="e">
        <f t="shared" si="1"/>
        <v>#N/A</v>
      </c>
      <c r="E15" s="41">
        <v>0</v>
      </c>
      <c r="F15" s="41" t="e">
        <f>VLOOKUP(B1,'Monthly Adjustments'!$A$3:$AW$181,42,FALSE)</f>
        <v>#N/A</v>
      </c>
      <c r="G15" s="41" t="e">
        <f>VLOOKUP(B1,'Monthly Adjustments'!$A$3:$AW$181,43,FALSE)</f>
        <v>#N/A</v>
      </c>
      <c r="H15" s="41" t="e">
        <f>VLOOKUP(B1,'Monthly Adjustments'!$A$3:$AW$181,44,FALSE)</f>
        <v>#N/A</v>
      </c>
      <c r="I15" s="41" t="e">
        <f>VLOOKUP(B1,'Monthly Adjustments'!$A$3:$AW$181,45,FALSE)</f>
        <v>#N/A</v>
      </c>
      <c r="J15" s="41" t="e">
        <f t="shared" si="0"/>
        <v>#N/A</v>
      </c>
      <c r="K15" s="41" t="e">
        <f>SUMIFS('Accounting Record'!$E$2:$E$2301,'Accounting Record'!$A$2:$A$2301,$B$1,'Accounting Record'!$B$2:$B$2301,11)+I15</f>
        <v>#N/A</v>
      </c>
      <c r="L15" s="41" t="e">
        <f t="shared" si="2"/>
        <v>#N/A</v>
      </c>
      <c r="M15" s="3"/>
      <c r="N15" s="3"/>
    </row>
    <row r="16" spans="1:14" x14ac:dyDescent="0.25">
      <c r="A16" t="s">
        <v>306</v>
      </c>
      <c r="B16" s="71" t="e">
        <f>VLOOKUP(B1,ReconciliationData!$A$2:$AK$180,32,FALSE)</f>
        <v>#N/A</v>
      </c>
      <c r="C16" s="113" t="e">
        <f>VLOOKUP(B1,ReconciliationData!$A$2:$AK$180,33,FALSE)-E16</f>
        <v>#N/A</v>
      </c>
      <c r="D16" s="71" t="e">
        <f t="shared" si="1"/>
        <v>#N/A</v>
      </c>
      <c r="E16" s="71">
        <v>0</v>
      </c>
      <c r="F16" s="71" t="e">
        <f>VLOOKUP(B1,'Monthly Adjustments'!$A$3:$AW$181,46,FALSE)</f>
        <v>#N/A</v>
      </c>
      <c r="G16" s="41" t="e">
        <f>VLOOKUP(B1,'Monthly Adjustments'!$A$3:$AW$181,47,FALSE)</f>
        <v>#N/A</v>
      </c>
      <c r="H16" s="71" t="e">
        <f>VLOOKUP(B1,'Monthly Adjustments'!$A$3:$AW$181,48,FALSE)</f>
        <v>#N/A</v>
      </c>
      <c r="I16" s="71" t="e">
        <f>VLOOKUP(B1,'Monthly Adjustments'!$A$3:$AW$181,49,FALSE)</f>
        <v>#N/A</v>
      </c>
      <c r="J16" s="71" t="e">
        <f t="shared" si="0"/>
        <v>#N/A</v>
      </c>
      <c r="K16" s="41">
        <f>SUMIFS('Accounting Record'!$E$2:$E$2301,'Accounting Record'!$A$2:$A$2301,$B$1,'Accounting Record'!$B$2:$B$2301,12)</f>
        <v>0</v>
      </c>
      <c r="L16" s="71" t="e">
        <f t="shared" ref="L16" si="3">ROUND(J16-K16,2)</f>
        <v>#N/A</v>
      </c>
      <c r="M16" s="3"/>
      <c r="N16" s="3"/>
    </row>
    <row r="17" spans="1:14" x14ac:dyDescent="0.25">
      <c r="A17" t="s">
        <v>412</v>
      </c>
      <c r="B17" s="71" t="e">
        <f>VLOOKUP(B1,ReconciliationData!$A$2:$AK$180,25,FALSE)*-1</f>
        <v>#N/A</v>
      </c>
      <c r="C17" s="42"/>
      <c r="D17" s="42"/>
      <c r="E17" s="42" t="e">
        <f>VLOOKUP(B1,ReconciliationData!$A$2:$AK$180,25,FALSE)</f>
        <v>#N/A</v>
      </c>
      <c r="F17" s="72"/>
      <c r="G17" s="72"/>
      <c r="H17" s="72"/>
      <c r="I17" s="72"/>
      <c r="J17" s="72"/>
      <c r="K17" s="72"/>
      <c r="L17" s="72"/>
      <c r="M17" s="48"/>
      <c r="N17" s="48"/>
    </row>
    <row r="18" spans="1:14" x14ac:dyDescent="0.25">
      <c r="B18" s="43" t="e">
        <f>SUM(B5:B17)</f>
        <v>#N/A</v>
      </c>
      <c r="C18" s="43" t="e">
        <f t="shared" ref="C18:L18" si="4">SUM(C5:C16)</f>
        <v>#N/A</v>
      </c>
      <c r="D18" s="43" t="e">
        <f>SUM(D5:D17)</f>
        <v>#N/A</v>
      </c>
      <c r="E18" s="43" t="e">
        <f>SUM(E5:E17)</f>
        <v>#N/A</v>
      </c>
      <c r="F18" s="43" t="e">
        <f t="shared" si="4"/>
        <v>#N/A</v>
      </c>
      <c r="G18" s="43" t="e">
        <f t="shared" si="4"/>
        <v>#N/A</v>
      </c>
      <c r="H18" s="43" t="e">
        <f t="shared" si="4"/>
        <v>#N/A</v>
      </c>
      <c r="I18" s="43" t="e">
        <f t="shared" si="4"/>
        <v>#N/A</v>
      </c>
      <c r="J18" s="43" t="e">
        <f t="shared" si="4"/>
        <v>#N/A</v>
      </c>
      <c r="K18" s="43" t="e">
        <f t="shared" si="4"/>
        <v>#N/A</v>
      </c>
      <c r="L18" s="43" t="e">
        <f t="shared" si="4"/>
        <v>#N/A</v>
      </c>
    </row>
    <row r="19" spans="1:14" x14ac:dyDescent="0.25">
      <c r="B19" s="44"/>
      <c r="C19" s="44"/>
      <c r="D19" s="44"/>
      <c r="E19" s="44"/>
      <c r="F19" s="44"/>
      <c r="G19" s="44"/>
      <c r="H19" s="44"/>
      <c r="I19" s="44"/>
      <c r="J19" s="49"/>
      <c r="K19" s="44"/>
      <c r="L19" s="44"/>
    </row>
    <row r="20" spans="1:14" x14ac:dyDescent="0.25">
      <c r="A20" s="36" t="s">
        <v>305</v>
      </c>
      <c r="B20" s="44"/>
      <c r="C20" s="44"/>
      <c r="D20" s="45" t="e">
        <f>VLOOKUP(B1,ReconciliationData!$A$2:$AA$180,27,FALSE)</f>
        <v>#N/A</v>
      </c>
      <c r="E20" s="4"/>
      <c r="F20" s="44"/>
      <c r="G20" s="44"/>
      <c r="H20" s="77"/>
      <c r="I20" s="44"/>
      <c r="J20" s="44"/>
      <c r="K20" s="44"/>
      <c r="L20" s="44"/>
    </row>
    <row r="21" spans="1:14" x14ac:dyDescent="0.25">
      <c r="A21" s="36" t="s">
        <v>410</v>
      </c>
      <c r="D21" s="51" t="e">
        <f>ROUND(D20-D18+E18,2)+L18</f>
        <v>#N/A</v>
      </c>
      <c r="G21" s="4"/>
      <c r="H21" s="4"/>
      <c r="K21" s="4"/>
    </row>
    <row r="22" spans="1:14" x14ac:dyDescent="0.25">
      <c r="D22" s="4"/>
      <c r="F22" s="4"/>
      <c r="H22" s="4"/>
    </row>
    <row r="23" spans="1:14" x14ac:dyDescent="0.25">
      <c r="B23" s="4"/>
      <c r="C23" s="4"/>
      <c r="D23" s="4"/>
      <c r="F23" s="4"/>
    </row>
    <row r="24" spans="1:14" x14ac:dyDescent="0.25">
      <c r="B24" s="4"/>
      <c r="D24" s="4"/>
    </row>
    <row r="25" spans="1:14" x14ac:dyDescent="0.25">
      <c r="B25" s="4"/>
      <c r="D25" s="4"/>
    </row>
  </sheetData>
  <pageMargins left="0.25" right="0.25" top="0.75" bottom="0.75" header="0.3" footer="0.3"/>
  <pageSetup scale="61" fitToHeight="0" orientation="landscape" r:id="rId1"/>
  <headerFooter>
    <oddHeader>&amp;LFiscal Year 2017-18 State Share Reconcilation</oddHeader>
    <oddFooter>&amp;LCDE, School Finance and Operations&amp;R&amp;D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K182"/>
  <sheetViews>
    <sheetView zoomScaleNormal="100" workbookViewId="0">
      <pane xSplit="2" ySplit="1" topLeftCell="C84" activePane="bottomRight" state="frozen"/>
      <selection activeCell="B90" sqref="B90"/>
      <selection pane="topRight" activeCell="B90" sqref="B90"/>
      <selection pane="bottomLeft" activeCell="B90" sqref="B90"/>
      <selection pane="bottomRight" activeCell="B90" sqref="B90"/>
    </sheetView>
  </sheetViews>
  <sheetFormatPr defaultRowHeight="15" x14ac:dyDescent="0.25"/>
  <cols>
    <col min="1" max="1" width="5.5703125" bestFit="1" customWidth="1"/>
    <col min="2" max="2" width="38" bestFit="1" customWidth="1"/>
    <col min="3" max="3" width="14.28515625" bestFit="1" customWidth="1"/>
    <col min="4" max="4" width="11.5703125" bestFit="1" customWidth="1"/>
    <col min="5" max="5" width="14.28515625" bestFit="1" customWidth="1"/>
    <col min="6" max="6" width="11.5703125" bestFit="1" customWidth="1"/>
    <col min="7" max="7" width="14.28515625" bestFit="1" customWidth="1"/>
    <col min="8" max="8" width="11.5703125" bestFit="1" customWidth="1"/>
    <col min="9" max="9" width="14.28515625" style="50" bestFit="1" customWidth="1"/>
    <col min="10" max="10" width="11.5703125" style="50" bestFit="1" customWidth="1"/>
    <col min="11" max="11" width="14.28515625" bestFit="1" customWidth="1"/>
    <col min="12" max="12" width="11.5703125" bestFit="1" customWidth="1"/>
    <col min="13" max="13" width="14.28515625" bestFit="1" customWidth="1"/>
    <col min="14" max="14" width="14" bestFit="1" customWidth="1"/>
    <col min="15" max="15" width="14.28515625" bestFit="1" customWidth="1"/>
    <col min="16" max="16" width="12.28515625" bestFit="1" customWidth="1"/>
    <col min="17" max="17" width="14.28515625" bestFit="1" customWidth="1"/>
    <col min="18" max="18" width="12.28515625" bestFit="1" customWidth="1"/>
    <col min="19" max="19" width="14.28515625" bestFit="1" customWidth="1"/>
    <col min="20" max="20" width="12.28515625" bestFit="1" customWidth="1"/>
    <col min="21" max="21" width="14.28515625" bestFit="1" customWidth="1"/>
    <col min="22" max="22" width="12.28515625" bestFit="1" customWidth="1"/>
    <col min="23" max="23" width="14.28515625" bestFit="1" customWidth="1"/>
    <col min="24" max="25" width="12.28515625" bestFit="1" customWidth="1"/>
    <col min="26" max="27" width="15.28515625" bestFit="1" customWidth="1"/>
    <col min="28" max="28" width="15" bestFit="1" customWidth="1"/>
    <col min="29" max="29" width="14.42578125" customWidth="1"/>
    <col min="30" max="30" width="16.5703125" bestFit="1" customWidth="1"/>
    <col min="31" max="32" width="14.28515625" bestFit="1" customWidth="1"/>
    <col min="33" max="33" width="5.140625" bestFit="1" customWidth="1"/>
    <col min="34" max="34" width="16.85546875" bestFit="1" customWidth="1"/>
    <col min="35" max="35" width="14" bestFit="1" customWidth="1"/>
    <col min="36" max="36" width="15.42578125" bestFit="1" customWidth="1"/>
    <col min="37" max="37" width="16.85546875" bestFit="1" customWidth="1"/>
  </cols>
  <sheetData>
    <row r="1" spans="1:37" x14ac:dyDescent="0.25">
      <c r="A1" t="s">
        <v>0</v>
      </c>
      <c r="B1" s="1" t="s">
        <v>180</v>
      </c>
      <c r="C1" t="s">
        <v>284</v>
      </c>
      <c r="D1" t="s">
        <v>285</v>
      </c>
      <c r="E1" t="s">
        <v>286</v>
      </c>
      <c r="F1" t="s">
        <v>285</v>
      </c>
      <c r="G1" t="s">
        <v>287</v>
      </c>
      <c r="H1" t="s">
        <v>285</v>
      </c>
      <c r="I1" s="50" t="s">
        <v>288</v>
      </c>
      <c r="J1" s="50" t="s">
        <v>285</v>
      </c>
      <c r="K1" t="s">
        <v>289</v>
      </c>
      <c r="L1" t="s">
        <v>285</v>
      </c>
      <c r="M1" t="s">
        <v>290</v>
      </c>
      <c r="N1" t="s">
        <v>285</v>
      </c>
      <c r="O1" t="s">
        <v>291</v>
      </c>
      <c r="P1" t="s">
        <v>285</v>
      </c>
      <c r="Q1" t="s">
        <v>293</v>
      </c>
      <c r="R1" t="s">
        <v>285</v>
      </c>
      <c r="S1" t="s">
        <v>294</v>
      </c>
      <c r="T1" t="s">
        <v>285</v>
      </c>
      <c r="U1" t="s">
        <v>295</v>
      </c>
      <c r="V1" t="s">
        <v>285</v>
      </c>
      <c r="W1" t="s">
        <v>296</v>
      </c>
      <c r="X1" t="s">
        <v>285</v>
      </c>
      <c r="Y1" t="s">
        <v>292</v>
      </c>
      <c r="Z1" t="s">
        <v>297</v>
      </c>
      <c r="AA1" s="50" t="s">
        <v>298</v>
      </c>
      <c r="AB1" t="s">
        <v>413</v>
      </c>
      <c r="AD1" s="73" t="s">
        <v>299</v>
      </c>
      <c r="AE1" t="s">
        <v>300</v>
      </c>
      <c r="AF1" t="s">
        <v>306</v>
      </c>
      <c r="AG1" t="s">
        <v>285</v>
      </c>
      <c r="AH1" t="s">
        <v>396</v>
      </c>
      <c r="AI1" t="s">
        <v>397</v>
      </c>
      <c r="AJ1" t="s">
        <v>398</v>
      </c>
      <c r="AK1" t="s">
        <v>399</v>
      </c>
    </row>
    <row r="2" spans="1:37" ht="15.75" x14ac:dyDescent="0.25">
      <c r="A2" s="7" t="s">
        <v>1</v>
      </c>
      <c r="B2" s="2" t="s">
        <v>181</v>
      </c>
      <c r="C2" s="3">
        <v>4060054.28</v>
      </c>
      <c r="D2" s="3">
        <v>0</v>
      </c>
      <c r="E2" s="3">
        <v>4060054.28</v>
      </c>
      <c r="F2" s="3">
        <v>0</v>
      </c>
      <c r="G2" s="3">
        <v>4060054.28</v>
      </c>
      <c r="H2" s="3">
        <v>0</v>
      </c>
      <c r="I2" s="5">
        <v>4060054.28</v>
      </c>
      <c r="J2" s="5">
        <v>0</v>
      </c>
      <c r="K2" s="3">
        <v>4060054.28</v>
      </c>
      <c r="L2" s="3">
        <v>0</v>
      </c>
      <c r="M2" s="3">
        <v>3970318.42</v>
      </c>
      <c r="N2" s="3">
        <v>0</v>
      </c>
      <c r="O2" s="3">
        <v>3979457.28</v>
      </c>
      <c r="P2" s="3">
        <v>0</v>
      </c>
      <c r="Q2" s="3">
        <v>3979628.17</v>
      </c>
      <c r="R2" s="3">
        <v>0</v>
      </c>
      <c r="S2" s="3">
        <v>4285350.68</v>
      </c>
      <c r="T2" s="3">
        <v>0</v>
      </c>
      <c r="U2" s="3">
        <v>4285350.68</v>
      </c>
      <c r="V2" s="3">
        <v>0</v>
      </c>
      <c r="W2" s="3">
        <v>4285350.68</v>
      </c>
      <c r="X2" s="3">
        <v>0</v>
      </c>
      <c r="Y2" s="3">
        <v>-28265.385400672334</v>
      </c>
      <c r="Z2" s="4">
        <f>SUM(C2:X2)-Y2</f>
        <v>45113992.695400678</v>
      </c>
      <c r="AA2" s="3">
        <v>49399020.950000003</v>
      </c>
      <c r="AB2" s="4">
        <f>AA2-Z2</f>
        <v>4285028.2545993254</v>
      </c>
      <c r="AC2" s="4"/>
      <c r="AD2" s="3"/>
      <c r="AE2" s="4">
        <v>0</v>
      </c>
      <c r="AF2" s="3">
        <v>4285028.25</v>
      </c>
      <c r="AG2" s="3">
        <v>0</v>
      </c>
      <c r="AH2" s="4">
        <f>SUM(C2:P2)+SUM(Q2:X2)+SUM(AF2:AG2)-Y2</f>
        <v>49399020.945400678</v>
      </c>
      <c r="AI2" s="4">
        <f t="shared" ref="AI2:AI33" si="0">AA2-AH2</f>
        <v>4.5993253588676453E-3</v>
      </c>
      <c r="AJ2" s="47">
        <f>'Monthly Adjustments'!AX3</f>
        <v>-88789.983333333337</v>
      </c>
      <c r="AK2" s="4">
        <f>AH2+AJ2</f>
        <v>49310230.962067343</v>
      </c>
    </row>
    <row r="3" spans="1:37" ht="15.75" x14ac:dyDescent="0.25">
      <c r="A3" s="7" t="s">
        <v>2</v>
      </c>
      <c r="B3" s="2" t="s">
        <v>322</v>
      </c>
      <c r="C3" s="3">
        <v>17225990.010000002</v>
      </c>
      <c r="D3" s="3">
        <v>0</v>
      </c>
      <c r="E3" s="3">
        <v>17225990.010000002</v>
      </c>
      <c r="F3" s="48">
        <v>0</v>
      </c>
      <c r="G3" s="3">
        <v>17225990.010000002</v>
      </c>
      <c r="H3" s="48">
        <v>0</v>
      </c>
      <c r="I3" s="5">
        <v>17225990.010000002</v>
      </c>
      <c r="J3" s="5">
        <v>0</v>
      </c>
      <c r="K3" s="3">
        <v>17225990.010000002</v>
      </c>
      <c r="L3" s="3">
        <v>0</v>
      </c>
      <c r="M3" s="3">
        <v>16548128.189999999</v>
      </c>
      <c r="N3" s="3">
        <v>0</v>
      </c>
      <c r="O3" s="3">
        <v>16599872.49</v>
      </c>
      <c r="P3" s="3">
        <v>0</v>
      </c>
      <c r="Q3" s="3">
        <v>16600574.23</v>
      </c>
      <c r="R3" s="48">
        <v>0</v>
      </c>
      <c r="S3" s="3">
        <v>17849817.350000001</v>
      </c>
      <c r="T3" s="48">
        <v>0</v>
      </c>
      <c r="U3" s="3">
        <v>17849817.350000001</v>
      </c>
      <c r="V3" s="48">
        <v>0</v>
      </c>
      <c r="W3" s="3">
        <v>17849817.359999999</v>
      </c>
      <c r="X3" s="48">
        <v>0</v>
      </c>
      <c r="Y3" s="48">
        <v>-115492.40253102753</v>
      </c>
      <c r="Z3" s="4">
        <f t="shared" ref="Z3:Z66" si="1">C3+D3+E3+F3+G3+H3+I3+J3+K3+L3+M3+N3+O3+P3+Q3+R3+S3+T3+U3+V3+W3+X3-Y3</f>
        <v>189543469.42253101</v>
      </c>
      <c r="AA3" s="3">
        <v>207376630.81999999</v>
      </c>
      <c r="AB3" s="4">
        <f t="shared" ref="AB3:AB66" si="2">AA3-Z3</f>
        <v>17833161.397468984</v>
      </c>
      <c r="AC3" s="4"/>
      <c r="AD3" s="3"/>
      <c r="AE3" s="4">
        <v>0</v>
      </c>
      <c r="AF3" s="48">
        <v>17833161.399999999</v>
      </c>
      <c r="AG3" s="48">
        <v>0</v>
      </c>
      <c r="AH3" s="4">
        <f t="shared" ref="AH3:AH66" si="3">SUM(C3:P3)+SUM(Q3:X3)+SUM(AF3:AG3)-Y3</f>
        <v>207376630.82253101</v>
      </c>
      <c r="AI3" s="4">
        <f t="shared" si="0"/>
        <v>-2.5310218334197998E-3</v>
      </c>
      <c r="AJ3" s="47">
        <f>'Monthly Adjustments'!AX4</f>
        <v>-5587452.0875786617</v>
      </c>
      <c r="AK3" s="4">
        <f t="shared" ref="AK3:AK66" si="4">AH3+AJ3</f>
        <v>201789178.73495236</v>
      </c>
    </row>
    <row r="4" spans="1:37" ht="15.75" x14ac:dyDescent="0.25">
      <c r="A4" s="7" t="s">
        <v>3</v>
      </c>
      <c r="B4" s="2" t="s">
        <v>323</v>
      </c>
      <c r="C4" s="3">
        <v>2829778.19</v>
      </c>
      <c r="D4" s="3">
        <v>0</v>
      </c>
      <c r="E4" s="3">
        <v>2829778.19</v>
      </c>
      <c r="F4" s="48">
        <v>0</v>
      </c>
      <c r="G4" s="3">
        <v>2829778.19</v>
      </c>
      <c r="H4" s="48">
        <v>0</v>
      </c>
      <c r="I4" s="5">
        <v>2829778.19</v>
      </c>
      <c r="J4" s="5">
        <v>0</v>
      </c>
      <c r="K4" s="3">
        <v>2829778.19</v>
      </c>
      <c r="L4" s="3">
        <v>0</v>
      </c>
      <c r="M4" s="3">
        <v>2314055.2000000002</v>
      </c>
      <c r="N4" s="3">
        <v>0</v>
      </c>
      <c r="O4" s="3">
        <v>2325020.7400000002</v>
      </c>
      <c r="P4" s="3">
        <v>0</v>
      </c>
      <c r="Q4" s="3">
        <v>2325147.77</v>
      </c>
      <c r="R4" s="48">
        <v>0</v>
      </c>
      <c r="S4" s="3">
        <v>2553056.73</v>
      </c>
      <c r="T4" s="48">
        <v>0</v>
      </c>
      <c r="U4" s="3">
        <v>2553056.7200000002</v>
      </c>
      <c r="V4" s="48">
        <v>0</v>
      </c>
      <c r="W4" s="3">
        <v>2553056.73</v>
      </c>
      <c r="X4" s="48">
        <v>0</v>
      </c>
      <c r="Y4" s="48">
        <v>-21070.020520250902</v>
      </c>
      <c r="Z4" s="4">
        <f t="shared" si="1"/>
        <v>28793354.860520251</v>
      </c>
      <c r="AA4" s="3">
        <v>31343120.640000001</v>
      </c>
      <c r="AB4" s="4">
        <f t="shared" si="2"/>
        <v>2549765.7794797495</v>
      </c>
      <c r="AC4" s="4"/>
      <c r="AD4" s="3"/>
      <c r="AE4" s="4">
        <v>0</v>
      </c>
      <c r="AF4" s="48">
        <v>2549765.77</v>
      </c>
      <c r="AG4" s="48">
        <v>0</v>
      </c>
      <c r="AH4" s="4">
        <f t="shared" si="3"/>
        <v>31343120.630520254</v>
      </c>
      <c r="AI4" s="4">
        <f t="shared" si="0"/>
        <v>9.4797462224960327E-3</v>
      </c>
      <c r="AJ4" s="47">
        <f>'Monthly Adjustments'!AX5</f>
        <v>-78583.422925794395</v>
      </c>
      <c r="AK4" s="4">
        <f t="shared" si="4"/>
        <v>31264537.207594462</v>
      </c>
    </row>
    <row r="5" spans="1:37" ht="15.75" x14ac:dyDescent="0.25">
      <c r="A5" s="7" t="s">
        <v>4</v>
      </c>
      <c r="B5" s="2" t="s">
        <v>324</v>
      </c>
      <c r="C5" s="3">
        <v>8159509.5300000003</v>
      </c>
      <c r="D5" s="3">
        <v>0</v>
      </c>
      <c r="E5" s="3">
        <v>8159509.5300000003</v>
      </c>
      <c r="F5" s="48">
        <v>0</v>
      </c>
      <c r="G5" s="3">
        <v>8159509.5300000003</v>
      </c>
      <c r="H5" s="48">
        <v>0</v>
      </c>
      <c r="I5" s="5">
        <v>8159509.5300000003</v>
      </c>
      <c r="J5" s="5">
        <v>0</v>
      </c>
      <c r="K5" s="3">
        <v>8159509.5300000003</v>
      </c>
      <c r="L5" s="3">
        <v>0</v>
      </c>
      <c r="M5" s="3">
        <v>6754131.3200000003</v>
      </c>
      <c r="N5" s="3">
        <v>0</v>
      </c>
      <c r="O5" s="3">
        <v>6778305.3799999999</v>
      </c>
      <c r="P5" s="3">
        <v>0</v>
      </c>
      <c r="Q5" s="3">
        <v>6778652.1699999999</v>
      </c>
      <c r="R5" s="48">
        <v>0</v>
      </c>
      <c r="S5" s="3">
        <v>7401043.8799999999</v>
      </c>
      <c r="T5" s="48">
        <v>0</v>
      </c>
      <c r="U5" s="3">
        <v>7401043.8799999999</v>
      </c>
      <c r="V5" s="48">
        <v>0</v>
      </c>
      <c r="W5" s="3">
        <v>7401043.8799999999</v>
      </c>
      <c r="X5" s="48">
        <v>0</v>
      </c>
      <c r="Y5" s="48">
        <v>-57542.838692158926</v>
      </c>
      <c r="Z5" s="4">
        <f t="shared" si="1"/>
        <v>83369310.998692155</v>
      </c>
      <c r="AA5" s="3">
        <v>90769701.739999995</v>
      </c>
      <c r="AB5" s="4">
        <f t="shared" si="2"/>
        <v>7400390.7413078398</v>
      </c>
      <c r="AC5" s="4"/>
      <c r="AD5" s="3"/>
      <c r="AE5" s="4">
        <v>0</v>
      </c>
      <c r="AF5" s="48">
        <v>7400390.7400000002</v>
      </c>
      <c r="AG5" s="48">
        <v>0</v>
      </c>
      <c r="AH5" s="4">
        <f t="shared" si="3"/>
        <v>90769701.73869215</v>
      </c>
      <c r="AI5" s="4">
        <f t="shared" si="0"/>
        <v>1.3078451156616211E-3</v>
      </c>
      <c r="AJ5" s="47">
        <f>'Monthly Adjustments'!AX6</f>
        <v>-2592748.4886719659</v>
      </c>
      <c r="AK5" s="4">
        <f t="shared" si="4"/>
        <v>88176953.250020176</v>
      </c>
    </row>
    <row r="6" spans="1:37" ht="15.75" x14ac:dyDescent="0.25">
      <c r="A6" s="7" t="s">
        <v>5</v>
      </c>
      <c r="B6" s="2" t="s">
        <v>182</v>
      </c>
      <c r="C6" s="3">
        <v>288420.96999999997</v>
      </c>
      <c r="D6" s="3">
        <v>0</v>
      </c>
      <c r="E6" s="3">
        <v>288420.96999999997</v>
      </c>
      <c r="F6" s="48">
        <v>0</v>
      </c>
      <c r="G6" s="3">
        <v>288420.96999999997</v>
      </c>
      <c r="H6" s="48">
        <v>0</v>
      </c>
      <c r="I6" s="5">
        <v>288420.96999999997</v>
      </c>
      <c r="J6" s="5">
        <v>0</v>
      </c>
      <c r="K6" s="3">
        <v>288420.96999999997</v>
      </c>
      <c r="L6" s="3">
        <v>0</v>
      </c>
      <c r="M6" s="3">
        <v>223542.26</v>
      </c>
      <c r="N6" s="3">
        <v>0</v>
      </c>
      <c r="O6" s="3">
        <v>223667.44</v>
      </c>
      <c r="P6" s="3">
        <v>0</v>
      </c>
      <c r="Q6" s="3">
        <v>223690.15</v>
      </c>
      <c r="R6" s="48">
        <v>0</v>
      </c>
      <c r="S6" s="3">
        <v>264317.43</v>
      </c>
      <c r="T6" s="48">
        <v>0</v>
      </c>
      <c r="U6" s="3">
        <v>264317.43</v>
      </c>
      <c r="V6" s="48">
        <v>0</v>
      </c>
      <c r="W6" s="3">
        <v>264317.44</v>
      </c>
      <c r="X6" s="48">
        <v>0</v>
      </c>
      <c r="Y6" s="48">
        <v>-3756.1701777298777</v>
      </c>
      <c r="Z6" s="4">
        <f t="shared" si="1"/>
        <v>2909713.1701777298</v>
      </c>
      <c r="AA6" s="3">
        <v>3173987.75</v>
      </c>
      <c r="AB6" s="4">
        <f t="shared" si="2"/>
        <v>264274.5798222702</v>
      </c>
      <c r="AC6" s="4"/>
      <c r="AD6" s="3"/>
      <c r="AE6" s="4">
        <v>0</v>
      </c>
      <c r="AF6" s="48">
        <v>264274.58</v>
      </c>
      <c r="AG6" s="48">
        <v>0</v>
      </c>
      <c r="AH6" s="4">
        <f t="shared" si="3"/>
        <v>3173987.7501777299</v>
      </c>
      <c r="AI6" s="4">
        <f t="shared" si="0"/>
        <v>-1.7772987484931946E-4</v>
      </c>
      <c r="AJ6" s="47">
        <f>'Monthly Adjustments'!AX7</f>
        <v>0</v>
      </c>
      <c r="AK6" s="4">
        <f t="shared" si="4"/>
        <v>3173987.7501777299</v>
      </c>
    </row>
    <row r="7" spans="1:37" ht="15.75" x14ac:dyDescent="0.25">
      <c r="A7" s="7" t="s">
        <v>6</v>
      </c>
      <c r="B7" s="2" t="s">
        <v>183</v>
      </c>
      <c r="C7" s="3">
        <v>457660.97</v>
      </c>
      <c r="D7" s="3">
        <v>0</v>
      </c>
      <c r="E7" s="3">
        <v>457660.97</v>
      </c>
      <c r="F7" s="48">
        <v>0</v>
      </c>
      <c r="G7" s="3">
        <v>457660.97</v>
      </c>
      <c r="H7" s="48">
        <v>0</v>
      </c>
      <c r="I7" s="5">
        <v>457660.97</v>
      </c>
      <c r="J7" s="5">
        <v>0</v>
      </c>
      <c r="K7" s="3">
        <v>457660.97</v>
      </c>
      <c r="L7" s="3">
        <v>0</v>
      </c>
      <c r="M7" s="3">
        <v>427653.45</v>
      </c>
      <c r="N7" s="3">
        <v>0</v>
      </c>
      <c r="O7" s="3">
        <v>427534.84</v>
      </c>
      <c r="P7" s="3">
        <v>0</v>
      </c>
      <c r="Q7" s="3">
        <v>427554.98</v>
      </c>
      <c r="R7" s="48">
        <v>0</v>
      </c>
      <c r="S7" s="3">
        <v>463602.45</v>
      </c>
      <c r="T7" s="48">
        <v>0</v>
      </c>
      <c r="U7" s="3">
        <v>463602.45</v>
      </c>
      <c r="V7" s="48">
        <v>0</v>
      </c>
      <c r="W7" s="3">
        <v>463602.46</v>
      </c>
      <c r="X7" s="48">
        <v>0</v>
      </c>
      <c r="Y7" s="48">
        <v>-3332.7462779181046</v>
      </c>
      <c r="Z7" s="4">
        <f t="shared" si="1"/>
        <v>4965188.2262779176</v>
      </c>
      <c r="AA7" s="3">
        <v>5428752.6600000001</v>
      </c>
      <c r="AB7" s="4">
        <f t="shared" si="2"/>
        <v>463564.43372208253</v>
      </c>
      <c r="AC7" s="4"/>
      <c r="AD7" s="3"/>
      <c r="AE7" s="4">
        <v>0</v>
      </c>
      <c r="AF7" s="48">
        <v>463564.43</v>
      </c>
      <c r="AG7" s="48">
        <v>0</v>
      </c>
      <c r="AH7" s="4">
        <f t="shared" si="3"/>
        <v>5428752.6562779173</v>
      </c>
      <c r="AI7" s="4">
        <f t="shared" si="0"/>
        <v>3.7220828235149384E-3</v>
      </c>
      <c r="AJ7" s="47">
        <f>'Monthly Adjustments'!AX8</f>
        <v>0</v>
      </c>
      <c r="AK7" s="4">
        <f t="shared" si="4"/>
        <v>5428752.6562779173</v>
      </c>
    </row>
    <row r="8" spans="1:37" ht="15.75" x14ac:dyDescent="0.25">
      <c r="A8" s="7" t="s">
        <v>7</v>
      </c>
      <c r="B8" s="2" t="s">
        <v>184</v>
      </c>
      <c r="C8" s="3">
        <v>4424976.8899999997</v>
      </c>
      <c r="D8" s="3">
        <v>0</v>
      </c>
      <c r="E8" s="3">
        <v>4424976.8899999997</v>
      </c>
      <c r="F8" s="48">
        <v>0</v>
      </c>
      <c r="G8" s="3">
        <v>4424976.8899999997</v>
      </c>
      <c r="H8" s="48">
        <v>0</v>
      </c>
      <c r="I8" s="5">
        <v>4424976.8899999997</v>
      </c>
      <c r="J8" s="5">
        <v>0</v>
      </c>
      <c r="K8" s="3">
        <v>4424976.8899999997</v>
      </c>
      <c r="L8" s="3">
        <v>0</v>
      </c>
      <c r="M8" s="3">
        <v>3650400.27</v>
      </c>
      <c r="N8" s="3">
        <v>0</v>
      </c>
      <c r="O8" s="3">
        <v>3659941.71</v>
      </c>
      <c r="P8" s="3">
        <v>0</v>
      </c>
      <c r="Q8" s="3">
        <v>3660114.37</v>
      </c>
      <c r="R8" s="48">
        <v>0</v>
      </c>
      <c r="S8" s="3">
        <v>3970047.43</v>
      </c>
      <c r="T8" s="48">
        <v>0</v>
      </c>
      <c r="U8" s="3">
        <v>3970047.43</v>
      </c>
      <c r="V8" s="48">
        <v>0</v>
      </c>
      <c r="W8" s="3">
        <v>3970047.43</v>
      </c>
      <c r="X8" s="48">
        <v>0</v>
      </c>
      <c r="Y8" s="48">
        <v>-28633.531909821064</v>
      </c>
      <c r="Z8" s="4">
        <f t="shared" si="1"/>
        <v>45034116.621909827</v>
      </c>
      <c r="AA8" s="3">
        <v>48949540.130000003</v>
      </c>
      <c r="AB8" s="4">
        <f t="shared" si="2"/>
        <v>3915423.5080901757</v>
      </c>
      <c r="AC8" s="4"/>
      <c r="AD8" s="3"/>
      <c r="AE8" s="4">
        <v>0</v>
      </c>
      <c r="AF8" s="48">
        <v>3915423.51</v>
      </c>
      <c r="AG8" s="48">
        <v>0</v>
      </c>
      <c r="AH8" s="4">
        <f t="shared" si="3"/>
        <v>48949540.131909825</v>
      </c>
      <c r="AI8" s="4">
        <f t="shared" si="0"/>
        <v>-1.9098222255706787E-3</v>
      </c>
      <c r="AJ8" s="47">
        <f>'Monthly Adjustments'!AX9</f>
        <v>-29486.402785711107</v>
      </c>
      <c r="AK8" s="4">
        <f t="shared" si="4"/>
        <v>48920053.729124114</v>
      </c>
    </row>
    <row r="9" spans="1:37" ht="15.75" x14ac:dyDescent="0.25">
      <c r="A9" s="7" t="s">
        <v>8</v>
      </c>
      <c r="B9" s="2" t="s">
        <v>325</v>
      </c>
      <c r="C9" s="3">
        <v>1239470.05</v>
      </c>
      <c r="D9" s="3">
        <v>0</v>
      </c>
      <c r="E9" s="3">
        <v>1239470.05</v>
      </c>
      <c r="F9" s="48">
        <v>0</v>
      </c>
      <c r="G9" s="3">
        <v>1239470.05</v>
      </c>
      <c r="H9" s="48">
        <v>0</v>
      </c>
      <c r="I9" s="5">
        <v>1239470.05</v>
      </c>
      <c r="J9" s="5">
        <v>0</v>
      </c>
      <c r="K9" s="3">
        <v>1239470.05</v>
      </c>
      <c r="L9" s="3">
        <v>0</v>
      </c>
      <c r="M9" s="3">
        <v>1165781.82</v>
      </c>
      <c r="N9" s="3">
        <v>0</v>
      </c>
      <c r="O9" s="3">
        <v>1165563.0900000001</v>
      </c>
      <c r="P9" s="3">
        <v>0</v>
      </c>
      <c r="Q9" s="3">
        <v>1165608.18</v>
      </c>
      <c r="R9" s="48">
        <v>0</v>
      </c>
      <c r="S9" s="3">
        <v>1246281.67</v>
      </c>
      <c r="T9" s="48">
        <v>0</v>
      </c>
      <c r="U9" s="3">
        <v>1246281.6599999999</v>
      </c>
      <c r="V9" s="48">
        <v>0</v>
      </c>
      <c r="W9" s="3">
        <v>1246281.67</v>
      </c>
      <c r="X9" s="48">
        <v>0</v>
      </c>
      <c r="Y9" s="48">
        <v>-7458.6165634209929</v>
      </c>
      <c r="Z9" s="4">
        <f t="shared" si="1"/>
        <v>13440606.956563421</v>
      </c>
      <c r="AA9" s="3">
        <v>14686803.539999999</v>
      </c>
      <c r="AB9" s="4">
        <f t="shared" si="2"/>
        <v>1246196.5834365785</v>
      </c>
      <c r="AC9" s="4"/>
      <c r="AD9" s="3"/>
      <c r="AE9" s="4">
        <v>0</v>
      </c>
      <c r="AF9" s="48">
        <v>1246196.58</v>
      </c>
      <c r="AG9" s="48">
        <v>0</v>
      </c>
      <c r="AH9" s="4">
        <f t="shared" si="3"/>
        <v>14686803.536563421</v>
      </c>
      <c r="AI9" s="4">
        <f t="shared" si="0"/>
        <v>3.4365784376859665E-3</v>
      </c>
      <c r="AJ9" s="47">
        <f>'Monthly Adjustments'!AX10</f>
        <v>-116181.65666666666</v>
      </c>
      <c r="AK9" s="4">
        <f t="shared" si="4"/>
        <v>14570621.879896754</v>
      </c>
    </row>
    <row r="10" spans="1:37" ht="15.75" x14ac:dyDescent="0.25">
      <c r="A10" s="7" t="s">
        <v>9</v>
      </c>
      <c r="B10" s="2" t="s">
        <v>326</v>
      </c>
      <c r="C10" s="3">
        <v>151872.92000000001</v>
      </c>
      <c r="D10" s="3">
        <v>0</v>
      </c>
      <c r="E10" s="3">
        <v>151872.92000000001</v>
      </c>
      <c r="F10" s="48">
        <v>0</v>
      </c>
      <c r="G10" s="3">
        <v>151872.92000000001</v>
      </c>
      <c r="H10" s="48">
        <v>0</v>
      </c>
      <c r="I10" s="5">
        <v>151872.92000000001</v>
      </c>
      <c r="J10" s="5">
        <v>0</v>
      </c>
      <c r="K10" s="3">
        <v>151872.92000000001</v>
      </c>
      <c r="L10" s="3">
        <v>0</v>
      </c>
      <c r="M10" s="3">
        <v>134434.10999999999</v>
      </c>
      <c r="N10" s="3">
        <v>0</v>
      </c>
      <c r="O10" s="3">
        <v>134392.23000000001</v>
      </c>
      <c r="P10" s="3">
        <v>0</v>
      </c>
      <c r="Q10" s="3">
        <v>134399.34</v>
      </c>
      <c r="R10" s="48">
        <v>0</v>
      </c>
      <c r="S10" s="3">
        <v>147128.79</v>
      </c>
      <c r="T10" s="48">
        <v>0</v>
      </c>
      <c r="U10" s="3">
        <v>147128.79</v>
      </c>
      <c r="V10" s="48">
        <v>0</v>
      </c>
      <c r="W10" s="3">
        <v>147128.79</v>
      </c>
      <c r="X10" s="48">
        <v>0</v>
      </c>
      <c r="Y10" s="48">
        <v>-1176.8929688558746</v>
      </c>
      <c r="Z10" s="4">
        <f t="shared" si="1"/>
        <v>1605153.5429688559</v>
      </c>
      <c r="AA10" s="3">
        <v>1752268.91</v>
      </c>
      <c r="AB10" s="4">
        <f t="shared" si="2"/>
        <v>147115.36703114398</v>
      </c>
      <c r="AC10" s="4"/>
      <c r="AD10" s="3"/>
      <c r="AE10" s="4">
        <v>0</v>
      </c>
      <c r="AF10" s="48">
        <v>147115.37</v>
      </c>
      <c r="AG10" s="48">
        <v>0</v>
      </c>
      <c r="AH10" s="4">
        <f t="shared" si="3"/>
        <v>1752268.9129688558</v>
      </c>
      <c r="AI10" s="4">
        <f t="shared" si="0"/>
        <v>-2.9688559006899595E-3</v>
      </c>
      <c r="AJ10" s="47">
        <f>'Monthly Adjustments'!AX11</f>
        <v>0</v>
      </c>
      <c r="AK10" s="4">
        <f t="shared" si="4"/>
        <v>1752268.9129688558</v>
      </c>
    </row>
    <row r="11" spans="1:37" ht="15.75" x14ac:dyDescent="0.25">
      <c r="A11" s="7" t="s">
        <v>10</v>
      </c>
      <c r="B11" s="2" t="s">
        <v>185</v>
      </c>
      <c r="C11" s="3">
        <v>537909.48</v>
      </c>
      <c r="D11" s="3">
        <v>0</v>
      </c>
      <c r="E11" s="3">
        <v>537909.48</v>
      </c>
      <c r="F11" s="48">
        <v>0</v>
      </c>
      <c r="G11" s="3">
        <v>537909.48</v>
      </c>
      <c r="H11" s="48">
        <v>0</v>
      </c>
      <c r="I11" s="5">
        <v>537909.48</v>
      </c>
      <c r="J11" s="5">
        <v>0</v>
      </c>
      <c r="K11" s="3">
        <v>537909.48</v>
      </c>
      <c r="L11" s="3">
        <v>0</v>
      </c>
      <c r="M11" s="3">
        <v>451126.33</v>
      </c>
      <c r="N11" s="3">
        <v>0</v>
      </c>
      <c r="O11" s="3">
        <v>448492.35</v>
      </c>
      <c r="P11" s="3">
        <v>0</v>
      </c>
      <c r="Q11" s="3">
        <v>448542.18</v>
      </c>
      <c r="R11" s="48">
        <v>0</v>
      </c>
      <c r="S11" s="3">
        <v>537693.72</v>
      </c>
      <c r="T11" s="48">
        <v>0</v>
      </c>
      <c r="U11" s="3">
        <v>537693.72</v>
      </c>
      <c r="V11" s="48">
        <v>0</v>
      </c>
      <c r="W11" s="3">
        <v>537693.73</v>
      </c>
      <c r="X11" s="48">
        <v>0</v>
      </c>
      <c r="Y11" s="48">
        <v>-8242.4503977586683</v>
      </c>
      <c r="Z11" s="4">
        <f t="shared" si="1"/>
        <v>5659031.8803977584</v>
      </c>
      <c r="AA11" s="3">
        <v>6196631.5800000001</v>
      </c>
      <c r="AB11" s="4">
        <f t="shared" si="2"/>
        <v>537599.69960224163</v>
      </c>
      <c r="AC11" s="4"/>
      <c r="AD11" s="3"/>
      <c r="AE11" s="4">
        <v>0</v>
      </c>
      <c r="AF11" s="48">
        <v>537599.69999999995</v>
      </c>
      <c r="AG11" s="48">
        <v>0</v>
      </c>
      <c r="AH11" s="4">
        <f t="shared" si="3"/>
        <v>6196631.5803977586</v>
      </c>
      <c r="AI11" s="4">
        <f t="shared" si="0"/>
        <v>-3.9775855839252472E-4</v>
      </c>
      <c r="AJ11" s="47">
        <f>'Monthly Adjustments'!AX12</f>
        <v>-92788.982604166682</v>
      </c>
      <c r="AK11" s="4">
        <f t="shared" si="4"/>
        <v>6103842.5977935921</v>
      </c>
    </row>
    <row r="12" spans="1:37" ht="15.75" x14ac:dyDescent="0.25">
      <c r="A12" s="7" t="s">
        <v>11</v>
      </c>
      <c r="B12" s="2" t="s">
        <v>186</v>
      </c>
      <c r="C12" s="3">
        <v>638400.72</v>
      </c>
      <c r="D12" s="3">
        <v>0</v>
      </c>
      <c r="E12" s="3">
        <v>638400.72</v>
      </c>
      <c r="F12" s="48">
        <v>0</v>
      </c>
      <c r="G12" s="3">
        <v>638400.72</v>
      </c>
      <c r="H12" s="48">
        <v>0</v>
      </c>
      <c r="I12" s="5">
        <v>638400.72</v>
      </c>
      <c r="J12" s="5">
        <v>0</v>
      </c>
      <c r="K12" s="3">
        <v>638400.72</v>
      </c>
      <c r="L12" s="3">
        <v>0</v>
      </c>
      <c r="M12" s="3">
        <v>477069.92</v>
      </c>
      <c r="N12" s="3">
        <v>0</v>
      </c>
      <c r="O12" s="3">
        <v>477069.92</v>
      </c>
      <c r="P12" s="3">
        <v>0</v>
      </c>
      <c r="Q12" s="3">
        <v>473949.8</v>
      </c>
      <c r="R12" s="48">
        <v>0</v>
      </c>
      <c r="S12" s="3">
        <v>524569.1</v>
      </c>
      <c r="T12" s="48">
        <v>0</v>
      </c>
      <c r="U12" s="3">
        <v>524569.1</v>
      </c>
      <c r="V12" s="48">
        <v>0</v>
      </c>
      <c r="W12" s="3">
        <v>524569.1</v>
      </c>
      <c r="X12" s="48">
        <v>0</v>
      </c>
      <c r="Y12" s="48">
        <v>-4679.9753097121102</v>
      </c>
      <c r="Z12" s="4">
        <f t="shared" si="1"/>
        <v>6198480.5153097101</v>
      </c>
      <c r="AA12" s="3">
        <v>6722996.2199999997</v>
      </c>
      <c r="AB12" s="4">
        <f t="shared" si="2"/>
        <v>524515.70469028968</v>
      </c>
      <c r="AC12" s="4"/>
      <c r="AD12" s="3"/>
      <c r="AE12" s="4">
        <v>0</v>
      </c>
      <c r="AF12" s="48">
        <v>524515.71</v>
      </c>
      <c r="AG12" s="48">
        <v>0</v>
      </c>
      <c r="AH12" s="4">
        <f t="shared" si="3"/>
        <v>6722996.2253097109</v>
      </c>
      <c r="AI12" s="4">
        <f t="shared" si="0"/>
        <v>-5.3097112104296684E-3</v>
      </c>
      <c r="AJ12" s="47">
        <f>'Monthly Adjustments'!AX13</f>
        <v>0</v>
      </c>
      <c r="AK12" s="4">
        <f t="shared" si="4"/>
        <v>6722996.2253097109</v>
      </c>
    </row>
    <row r="13" spans="1:37" ht="15.75" x14ac:dyDescent="0.25">
      <c r="A13" s="7" t="s">
        <v>12</v>
      </c>
      <c r="B13" s="2" t="s">
        <v>187</v>
      </c>
      <c r="C13" s="3">
        <v>24477782.850000001</v>
      </c>
      <c r="D13" s="3">
        <v>0</v>
      </c>
      <c r="E13" s="3">
        <v>24477782.850000001</v>
      </c>
      <c r="F13" s="48">
        <v>0</v>
      </c>
      <c r="G13" s="3">
        <v>24477782.850000001</v>
      </c>
      <c r="H13" s="48">
        <v>0</v>
      </c>
      <c r="I13" s="5">
        <v>24477782.850000001</v>
      </c>
      <c r="J13" s="5">
        <v>0</v>
      </c>
      <c r="K13" s="3">
        <v>24477782.850000001</v>
      </c>
      <c r="L13" s="3">
        <v>0</v>
      </c>
      <c r="M13" s="3">
        <v>23645865.390000001</v>
      </c>
      <c r="N13" s="3">
        <v>0</v>
      </c>
      <c r="O13" s="3">
        <v>23543295.120000001</v>
      </c>
      <c r="P13" s="3">
        <v>0</v>
      </c>
      <c r="Q13" s="3">
        <v>23544327.219999999</v>
      </c>
      <c r="R13" s="48">
        <v>0</v>
      </c>
      <c r="S13" s="3">
        <v>25390813.960000001</v>
      </c>
      <c r="T13" s="48">
        <v>0</v>
      </c>
      <c r="U13" s="3">
        <v>25390813.960000001</v>
      </c>
      <c r="V13" s="48">
        <v>0</v>
      </c>
      <c r="W13" s="3">
        <v>25390813.969999999</v>
      </c>
      <c r="X13" s="48">
        <v>0</v>
      </c>
      <c r="Y13" s="48">
        <v>-170708.71605431379</v>
      </c>
      <c r="Z13" s="4">
        <f t="shared" si="1"/>
        <v>269465552.58605433</v>
      </c>
      <c r="AA13" s="3">
        <v>294836296.11000001</v>
      </c>
      <c r="AB13" s="4">
        <f t="shared" si="2"/>
        <v>25370743.523945689</v>
      </c>
      <c r="AC13" s="4"/>
      <c r="AD13" s="3"/>
      <c r="AE13" s="4">
        <v>0</v>
      </c>
      <c r="AF13" s="48">
        <v>25370743.52</v>
      </c>
      <c r="AG13" s="48">
        <v>0</v>
      </c>
      <c r="AH13" s="4">
        <f t="shared" si="3"/>
        <v>294836296.10605431</v>
      </c>
      <c r="AI13" s="4">
        <f t="shared" si="0"/>
        <v>3.9457082748413086E-3</v>
      </c>
      <c r="AJ13" s="47">
        <f>'Monthly Adjustments'!AX14</f>
        <v>-923926.76659722219</v>
      </c>
      <c r="AK13" s="4">
        <f t="shared" si="4"/>
        <v>293912369.33945709</v>
      </c>
    </row>
    <row r="14" spans="1:37" ht="15.75" x14ac:dyDescent="0.25">
      <c r="A14" s="7" t="s">
        <v>13</v>
      </c>
      <c r="B14" s="2" t="s">
        <v>188</v>
      </c>
      <c r="C14" s="3">
        <v>4922334.67</v>
      </c>
      <c r="D14" s="3">
        <v>0</v>
      </c>
      <c r="E14" s="3">
        <v>4922334.67</v>
      </c>
      <c r="F14" s="48">
        <v>0</v>
      </c>
      <c r="G14" s="3">
        <v>4922334.67</v>
      </c>
      <c r="H14" s="48">
        <v>0</v>
      </c>
      <c r="I14" s="5">
        <v>4922334.67</v>
      </c>
      <c r="J14" s="5">
        <v>0</v>
      </c>
      <c r="K14" s="3">
        <v>4922334.67</v>
      </c>
      <c r="L14" s="3">
        <v>0</v>
      </c>
      <c r="M14" s="3">
        <v>4834567.0599999996</v>
      </c>
      <c r="N14" s="3">
        <v>0</v>
      </c>
      <c r="O14" s="3">
        <v>4832987.6500000004</v>
      </c>
      <c r="P14" s="3">
        <v>0</v>
      </c>
      <c r="Q14" s="3">
        <v>4833255.9400000004</v>
      </c>
      <c r="R14" s="48">
        <v>0</v>
      </c>
      <c r="S14" s="3">
        <v>5313255</v>
      </c>
      <c r="T14" s="48">
        <v>0</v>
      </c>
      <c r="U14" s="3">
        <v>5313255</v>
      </c>
      <c r="V14" s="48">
        <v>0</v>
      </c>
      <c r="W14" s="3">
        <v>5313255</v>
      </c>
      <c r="X14" s="48">
        <v>0</v>
      </c>
      <c r="Y14" s="48">
        <v>-44376.21421416544</v>
      </c>
      <c r="Z14" s="4">
        <f t="shared" si="1"/>
        <v>55096625.214214168</v>
      </c>
      <c r="AA14" s="3">
        <v>60404758.840000004</v>
      </c>
      <c r="AB14" s="4">
        <f t="shared" si="2"/>
        <v>5308133.6257858351</v>
      </c>
      <c r="AC14" s="4"/>
      <c r="AD14" s="3"/>
      <c r="AE14" s="4">
        <v>0</v>
      </c>
      <c r="AF14" s="48">
        <v>5308133.63</v>
      </c>
      <c r="AG14" s="48">
        <v>0</v>
      </c>
      <c r="AH14" s="4">
        <f t="shared" si="3"/>
        <v>60404758.844214171</v>
      </c>
      <c r="AI14" s="4">
        <f t="shared" si="0"/>
        <v>-4.214167594909668E-3</v>
      </c>
      <c r="AJ14" s="47">
        <f>'Monthly Adjustments'!AX15</f>
        <v>-1102956.1358184526</v>
      </c>
      <c r="AK14" s="4">
        <f t="shared" si="4"/>
        <v>59301802.70839572</v>
      </c>
    </row>
    <row r="15" spans="1:37" ht="15.75" x14ac:dyDescent="0.25">
      <c r="A15" s="7" t="s">
        <v>14</v>
      </c>
      <c r="B15" s="2" t="s">
        <v>189</v>
      </c>
      <c r="C15" s="3">
        <v>143871.51</v>
      </c>
      <c r="D15" s="3">
        <v>0</v>
      </c>
      <c r="E15" s="3">
        <v>143871.51</v>
      </c>
      <c r="F15" s="48">
        <v>0</v>
      </c>
      <c r="G15" s="3">
        <v>143871.51</v>
      </c>
      <c r="H15" s="48">
        <v>0</v>
      </c>
      <c r="I15" s="5">
        <v>143871.51</v>
      </c>
      <c r="J15" s="5">
        <v>0</v>
      </c>
      <c r="K15" s="3">
        <v>143871.51</v>
      </c>
      <c r="L15" s="3">
        <v>-20000</v>
      </c>
      <c r="M15" s="3">
        <v>130206.8</v>
      </c>
      <c r="N15" s="3">
        <v>0</v>
      </c>
      <c r="O15" s="3">
        <v>130213.99</v>
      </c>
      <c r="P15" s="3">
        <v>0</v>
      </c>
      <c r="Q15" s="3">
        <v>130221.04</v>
      </c>
      <c r="R15" s="48">
        <v>0</v>
      </c>
      <c r="S15" s="3">
        <v>142840.51</v>
      </c>
      <c r="T15" s="48">
        <v>0</v>
      </c>
      <c r="U15" s="3">
        <v>142840.51</v>
      </c>
      <c r="V15" s="48">
        <v>0</v>
      </c>
      <c r="W15" s="3">
        <v>142840.51</v>
      </c>
      <c r="X15" s="48">
        <v>0</v>
      </c>
      <c r="Y15" s="48">
        <v>-1166.7254248700556</v>
      </c>
      <c r="Z15" s="4">
        <f t="shared" si="1"/>
        <v>1519687.6354248703</v>
      </c>
      <c r="AA15" s="3">
        <v>1662514.83</v>
      </c>
      <c r="AB15" s="4">
        <f t="shared" si="2"/>
        <v>142827.19457512978</v>
      </c>
      <c r="AC15" s="4"/>
      <c r="AD15" s="3"/>
      <c r="AE15" s="4">
        <v>0</v>
      </c>
      <c r="AF15" s="48">
        <v>142827.20000000001</v>
      </c>
      <c r="AG15" s="48">
        <v>0</v>
      </c>
      <c r="AH15" s="4">
        <f t="shared" si="3"/>
        <v>1662514.8354248703</v>
      </c>
      <c r="AI15" s="4">
        <f t="shared" si="0"/>
        <v>-5.424870178103447E-3</v>
      </c>
      <c r="AJ15" s="47">
        <f>'Monthly Adjustments'!AX16</f>
        <v>0</v>
      </c>
      <c r="AK15" s="4">
        <f t="shared" si="4"/>
        <v>1662514.8354248703</v>
      </c>
    </row>
    <row r="16" spans="1:37" ht="15.75" x14ac:dyDescent="0.25">
      <c r="A16" s="7" t="s">
        <v>15</v>
      </c>
      <c r="B16" s="2" t="s">
        <v>327</v>
      </c>
      <c r="C16" s="3">
        <v>20965813.260000002</v>
      </c>
      <c r="D16" s="3">
        <v>0</v>
      </c>
      <c r="E16" s="3">
        <v>20965813.260000002</v>
      </c>
      <c r="F16" s="48">
        <v>0</v>
      </c>
      <c r="G16" s="3">
        <v>20965813.260000002</v>
      </c>
      <c r="H16" s="48">
        <v>0</v>
      </c>
      <c r="I16" s="5">
        <v>20965813.260000002</v>
      </c>
      <c r="J16" s="5">
        <v>0</v>
      </c>
      <c r="K16" s="3">
        <v>20965813.260000002</v>
      </c>
      <c r="L16" s="3">
        <v>0</v>
      </c>
      <c r="M16" s="3">
        <v>18296233.379999999</v>
      </c>
      <c r="N16" s="3">
        <v>0</v>
      </c>
      <c r="O16" s="3">
        <v>18388689.91</v>
      </c>
      <c r="P16" s="3">
        <v>0</v>
      </c>
      <c r="Q16" s="3">
        <v>18389471.260000002</v>
      </c>
      <c r="R16" s="48">
        <v>0</v>
      </c>
      <c r="S16" s="3">
        <v>19786961.84</v>
      </c>
      <c r="T16" s="48">
        <v>0</v>
      </c>
      <c r="U16" s="3">
        <v>19786961.829999998</v>
      </c>
      <c r="V16" s="48">
        <v>0</v>
      </c>
      <c r="W16" s="3">
        <v>19786961.84</v>
      </c>
      <c r="X16" s="48">
        <v>0</v>
      </c>
      <c r="Y16" s="48">
        <v>-129204.16770095771</v>
      </c>
      <c r="Z16" s="4">
        <f t="shared" si="1"/>
        <v>219393550.52770093</v>
      </c>
      <c r="AA16" s="3">
        <v>239179039.75</v>
      </c>
      <c r="AB16" s="4">
        <f t="shared" si="2"/>
        <v>19785489.222299069</v>
      </c>
      <c r="AC16" s="4"/>
      <c r="AD16" s="3"/>
      <c r="AE16" s="4">
        <v>0</v>
      </c>
      <c r="AF16" s="48">
        <v>19785489.23</v>
      </c>
      <c r="AG16" s="48">
        <v>0</v>
      </c>
      <c r="AH16" s="4">
        <f t="shared" si="3"/>
        <v>239179039.75770095</v>
      </c>
      <c r="AI16" s="4">
        <f t="shared" si="0"/>
        <v>-7.7009499073028564E-3</v>
      </c>
      <c r="AJ16" s="47">
        <f>'Monthly Adjustments'!AX17</f>
        <v>-4410668.7395362444</v>
      </c>
      <c r="AK16" s="4">
        <f t="shared" si="4"/>
        <v>234768371.01816469</v>
      </c>
    </row>
    <row r="17" spans="1:37" ht="15.75" x14ac:dyDescent="0.25">
      <c r="A17" s="7" t="s">
        <v>16</v>
      </c>
      <c r="B17" s="2" t="s">
        <v>190</v>
      </c>
      <c r="C17" s="3">
        <v>1234720.1000000001</v>
      </c>
      <c r="D17" s="3">
        <v>0</v>
      </c>
      <c r="E17" s="3">
        <v>1234720.1000000001</v>
      </c>
      <c r="F17" s="48">
        <v>0</v>
      </c>
      <c r="G17" s="3">
        <v>1234720.1000000001</v>
      </c>
      <c r="H17" s="48">
        <v>0</v>
      </c>
      <c r="I17" s="5">
        <v>1234720.1000000001</v>
      </c>
      <c r="J17" s="5">
        <v>0</v>
      </c>
      <c r="K17" s="3">
        <v>1234720.1000000001</v>
      </c>
      <c r="L17" s="3">
        <v>0</v>
      </c>
      <c r="M17" s="3">
        <v>4298541.01</v>
      </c>
      <c r="N17" s="3">
        <v>0</v>
      </c>
      <c r="O17" s="3">
        <v>4298023.6500000004</v>
      </c>
      <c r="P17" s="3">
        <v>0</v>
      </c>
      <c r="Q17" s="3">
        <v>10745287.48</v>
      </c>
      <c r="R17" s="48">
        <v>0</v>
      </c>
      <c r="S17" s="3">
        <v>2849727.31</v>
      </c>
      <c r="T17" s="48">
        <v>0</v>
      </c>
      <c r="U17" s="3">
        <v>2849727.31</v>
      </c>
      <c r="V17" s="48">
        <v>0</v>
      </c>
      <c r="W17" s="3">
        <v>2849727.31</v>
      </c>
      <c r="X17" s="48">
        <v>0</v>
      </c>
      <c r="Y17" s="48">
        <v>-15107.548976130267</v>
      </c>
      <c r="Z17" s="4">
        <f t="shared" si="1"/>
        <v>34079742.118976131</v>
      </c>
      <c r="AA17" s="3">
        <v>36929297.100000001</v>
      </c>
      <c r="AB17" s="4">
        <f t="shared" si="2"/>
        <v>2849554.9810238704</v>
      </c>
      <c r="AC17" s="4"/>
      <c r="AD17" s="3"/>
      <c r="AE17" s="4">
        <v>0</v>
      </c>
      <c r="AF17" s="48">
        <v>2849554.98</v>
      </c>
      <c r="AG17" s="48">
        <v>0</v>
      </c>
      <c r="AH17" s="4">
        <f t="shared" si="3"/>
        <v>36929297.098976128</v>
      </c>
      <c r="AI17" s="4">
        <f t="shared" si="0"/>
        <v>1.0238736867904663E-3</v>
      </c>
      <c r="AJ17" s="47">
        <f>'Monthly Adjustments'!AX18</f>
        <v>0</v>
      </c>
      <c r="AK17" s="4">
        <f t="shared" si="4"/>
        <v>36929297.098976128</v>
      </c>
    </row>
    <row r="18" spans="1:37" ht="15.75" x14ac:dyDescent="0.25">
      <c r="A18" s="7" t="s">
        <v>17</v>
      </c>
      <c r="B18" s="2" t="s">
        <v>328</v>
      </c>
      <c r="C18" s="3">
        <v>552691.55000000005</v>
      </c>
      <c r="D18" s="3">
        <v>0</v>
      </c>
      <c r="E18" s="3">
        <v>552691.55000000005</v>
      </c>
      <c r="F18" s="48">
        <v>0</v>
      </c>
      <c r="G18" s="3">
        <v>552691.55000000005</v>
      </c>
      <c r="H18" s="48">
        <v>0</v>
      </c>
      <c r="I18" s="5">
        <v>552691.55000000005</v>
      </c>
      <c r="J18" s="5">
        <v>0</v>
      </c>
      <c r="K18" s="3">
        <v>552691.55000000005</v>
      </c>
      <c r="L18" s="3">
        <v>0</v>
      </c>
      <c r="M18" s="3">
        <v>444940.34</v>
      </c>
      <c r="N18" s="3">
        <v>0</v>
      </c>
      <c r="O18" s="3">
        <v>444769.95</v>
      </c>
      <c r="P18" s="3">
        <v>0</v>
      </c>
      <c r="Q18" s="3">
        <v>444802.41</v>
      </c>
      <c r="R18" s="48">
        <v>0</v>
      </c>
      <c r="S18" s="3">
        <v>502873.66</v>
      </c>
      <c r="T18" s="48">
        <v>0</v>
      </c>
      <c r="U18" s="3">
        <v>502873.66</v>
      </c>
      <c r="V18" s="48">
        <v>0</v>
      </c>
      <c r="W18" s="3">
        <v>502873.66</v>
      </c>
      <c r="X18" s="48">
        <v>0</v>
      </c>
      <c r="Y18" s="48">
        <v>-5368.9410391247329</v>
      </c>
      <c r="Z18" s="4">
        <f t="shared" si="1"/>
        <v>5611960.3710391251</v>
      </c>
      <c r="AA18" s="3">
        <v>6114772.79</v>
      </c>
      <c r="AB18" s="4">
        <f t="shared" si="2"/>
        <v>502812.4189608749</v>
      </c>
      <c r="AC18" s="4"/>
      <c r="AD18" s="3"/>
      <c r="AE18" s="4">
        <v>0</v>
      </c>
      <c r="AF18" s="48">
        <v>502812.41</v>
      </c>
      <c r="AG18" s="48">
        <v>0</v>
      </c>
      <c r="AH18" s="4">
        <f t="shared" si="3"/>
        <v>6114772.7810391244</v>
      </c>
      <c r="AI18" s="4">
        <f t="shared" si="0"/>
        <v>8.9608756825327873E-3</v>
      </c>
      <c r="AJ18" s="47">
        <f>'Monthly Adjustments'!AX19</f>
        <v>0</v>
      </c>
      <c r="AK18" s="4">
        <f t="shared" si="4"/>
        <v>6114772.7810391244</v>
      </c>
    </row>
    <row r="19" spans="1:37" ht="15.75" x14ac:dyDescent="0.25">
      <c r="A19" s="7" t="s">
        <v>18</v>
      </c>
      <c r="B19" s="2" t="s">
        <v>191</v>
      </c>
      <c r="C19" s="3">
        <v>119736.19</v>
      </c>
      <c r="D19" s="3">
        <v>0</v>
      </c>
      <c r="E19" s="3">
        <v>119736.19</v>
      </c>
      <c r="F19" s="48">
        <v>0</v>
      </c>
      <c r="G19" s="3">
        <v>119736.19</v>
      </c>
      <c r="H19" s="48">
        <v>0</v>
      </c>
      <c r="I19" s="5">
        <v>119736.19</v>
      </c>
      <c r="J19" s="5">
        <v>0</v>
      </c>
      <c r="K19" s="3">
        <v>119736.19</v>
      </c>
      <c r="L19" s="3">
        <v>0</v>
      </c>
      <c r="M19" s="3">
        <v>109632.95</v>
      </c>
      <c r="N19" s="3">
        <v>0</v>
      </c>
      <c r="O19" s="3">
        <v>109614.81</v>
      </c>
      <c r="P19" s="3">
        <v>0</v>
      </c>
      <c r="Q19" s="3">
        <v>109619.56</v>
      </c>
      <c r="R19" s="48">
        <v>0</v>
      </c>
      <c r="S19" s="3">
        <v>118129.76</v>
      </c>
      <c r="T19" s="48">
        <v>0</v>
      </c>
      <c r="U19" s="3">
        <v>118129.76</v>
      </c>
      <c r="V19" s="48">
        <v>0</v>
      </c>
      <c r="W19" s="3">
        <v>118129.76</v>
      </c>
      <c r="X19" s="48">
        <v>0</v>
      </c>
      <c r="Y19" s="48">
        <v>-786.8048670681377</v>
      </c>
      <c r="Z19" s="4">
        <f t="shared" si="1"/>
        <v>1282724.3548670681</v>
      </c>
      <c r="AA19" s="3">
        <v>1400845.13</v>
      </c>
      <c r="AB19" s="4">
        <f t="shared" si="2"/>
        <v>118120.77513293177</v>
      </c>
      <c r="AC19" s="4"/>
      <c r="AD19" s="3"/>
      <c r="AE19" s="4">
        <v>0</v>
      </c>
      <c r="AF19" s="48">
        <v>118120.77</v>
      </c>
      <c r="AG19" s="48">
        <v>0</v>
      </c>
      <c r="AH19" s="4">
        <f t="shared" si="3"/>
        <v>1400845.1248670681</v>
      </c>
      <c r="AI19" s="4">
        <f t="shared" si="0"/>
        <v>5.1329317502677441E-3</v>
      </c>
      <c r="AJ19" s="47">
        <f>'Monthly Adjustments'!AX20</f>
        <v>0</v>
      </c>
      <c r="AK19" s="4">
        <f t="shared" si="4"/>
        <v>1400845.1248670681</v>
      </c>
    </row>
    <row r="20" spans="1:37" ht="15.75" x14ac:dyDescent="0.25">
      <c r="A20" s="7" t="s">
        <v>19</v>
      </c>
      <c r="B20" s="2" t="s">
        <v>192</v>
      </c>
      <c r="C20" s="3">
        <v>44426.36</v>
      </c>
      <c r="D20" s="3">
        <v>0</v>
      </c>
      <c r="E20" s="3">
        <v>44426.36</v>
      </c>
      <c r="F20" s="48">
        <v>0</v>
      </c>
      <c r="G20" s="3">
        <v>44426.36</v>
      </c>
      <c r="H20" s="48">
        <v>0</v>
      </c>
      <c r="I20" s="5">
        <v>44426.36</v>
      </c>
      <c r="J20" s="5">
        <v>0</v>
      </c>
      <c r="K20" s="3">
        <v>44426.36</v>
      </c>
      <c r="L20" s="3">
        <v>0</v>
      </c>
      <c r="M20" s="3">
        <v>31174.91</v>
      </c>
      <c r="N20" s="3">
        <v>0</v>
      </c>
      <c r="O20" s="3">
        <v>31287.95</v>
      </c>
      <c r="P20" s="3">
        <v>0</v>
      </c>
      <c r="Q20" s="3">
        <v>31290.13</v>
      </c>
      <c r="R20" s="48">
        <v>0</v>
      </c>
      <c r="S20" s="3">
        <v>35188.559999999998</v>
      </c>
      <c r="T20" s="48">
        <v>0</v>
      </c>
      <c r="U20" s="3">
        <v>35188.559999999998</v>
      </c>
      <c r="V20" s="48">
        <v>0</v>
      </c>
      <c r="W20" s="3">
        <v>35188.559999999998</v>
      </c>
      <c r="X20" s="48">
        <v>0</v>
      </c>
      <c r="Y20" s="48">
        <v>-360.42670007026214</v>
      </c>
      <c r="Z20" s="4">
        <f t="shared" si="1"/>
        <v>421810.89670007024</v>
      </c>
      <c r="AA20" s="3">
        <v>456995.35</v>
      </c>
      <c r="AB20" s="4">
        <f t="shared" si="2"/>
        <v>35184.453299929737</v>
      </c>
      <c r="AC20" s="4"/>
      <c r="AD20" s="3"/>
      <c r="AE20" s="4">
        <v>0</v>
      </c>
      <c r="AF20" s="48">
        <v>35184.449999999997</v>
      </c>
      <c r="AG20" s="48">
        <v>0</v>
      </c>
      <c r="AH20" s="4">
        <f t="shared" si="3"/>
        <v>456995.34670007025</v>
      </c>
      <c r="AI20" s="4">
        <f t="shared" si="0"/>
        <v>3.299929725471884E-3</v>
      </c>
      <c r="AJ20" s="47">
        <f>'Monthly Adjustments'!AX21</f>
        <v>-4271.5199999999995</v>
      </c>
      <c r="AK20" s="4">
        <f t="shared" si="4"/>
        <v>452723.82670007023</v>
      </c>
    </row>
    <row r="21" spans="1:37" ht="15.75" x14ac:dyDescent="0.25">
      <c r="A21" s="7" t="s">
        <v>20</v>
      </c>
      <c r="B21" s="2" t="s">
        <v>193</v>
      </c>
      <c r="C21" s="3">
        <v>177470.28</v>
      </c>
      <c r="D21" s="3">
        <v>0</v>
      </c>
      <c r="E21" s="3">
        <v>177470.28</v>
      </c>
      <c r="F21" s="48">
        <v>0</v>
      </c>
      <c r="G21" s="3">
        <v>177470.28</v>
      </c>
      <c r="H21" s="48">
        <v>0</v>
      </c>
      <c r="I21" s="5">
        <v>177470.28</v>
      </c>
      <c r="J21" s="5">
        <v>0</v>
      </c>
      <c r="K21" s="3">
        <v>177470.28</v>
      </c>
      <c r="L21" s="3">
        <v>0</v>
      </c>
      <c r="M21" s="3">
        <v>165687.73000000001</v>
      </c>
      <c r="N21" s="3">
        <v>0</v>
      </c>
      <c r="O21" s="3">
        <v>165645.34</v>
      </c>
      <c r="P21" s="3">
        <v>0</v>
      </c>
      <c r="Q21" s="3">
        <v>165652.54</v>
      </c>
      <c r="R21" s="48">
        <v>0</v>
      </c>
      <c r="S21" s="3">
        <v>178537.08</v>
      </c>
      <c r="T21" s="48">
        <v>0</v>
      </c>
      <c r="U21" s="3">
        <v>178537.08</v>
      </c>
      <c r="V21" s="48">
        <v>0</v>
      </c>
      <c r="W21" s="3">
        <v>178537.09</v>
      </c>
      <c r="X21" s="48">
        <v>0</v>
      </c>
      <c r="Y21" s="48">
        <v>-1191.2324253162783</v>
      </c>
      <c r="Z21" s="4">
        <f t="shared" si="1"/>
        <v>1921139.4924253167</v>
      </c>
      <c r="AA21" s="3">
        <v>2099662.98</v>
      </c>
      <c r="AB21" s="4">
        <f t="shared" si="2"/>
        <v>178523.48757468327</v>
      </c>
      <c r="AC21" s="4"/>
      <c r="AD21" s="3"/>
      <c r="AE21" s="4">
        <v>0</v>
      </c>
      <c r="AF21" s="48">
        <v>178523.49</v>
      </c>
      <c r="AG21" s="48">
        <v>0</v>
      </c>
      <c r="AH21" s="4">
        <f t="shared" si="3"/>
        <v>2099662.9824253162</v>
      </c>
      <c r="AI21" s="4">
        <f t="shared" si="0"/>
        <v>-2.4253162555396557E-3</v>
      </c>
      <c r="AJ21" s="47">
        <f>'Monthly Adjustments'!AX22</f>
        <v>0</v>
      </c>
      <c r="AK21" s="4">
        <f t="shared" si="4"/>
        <v>2099662.9824253162</v>
      </c>
    </row>
    <row r="22" spans="1:37" ht="15.75" x14ac:dyDescent="0.25">
      <c r="A22" s="7" t="s">
        <v>21</v>
      </c>
      <c r="B22" s="2" t="s">
        <v>194</v>
      </c>
      <c r="C22" s="3">
        <v>88067.99</v>
      </c>
      <c r="D22" s="3">
        <v>0</v>
      </c>
      <c r="E22" s="3">
        <v>88067.99</v>
      </c>
      <c r="F22" s="48">
        <v>0</v>
      </c>
      <c r="G22" s="3">
        <v>88067.99</v>
      </c>
      <c r="H22" s="48">
        <v>0</v>
      </c>
      <c r="I22" s="5">
        <v>88067.99</v>
      </c>
      <c r="J22" s="5">
        <v>0</v>
      </c>
      <c r="K22" s="3">
        <v>88067.99</v>
      </c>
      <c r="L22" s="3">
        <v>0</v>
      </c>
      <c r="M22" s="3">
        <v>174783.51</v>
      </c>
      <c r="N22" s="3">
        <v>0</v>
      </c>
      <c r="O22" s="3">
        <v>174756.72</v>
      </c>
      <c r="P22" s="3">
        <v>0</v>
      </c>
      <c r="Q22" s="3">
        <v>436903.17</v>
      </c>
      <c r="R22" s="48">
        <v>0</v>
      </c>
      <c r="S22" s="3">
        <v>117368.97</v>
      </c>
      <c r="T22" s="48">
        <v>0</v>
      </c>
      <c r="U22" s="3">
        <v>117368.96000000001</v>
      </c>
      <c r="V22" s="48">
        <v>0</v>
      </c>
      <c r="W22" s="3">
        <v>117368.97</v>
      </c>
      <c r="X22" s="48">
        <v>0</v>
      </c>
      <c r="Y22" s="48">
        <v>-752.8721877676976</v>
      </c>
      <c r="Z22" s="4">
        <f t="shared" si="1"/>
        <v>1579643.1221877674</v>
      </c>
      <c r="AA22" s="3">
        <v>1697003.49</v>
      </c>
      <c r="AB22" s="4">
        <f t="shared" si="2"/>
        <v>117360.36781223258</v>
      </c>
      <c r="AC22" s="4"/>
      <c r="AD22" s="3"/>
      <c r="AE22" s="4">
        <v>0</v>
      </c>
      <c r="AF22" s="48">
        <v>117360.37</v>
      </c>
      <c r="AG22" s="48">
        <v>0</v>
      </c>
      <c r="AH22" s="4">
        <f t="shared" si="3"/>
        <v>1697003.4921877678</v>
      </c>
      <c r="AI22" s="4">
        <f t="shared" si="0"/>
        <v>-2.1877677645534277E-3</v>
      </c>
      <c r="AJ22" s="47">
        <f>'Monthly Adjustments'!AX23</f>
        <v>0</v>
      </c>
      <c r="AK22" s="4">
        <f t="shared" si="4"/>
        <v>1697003.4921877678</v>
      </c>
    </row>
    <row r="23" spans="1:37" ht="15.75" x14ac:dyDescent="0.25">
      <c r="A23" s="7" t="s">
        <v>22</v>
      </c>
      <c r="B23" s="2" t="s">
        <v>195</v>
      </c>
      <c r="C23" s="3">
        <v>52518.91</v>
      </c>
      <c r="D23" s="3">
        <v>0</v>
      </c>
      <c r="E23" s="3">
        <v>52518.91</v>
      </c>
      <c r="F23" s="48">
        <v>0</v>
      </c>
      <c r="G23" s="3">
        <v>52518.91</v>
      </c>
      <c r="H23" s="48">
        <v>0</v>
      </c>
      <c r="I23" s="5">
        <v>52518.91</v>
      </c>
      <c r="J23" s="5">
        <v>0</v>
      </c>
      <c r="K23" s="3">
        <v>52518.91</v>
      </c>
      <c r="L23" s="3">
        <v>0</v>
      </c>
      <c r="M23" s="3">
        <v>48857.14</v>
      </c>
      <c r="N23" s="3">
        <v>0</v>
      </c>
      <c r="O23" s="3">
        <v>48877.57</v>
      </c>
      <c r="P23" s="3">
        <v>0</v>
      </c>
      <c r="Q23" s="3">
        <v>48879.519999999997</v>
      </c>
      <c r="R23" s="48">
        <v>0</v>
      </c>
      <c r="S23" s="3">
        <v>52369.19</v>
      </c>
      <c r="T23" s="48">
        <v>0</v>
      </c>
      <c r="U23" s="3">
        <v>52369.18</v>
      </c>
      <c r="V23" s="48">
        <v>0</v>
      </c>
      <c r="W23" s="3">
        <v>52369.19</v>
      </c>
      <c r="X23" s="48">
        <v>0</v>
      </c>
      <c r="Y23" s="48">
        <v>-322.63438356942538</v>
      </c>
      <c r="Z23" s="4">
        <f t="shared" si="1"/>
        <v>566638.97438356956</v>
      </c>
      <c r="AA23" s="3">
        <v>619004.48</v>
      </c>
      <c r="AB23" s="4">
        <f t="shared" si="2"/>
        <v>52365.505616430426</v>
      </c>
      <c r="AC23" s="4"/>
      <c r="AD23" s="3"/>
      <c r="AE23" s="4">
        <v>0</v>
      </c>
      <c r="AF23" s="48">
        <v>52365.5</v>
      </c>
      <c r="AG23" s="48">
        <v>0</v>
      </c>
      <c r="AH23" s="4">
        <f t="shared" si="3"/>
        <v>619004.47438356956</v>
      </c>
      <c r="AI23" s="4">
        <f t="shared" si="0"/>
        <v>5.6164304260164499E-3</v>
      </c>
      <c r="AJ23" s="47">
        <f>'Monthly Adjustments'!AX24</f>
        <v>0</v>
      </c>
      <c r="AK23" s="4">
        <f t="shared" si="4"/>
        <v>619004.47438356956</v>
      </c>
    </row>
    <row r="24" spans="1:37" ht="15.75" x14ac:dyDescent="0.25">
      <c r="A24" s="7" t="s">
        <v>23</v>
      </c>
      <c r="B24" s="2" t="s">
        <v>196</v>
      </c>
      <c r="C24" s="3">
        <v>1518561.46</v>
      </c>
      <c r="D24" s="3">
        <v>0</v>
      </c>
      <c r="E24" s="3">
        <v>1518561.46</v>
      </c>
      <c r="F24" s="48">
        <v>0</v>
      </c>
      <c r="G24" s="3">
        <v>1518561.46</v>
      </c>
      <c r="H24" s="48">
        <v>0</v>
      </c>
      <c r="I24" s="5">
        <v>1518561.46</v>
      </c>
      <c r="J24" s="5">
        <v>0</v>
      </c>
      <c r="K24" s="3">
        <v>1518561.46</v>
      </c>
      <c r="L24" s="3">
        <v>0</v>
      </c>
      <c r="M24" s="3">
        <v>1319908.21</v>
      </c>
      <c r="N24" s="3">
        <v>0</v>
      </c>
      <c r="O24" s="3">
        <v>1322225.68</v>
      </c>
      <c r="P24" s="3">
        <v>0</v>
      </c>
      <c r="Q24" s="3">
        <v>1322269.57</v>
      </c>
      <c r="R24" s="48">
        <v>0</v>
      </c>
      <c r="S24" s="3">
        <v>1400781.7</v>
      </c>
      <c r="T24" s="48">
        <v>0</v>
      </c>
      <c r="U24" s="3">
        <v>1400781.69</v>
      </c>
      <c r="V24" s="48">
        <v>0</v>
      </c>
      <c r="W24" s="3">
        <v>1400781.7</v>
      </c>
      <c r="X24" s="48">
        <v>0</v>
      </c>
      <c r="Y24" s="48">
        <v>-7258.7900100178185</v>
      </c>
      <c r="Z24" s="4">
        <f t="shared" si="1"/>
        <v>15766814.640010016</v>
      </c>
      <c r="AA24" s="3">
        <v>17167513.530000001</v>
      </c>
      <c r="AB24" s="4">
        <f t="shared" si="2"/>
        <v>1400698.8899899852</v>
      </c>
      <c r="AC24" s="4"/>
      <c r="AD24" s="3"/>
      <c r="AE24" s="4">
        <v>0</v>
      </c>
      <c r="AF24" s="48">
        <v>1400698.89</v>
      </c>
      <c r="AG24" s="48">
        <v>0</v>
      </c>
      <c r="AH24" s="4">
        <f t="shared" si="3"/>
        <v>17167513.530010015</v>
      </c>
      <c r="AI24" s="4">
        <f t="shared" si="0"/>
        <v>-1.0013580322265625E-5</v>
      </c>
      <c r="AJ24" s="47">
        <f>'Monthly Adjustments'!AX25</f>
        <v>0</v>
      </c>
      <c r="AK24" s="4">
        <f t="shared" si="4"/>
        <v>17167513.530010015</v>
      </c>
    </row>
    <row r="25" spans="1:37" ht="15.75" x14ac:dyDescent="0.25">
      <c r="A25" s="7" t="s">
        <v>24</v>
      </c>
      <c r="B25" s="2" t="s">
        <v>329</v>
      </c>
      <c r="C25" s="3">
        <v>182783.67</v>
      </c>
      <c r="D25" s="3">
        <v>0</v>
      </c>
      <c r="E25" s="3">
        <v>182783.67</v>
      </c>
      <c r="F25" s="48">
        <v>0</v>
      </c>
      <c r="G25" s="3">
        <v>182783.67</v>
      </c>
      <c r="H25" s="48">
        <v>0</v>
      </c>
      <c r="I25" s="5">
        <v>182783.67</v>
      </c>
      <c r="J25" s="5">
        <v>0</v>
      </c>
      <c r="K25" s="3">
        <v>182783.67</v>
      </c>
      <c r="L25" s="3">
        <v>0</v>
      </c>
      <c r="M25" s="3">
        <v>169310.25</v>
      </c>
      <c r="N25" s="3">
        <v>0</v>
      </c>
      <c r="O25" s="3">
        <v>169273.31</v>
      </c>
      <c r="P25" s="3">
        <v>0</v>
      </c>
      <c r="Q25" s="3">
        <v>169279.58</v>
      </c>
      <c r="R25" s="48">
        <v>0</v>
      </c>
      <c r="S25" s="3">
        <v>180505.99</v>
      </c>
      <c r="T25" s="48">
        <v>0</v>
      </c>
      <c r="U25" s="3">
        <v>180505.99</v>
      </c>
      <c r="V25" s="48">
        <v>0</v>
      </c>
      <c r="W25" s="3">
        <v>180505.99</v>
      </c>
      <c r="X25" s="48">
        <v>0</v>
      </c>
      <c r="Y25" s="48">
        <v>-1037.9306827725609</v>
      </c>
      <c r="Z25" s="4">
        <f t="shared" si="1"/>
        <v>1964337.3906827727</v>
      </c>
      <c r="AA25" s="3">
        <v>2144831.5299999998</v>
      </c>
      <c r="AB25" s="4">
        <f t="shared" si="2"/>
        <v>180494.13931722706</v>
      </c>
      <c r="AC25" s="4"/>
      <c r="AD25" s="3"/>
      <c r="AE25" s="4">
        <v>0</v>
      </c>
      <c r="AF25" s="48">
        <v>180494.14</v>
      </c>
      <c r="AG25" s="48">
        <v>0</v>
      </c>
      <c r="AH25" s="4">
        <f t="shared" si="3"/>
        <v>2144831.5306827729</v>
      </c>
      <c r="AI25" s="4">
        <f t="shared" si="0"/>
        <v>-6.8277306854724884E-4</v>
      </c>
      <c r="AJ25" s="47">
        <f>'Monthly Adjustments'!AX26</f>
        <v>0</v>
      </c>
      <c r="AK25" s="4">
        <f t="shared" si="4"/>
        <v>2144831.5306827729</v>
      </c>
    </row>
    <row r="26" spans="1:37" ht="15.75" x14ac:dyDescent="0.25">
      <c r="A26" s="7" t="s">
        <v>25</v>
      </c>
      <c r="B26" s="2" t="s">
        <v>330</v>
      </c>
      <c r="C26" s="3">
        <v>11217856.050000001</v>
      </c>
      <c r="D26" s="3">
        <v>0</v>
      </c>
      <c r="E26" s="3">
        <v>11217856.050000001</v>
      </c>
      <c r="F26" s="48">
        <v>0</v>
      </c>
      <c r="G26" s="3">
        <v>11217856.050000001</v>
      </c>
      <c r="H26" s="48">
        <v>0</v>
      </c>
      <c r="I26" s="5">
        <v>11217856.050000001</v>
      </c>
      <c r="J26" s="5">
        <v>0</v>
      </c>
      <c r="K26" s="3">
        <v>11217856.050000001</v>
      </c>
      <c r="L26" s="3">
        <v>0</v>
      </c>
      <c r="M26" s="3">
        <v>10689704.199999999</v>
      </c>
      <c r="N26" s="3">
        <v>0</v>
      </c>
      <c r="O26" s="3">
        <v>10686311.73</v>
      </c>
      <c r="P26" s="3">
        <v>0</v>
      </c>
      <c r="Q26" s="3">
        <v>10686888.01</v>
      </c>
      <c r="R26" s="48">
        <v>0</v>
      </c>
      <c r="S26" s="3">
        <v>11717889.02</v>
      </c>
      <c r="T26" s="48">
        <v>0</v>
      </c>
      <c r="U26" s="3">
        <v>11717889.02</v>
      </c>
      <c r="V26" s="48">
        <v>0</v>
      </c>
      <c r="W26" s="3">
        <v>11717889.02</v>
      </c>
      <c r="X26" s="48">
        <v>0</v>
      </c>
      <c r="Y26" s="48">
        <v>-95320.558912661916</v>
      </c>
      <c r="Z26" s="4">
        <f t="shared" si="1"/>
        <v>123401171.80891266</v>
      </c>
      <c r="AA26" s="3">
        <v>135117973.50999999</v>
      </c>
      <c r="AB26" s="4">
        <f t="shared" si="2"/>
        <v>11716801.701087326</v>
      </c>
      <c r="AC26" s="4"/>
      <c r="AD26" s="3"/>
      <c r="AE26" s="4">
        <v>0</v>
      </c>
      <c r="AF26" s="48">
        <v>11716801.699999999</v>
      </c>
      <c r="AG26" s="48">
        <v>0</v>
      </c>
      <c r="AH26" s="4">
        <f t="shared" si="3"/>
        <v>135117973.50891265</v>
      </c>
      <c r="AI26" s="4">
        <f t="shared" si="0"/>
        <v>1.0873377323150635E-3</v>
      </c>
      <c r="AJ26" s="47">
        <f>'Monthly Adjustments'!AX27</f>
        <v>-4510111.5475000003</v>
      </c>
      <c r="AK26" s="4">
        <f t="shared" si="4"/>
        <v>130607861.96141265</v>
      </c>
    </row>
    <row r="27" spans="1:37" ht="15.75" x14ac:dyDescent="0.25">
      <c r="A27" s="7" t="s">
        <v>26</v>
      </c>
      <c r="B27" s="2" t="s">
        <v>331</v>
      </c>
      <c r="C27" s="3">
        <v>3732128.57</v>
      </c>
      <c r="D27" s="3">
        <v>0</v>
      </c>
      <c r="E27" s="3">
        <v>3732128.57</v>
      </c>
      <c r="F27" s="48">
        <v>0</v>
      </c>
      <c r="G27" s="3">
        <v>3732128.57</v>
      </c>
      <c r="H27" s="48">
        <v>0</v>
      </c>
      <c r="I27" s="5">
        <v>3732128.57</v>
      </c>
      <c r="J27" s="5">
        <v>0</v>
      </c>
      <c r="K27" s="3">
        <v>3732128.57</v>
      </c>
      <c r="L27" s="3">
        <v>0</v>
      </c>
      <c r="M27" s="3">
        <v>3771106.89</v>
      </c>
      <c r="N27" s="3">
        <v>0</v>
      </c>
      <c r="O27" s="3">
        <v>3767442.65</v>
      </c>
      <c r="P27" s="3">
        <v>0</v>
      </c>
      <c r="Q27" s="3">
        <v>3768018.56</v>
      </c>
      <c r="R27" s="48">
        <v>0</v>
      </c>
      <c r="S27" s="3">
        <v>4798365.2699999996</v>
      </c>
      <c r="T27" s="48">
        <v>0</v>
      </c>
      <c r="U27" s="3">
        <v>4798365.2699999996</v>
      </c>
      <c r="V27" s="48">
        <v>0</v>
      </c>
      <c r="W27" s="3">
        <v>4798365.2699999996</v>
      </c>
      <c r="X27" s="48">
        <v>0</v>
      </c>
      <c r="Y27" s="48">
        <v>-95260.066243018227</v>
      </c>
      <c r="Z27" s="4">
        <f t="shared" si="1"/>
        <v>44457566.826243006</v>
      </c>
      <c r="AA27" s="3">
        <v>49254845.460000001</v>
      </c>
      <c r="AB27" s="4">
        <f t="shared" si="2"/>
        <v>4797278.6337569952</v>
      </c>
      <c r="AC27" s="4"/>
      <c r="AD27" s="3"/>
      <c r="AE27" s="4">
        <v>0</v>
      </c>
      <c r="AF27" s="48">
        <v>4797278.63</v>
      </c>
      <c r="AG27" s="48">
        <v>0</v>
      </c>
      <c r="AH27" s="4">
        <f t="shared" si="3"/>
        <v>49254845.456243008</v>
      </c>
      <c r="AI27" s="4">
        <f t="shared" si="0"/>
        <v>3.756992518901825E-3</v>
      </c>
      <c r="AJ27" s="47">
        <f>'Monthly Adjustments'!AX28</f>
        <v>-1675206.4311988256</v>
      </c>
      <c r="AK27" s="4">
        <f t="shared" si="4"/>
        <v>47579639.02504418</v>
      </c>
    </row>
    <row r="28" spans="1:37" ht="15.75" x14ac:dyDescent="0.25">
      <c r="A28" s="7" t="s">
        <v>27</v>
      </c>
      <c r="B28" s="2" t="s">
        <v>197</v>
      </c>
      <c r="C28" s="3">
        <v>367650.61</v>
      </c>
      <c r="D28" s="3">
        <v>0</v>
      </c>
      <c r="E28" s="3">
        <v>367650.61</v>
      </c>
      <c r="F28" s="48">
        <v>0</v>
      </c>
      <c r="G28" s="3">
        <v>367650.61</v>
      </c>
      <c r="H28" s="48">
        <v>0</v>
      </c>
      <c r="I28" s="5">
        <v>367650.61</v>
      </c>
      <c r="J28" s="5">
        <v>0</v>
      </c>
      <c r="K28" s="3">
        <v>367650.61</v>
      </c>
      <c r="L28" s="3">
        <v>0</v>
      </c>
      <c r="M28" s="3">
        <v>299885.43</v>
      </c>
      <c r="N28" s="3">
        <v>0</v>
      </c>
      <c r="O28" s="3">
        <v>299770.8</v>
      </c>
      <c r="P28" s="3">
        <v>0</v>
      </c>
      <c r="Q28" s="3">
        <v>299790.28000000003</v>
      </c>
      <c r="R28" s="48">
        <v>0</v>
      </c>
      <c r="S28" s="3">
        <v>334624.82</v>
      </c>
      <c r="T28" s="48">
        <v>0</v>
      </c>
      <c r="U28" s="3">
        <v>334624.81</v>
      </c>
      <c r="V28" s="48">
        <v>0</v>
      </c>
      <c r="W28" s="3">
        <v>334624.82</v>
      </c>
      <c r="X28" s="48">
        <v>0</v>
      </c>
      <c r="Y28" s="48">
        <v>-3220.6059540149481</v>
      </c>
      <c r="Z28" s="4">
        <f t="shared" si="1"/>
        <v>3744794.6159540145</v>
      </c>
      <c r="AA28" s="3">
        <v>4079382.69</v>
      </c>
      <c r="AB28" s="4">
        <f t="shared" si="2"/>
        <v>334588.07404598547</v>
      </c>
      <c r="AC28" s="4"/>
      <c r="AD28" s="3"/>
      <c r="AE28" s="4">
        <v>0</v>
      </c>
      <c r="AF28" s="48">
        <v>334588.08</v>
      </c>
      <c r="AG28" s="48">
        <v>0</v>
      </c>
      <c r="AH28" s="4">
        <f t="shared" si="3"/>
        <v>4079382.695954015</v>
      </c>
      <c r="AI28" s="4">
        <f t="shared" si="0"/>
        <v>-5.9540150687098503E-3</v>
      </c>
      <c r="AJ28" s="47">
        <f>'Monthly Adjustments'!AX29</f>
        <v>-57464.994999999995</v>
      </c>
      <c r="AK28" s="4">
        <f t="shared" si="4"/>
        <v>4021917.7009540149</v>
      </c>
    </row>
    <row r="29" spans="1:37" ht="15.75" x14ac:dyDescent="0.25">
      <c r="A29" s="7" t="s">
        <v>28</v>
      </c>
      <c r="B29" s="2" t="s">
        <v>332</v>
      </c>
      <c r="C29" s="3">
        <v>474189.6</v>
      </c>
      <c r="D29" s="3">
        <v>0</v>
      </c>
      <c r="E29" s="3">
        <v>474189.6</v>
      </c>
      <c r="F29" s="48">
        <v>0</v>
      </c>
      <c r="G29" s="3">
        <v>474189.6</v>
      </c>
      <c r="H29" s="48">
        <v>0</v>
      </c>
      <c r="I29" s="5">
        <v>474189.6</v>
      </c>
      <c r="J29" s="5">
        <v>0</v>
      </c>
      <c r="K29" s="3">
        <v>474189.6</v>
      </c>
      <c r="L29" s="3">
        <v>0</v>
      </c>
      <c r="M29" s="3">
        <v>406329.94</v>
      </c>
      <c r="N29" s="3">
        <v>0</v>
      </c>
      <c r="O29" s="3">
        <v>406190.06</v>
      </c>
      <c r="P29" s="3">
        <v>0</v>
      </c>
      <c r="Q29" s="3">
        <v>406213.89</v>
      </c>
      <c r="R29" s="48">
        <v>0</v>
      </c>
      <c r="S29" s="3">
        <v>448714.93</v>
      </c>
      <c r="T29" s="48">
        <v>0</v>
      </c>
      <c r="U29" s="3">
        <v>448714.92</v>
      </c>
      <c r="V29" s="48">
        <v>0</v>
      </c>
      <c r="W29" s="3">
        <v>448714.93</v>
      </c>
      <c r="X29" s="48">
        <v>0</v>
      </c>
      <c r="Y29" s="48">
        <v>-3929.4174639971093</v>
      </c>
      <c r="Z29" s="4">
        <f t="shared" si="1"/>
        <v>4939756.0874639973</v>
      </c>
      <c r="AA29" s="3">
        <v>5388426.5199999996</v>
      </c>
      <c r="AB29" s="4">
        <f t="shared" si="2"/>
        <v>448670.43253600225</v>
      </c>
      <c r="AC29" s="4"/>
      <c r="AD29" s="3"/>
      <c r="AE29" s="4">
        <v>0</v>
      </c>
      <c r="AF29" s="48">
        <v>448670.43</v>
      </c>
      <c r="AG29" s="48">
        <v>0</v>
      </c>
      <c r="AH29" s="4">
        <f t="shared" si="3"/>
        <v>5388426.517463997</v>
      </c>
      <c r="AI29" s="4">
        <f t="shared" si="0"/>
        <v>2.5360025465488434E-3</v>
      </c>
      <c r="AJ29" s="47">
        <f>'Monthly Adjustments'!AX30</f>
        <v>-40307.872160315266</v>
      </c>
      <c r="AK29" s="4">
        <f t="shared" si="4"/>
        <v>5348118.6453036815</v>
      </c>
    </row>
    <row r="30" spans="1:37" ht="15.75" x14ac:dyDescent="0.25">
      <c r="A30" s="7" t="s">
        <v>29</v>
      </c>
      <c r="B30" s="2" t="s">
        <v>198</v>
      </c>
      <c r="C30" s="3">
        <v>93708.800000000003</v>
      </c>
      <c r="D30" s="3">
        <v>0</v>
      </c>
      <c r="E30" s="3">
        <v>93708.800000000003</v>
      </c>
      <c r="F30" s="48">
        <v>0</v>
      </c>
      <c r="G30" s="3">
        <v>93708.800000000003</v>
      </c>
      <c r="H30" s="48">
        <v>0</v>
      </c>
      <c r="I30" s="5">
        <v>93708.800000000003</v>
      </c>
      <c r="J30" s="5">
        <v>0</v>
      </c>
      <c r="K30" s="3">
        <v>93708.800000000003</v>
      </c>
      <c r="L30" s="3">
        <v>0</v>
      </c>
      <c r="M30" s="3">
        <v>93077.07</v>
      </c>
      <c r="N30" s="3">
        <v>0</v>
      </c>
      <c r="O30" s="3">
        <v>93055.43</v>
      </c>
      <c r="P30" s="3">
        <v>0</v>
      </c>
      <c r="Q30" s="3">
        <v>93059.04</v>
      </c>
      <c r="R30" s="48">
        <v>0</v>
      </c>
      <c r="S30" s="3">
        <v>99520.07</v>
      </c>
      <c r="T30" s="48">
        <v>0</v>
      </c>
      <c r="U30" s="3">
        <v>99520.07</v>
      </c>
      <c r="V30" s="48">
        <v>0</v>
      </c>
      <c r="W30" s="3">
        <v>99520.06</v>
      </c>
      <c r="X30" s="48">
        <v>0</v>
      </c>
      <c r="Y30" s="48">
        <v>-597.35089535927307</v>
      </c>
      <c r="Z30" s="4">
        <f t="shared" si="1"/>
        <v>1046893.0908953595</v>
      </c>
      <c r="AA30" s="3">
        <v>1146406.3500000001</v>
      </c>
      <c r="AB30" s="4">
        <f t="shared" si="2"/>
        <v>99513.259104640572</v>
      </c>
      <c r="AC30" s="4"/>
      <c r="AD30" s="3"/>
      <c r="AE30" s="4">
        <v>0</v>
      </c>
      <c r="AF30" s="48">
        <v>99513.26</v>
      </c>
      <c r="AG30" s="48">
        <v>0</v>
      </c>
      <c r="AH30" s="4">
        <f t="shared" si="3"/>
        <v>1146406.3508953592</v>
      </c>
      <c r="AI30" s="4">
        <f t="shared" si="0"/>
        <v>-8.9535908773541451E-4</v>
      </c>
      <c r="AJ30" s="47">
        <f>'Monthly Adjustments'!AX31</f>
        <v>0</v>
      </c>
      <c r="AK30" s="4">
        <f t="shared" si="4"/>
        <v>1146406.3508953592</v>
      </c>
    </row>
    <row r="31" spans="1:37" ht="15.75" x14ac:dyDescent="0.25">
      <c r="A31" s="7" t="s">
        <v>30</v>
      </c>
      <c r="B31" s="2" t="s">
        <v>333</v>
      </c>
      <c r="C31" s="3">
        <v>147743.60999999999</v>
      </c>
      <c r="D31" s="3">
        <v>0</v>
      </c>
      <c r="E31" s="3">
        <v>147743.60999999999</v>
      </c>
      <c r="F31" s="48">
        <v>0</v>
      </c>
      <c r="G31" s="3">
        <v>147743.60999999999</v>
      </c>
      <c r="H31" s="48">
        <v>0</v>
      </c>
      <c r="I31" s="5">
        <v>147743.60999999999</v>
      </c>
      <c r="J31" s="5">
        <v>0</v>
      </c>
      <c r="K31" s="3">
        <v>147743.60999999999</v>
      </c>
      <c r="L31" s="3">
        <v>0</v>
      </c>
      <c r="M31" s="3">
        <v>140648.88</v>
      </c>
      <c r="N31" s="3">
        <v>0</v>
      </c>
      <c r="O31" s="3">
        <v>146521.63</v>
      </c>
      <c r="P31" s="3">
        <v>0</v>
      </c>
      <c r="Q31" s="3">
        <v>146527.17000000001</v>
      </c>
      <c r="R31" s="48">
        <v>0</v>
      </c>
      <c r="S31" s="3">
        <v>156451.76999999999</v>
      </c>
      <c r="T31" s="48">
        <v>0</v>
      </c>
      <c r="U31" s="3">
        <v>156451.76999999999</v>
      </c>
      <c r="V31" s="48">
        <v>0</v>
      </c>
      <c r="W31" s="3">
        <v>156451.78</v>
      </c>
      <c r="X31" s="48">
        <v>0</v>
      </c>
      <c r="Y31" s="48">
        <v>-917.57265653803051</v>
      </c>
      <c r="Z31" s="4">
        <f t="shared" si="1"/>
        <v>1642688.6226565382</v>
      </c>
      <c r="AA31" s="3">
        <v>1799129.92</v>
      </c>
      <c r="AB31" s="4">
        <f t="shared" si="2"/>
        <v>156441.29734346177</v>
      </c>
      <c r="AC31" s="4"/>
      <c r="AD31" s="3"/>
      <c r="AE31" s="4">
        <v>0</v>
      </c>
      <c r="AF31" s="48">
        <v>156441.29999999999</v>
      </c>
      <c r="AG31" s="48">
        <v>0</v>
      </c>
      <c r="AH31" s="4">
        <f t="shared" si="3"/>
        <v>1799129.922656538</v>
      </c>
      <c r="AI31" s="4">
        <f t="shared" si="0"/>
        <v>-2.6565380394458771E-3</v>
      </c>
      <c r="AJ31" s="47">
        <f>'Monthly Adjustments'!AX32</f>
        <v>0</v>
      </c>
      <c r="AK31" s="4">
        <f t="shared" si="4"/>
        <v>1799129.922656538</v>
      </c>
    </row>
    <row r="32" spans="1:37" ht="15.75" x14ac:dyDescent="0.25">
      <c r="A32" s="7" t="s">
        <v>31</v>
      </c>
      <c r="B32" s="2" t="s">
        <v>199</v>
      </c>
      <c r="C32" s="3">
        <v>147642.10999999999</v>
      </c>
      <c r="D32" s="3">
        <v>0</v>
      </c>
      <c r="E32" s="3">
        <v>147642.10999999999</v>
      </c>
      <c r="F32" s="48">
        <v>0</v>
      </c>
      <c r="G32" s="3">
        <v>147642.10999999999</v>
      </c>
      <c r="H32" s="48">
        <v>0</v>
      </c>
      <c r="I32" s="5">
        <v>147642.10999999999</v>
      </c>
      <c r="J32" s="5">
        <v>0</v>
      </c>
      <c r="K32" s="3">
        <v>147642.10999999999</v>
      </c>
      <c r="L32" s="3">
        <v>0</v>
      </c>
      <c r="M32" s="3">
        <v>111348.53</v>
      </c>
      <c r="N32" s="3">
        <v>0</v>
      </c>
      <c r="O32" s="3">
        <v>111256.41</v>
      </c>
      <c r="P32" s="3">
        <v>0</v>
      </c>
      <c r="Q32" s="3">
        <v>111271.34</v>
      </c>
      <c r="R32" s="48">
        <v>0</v>
      </c>
      <c r="S32" s="3">
        <v>137992.56</v>
      </c>
      <c r="T32" s="48">
        <v>0</v>
      </c>
      <c r="U32" s="3">
        <v>137992.54999999999</v>
      </c>
      <c r="V32" s="48">
        <v>0</v>
      </c>
      <c r="W32" s="3">
        <v>137992.56</v>
      </c>
      <c r="X32" s="48">
        <v>0</v>
      </c>
      <c r="Y32" s="48">
        <v>-2470.4932394452485</v>
      </c>
      <c r="Z32" s="4">
        <f t="shared" si="1"/>
        <v>1488534.9932394454</v>
      </c>
      <c r="AA32" s="3">
        <v>1626499.36</v>
      </c>
      <c r="AB32" s="4">
        <f t="shared" si="2"/>
        <v>137964.36676055472</v>
      </c>
      <c r="AC32" s="4"/>
      <c r="AD32" s="3"/>
      <c r="AE32" s="4">
        <v>0</v>
      </c>
      <c r="AF32" s="48">
        <v>137964.37</v>
      </c>
      <c r="AG32" s="48">
        <v>0</v>
      </c>
      <c r="AH32" s="4">
        <f t="shared" si="3"/>
        <v>1626499.3632394453</v>
      </c>
      <c r="AI32" s="4">
        <f t="shared" si="0"/>
        <v>-3.2394451554864645E-3</v>
      </c>
      <c r="AJ32" s="47">
        <f>'Monthly Adjustments'!AX33</f>
        <v>0</v>
      </c>
      <c r="AK32" s="4">
        <f t="shared" si="4"/>
        <v>1626499.3632394453</v>
      </c>
    </row>
    <row r="33" spans="1:37" ht="15.75" x14ac:dyDescent="0.25">
      <c r="A33" s="7" t="s">
        <v>32</v>
      </c>
      <c r="B33" s="2" t="s">
        <v>200</v>
      </c>
      <c r="C33" s="3">
        <v>667896.37</v>
      </c>
      <c r="D33" s="3">
        <v>0</v>
      </c>
      <c r="E33" s="3">
        <v>667896.37</v>
      </c>
      <c r="F33" s="48">
        <v>0</v>
      </c>
      <c r="G33" s="3">
        <v>667896.37</v>
      </c>
      <c r="H33" s="48">
        <v>0</v>
      </c>
      <c r="I33" s="5">
        <v>667896.37</v>
      </c>
      <c r="J33" s="5">
        <v>0</v>
      </c>
      <c r="K33" s="3">
        <v>667896.37</v>
      </c>
      <c r="L33" s="3">
        <v>0</v>
      </c>
      <c r="M33" s="3">
        <v>616486.43999999994</v>
      </c>
      <c r="N33" s="3">
        <v>0</v>
      </c>
      <c r="O33" s="3">
        <v>616420</v>
      </c>
      <c r="P33" s="3">
        <v>0</v>
      </c>
      <c r="Q33" s="3">
        <v>616439.93999999994</v>
      </c>
      <c r="R33" s="48">
        <v>0</v>
      </c>
      <c r="S33" s="3">
        <v>652121.97</v>
      </c>
      <c r="T33" s="48">
        <v>0</v>
      </c>
      <c r="U33" s="3">
        <v>652121.97</v>
      </c>
      <c r="V33" s="48">
        <v>0</v>
      </c>
      <c r="W33" s="3">
        <v>652121.97</v>
      </c>
      <c r="X33" s="48">
        <v>0</v>
      </c>
      <c r="Y33" s="48">
        <v>-3298.9597323823577</v>
      </c>
      <c r="Z33" s="4">
        <f t="shared" si="1"/>
        <v>7148493.0997323822</v>
      </c>
      <c r="AA33" s="3">
        <v>7800577.4400000004</v>
      </c>
      <c r="AB33" s="4">
        <f t="shared" si="2"/>
        <v>652084.34026761819</v>
      </c>
      <c r="AC33" s="4"/>
      <c r="AD33" s="3"/>
      <c r="AE33" s="4">
        <v>0</v>
      </c>
      <c r="AF33" s="48">
        <v>652084.32999999996</v>
      </c>
      <c r="AG33" s="48">
        <v>0</v>
      </c>
      <c r="AH33" s="4">
        <f t="shared" si="3"/>
        <v>7800577.4297323823</v>
      </c>
      <c r="AI33" s="4">
        <f t="shared" si="0"/>
        <v>1.0267618112266064E-2</v>
      </c>
      <c r="AJ33" s="47">
        <f>'Monthly Adjustments'!AX34</f>
        <v>0</v>
      </c>
      <c r="AK33" s="4">
        <f t="shared" si="4"/>
        <v>7800577.4297323823</v>
      </c>
    </row>
    <row r="34" spans="1:37" ht="15.75" x14ac:dyDescent="0.25">
      <c r="A34" s="7" t="s">
        <v>33</v>
      </c>
      <c r="B34" s="2" t="s">
        <v>201</v>
      </c>
      <c r="C34" s="3">
        <v>264012.08</v>
      </c>
      <c r="D34" s="3">
        <v>0</v>
      </c>
      <c r="E34" s="3">
        <v>264012.08</v>
      </c>
      <c r="F34" s="48">
        <v>0</v>
      </c>
      <c r="G34" s="3">
        <v>264012.08</v>
      </c>
      <c r="H34" s="48">
        <v>0</v>
      </c>
      <c r="I34" s="5">
        <v>264012.08</v>
      </c>
      <c r="J34" s="5">
        <v>0</v>
      </c>
      <c r="K34" s="3">
        <v>264012.08</v>
      </c>
      <c r="L34" s="3">
        <v>0</v>
      </c>
      <c r="M34" s="3">
        <v>259208.45</v>
      </c>
      <c r="N34" s="3">
        <v>0</v>
      </c>
      <c r="O34" s="3">
        <v>259159.91</v>
      </c>
      <c r="P34" s="3">
        <v>0</v>
      </c>
      <c r="Q34" s="3">
        <v>259168.16</v>
      </c>
      <c r="R34" s="48">
        <v>0</v>
      </c>
      <c r="S34" s="3">
        <v>273917.90999999997</v>
      </c>
      <c r="T34" s="48">
        <v>0</v>
      </c>
      <c r="U34" s="3">
        <v>273917.90000000002</v>
      </c>
      <c r="V34" s="48">
        <v>0</v>
      </c>
      <c r="W34" s="3">
        <v>273917.90999999997</v>
      </c>
      <c r="X34" s="48">
        <v>0</v>
      </c>
      <c r="Y34" s="48">
        <v>-1363.67891579052</v>
      </c>
      <c r="Z34" s="4">
        <f t="shared" si="1"/>
        <v>2920714.3189157909</v>
      </c>
      <c r="AA34" s="3">
        <v>3194616.67</v>
      </c>
      <c r="AB34" s="4">
        <f t="shared" si="2"/>
        <v>273902.35108420905</v>
      </c>
      <c r="AC34" s="4"/>
      <c r="AD34" s="3"/>
      <c r="AE34" s="4">
        <v>0</v>
      </c>
      <c r="AF34" s="48">
        <v>273902.34000000003</v>
      </c>
      <c r="AG34" s="48">
        <v>0</v>
      </c>
      <c r="AH34" s="4">
        <f t="shared" si="3"/>
        <v>3194616.6589157903</v>
      </c>
      <c r="AI34" s="4">
        <f t="shared" ref="AI34:AI65" si="5">AA34-AH34</f>
        <v>1.1084209661930799E-2</v>
      </c>
      <c r="AJ34" s="47">
        <f>'Monthly Adjustments'!AX35</f>
        <v>0</v>
      </c>
      <c r="AK34" s="4">
        <f t="shared" si="4"/>
        <v>3194616.6589157903</v>
      </c>
    </row>
    <row r="35" spans="1:37" ht="15.75" x14ac:dyDescent="0.25">
      <c r="A35" s="7" t="s">
        <v>34</v>
      </c>
      <c r="B35" s="2" t="s">
        <v>202</v>
      </c>
      <c r="C35" s="3">
        <v>143434.01999999999</v>
      </c>
      <c r="D35" s="3">
        <v>0</v>
      </c>
      <c r="E35" s="3">
        <v>143434.01999999999</v>
      </c>
      <c r="F35" s="48">
        <v>0</v>
      </c>
      <c r="G35" s="3">
        <v>143434.01999999999</v>
      </c>
      <c r="H35" s="48">
        <v>0</v>
      </c>
      <c r="I35" s="5">
        <v>143434.01999999999</v>
      </c>
      <c r="J35" s="5">
        <v>0</v>
      </c>
      <c r="K35" s="3">
        <v>143434.01999999999</v>
      </c>
      <c r="L35" s="3">
        <v>0</v>
      </c>
      <c r="M35" s="3">
        <v>147663.96</v>
      </c>
      <c r="N35" s="3">
        <v>0</v>
      </c>
      <c r="O35" s="3">
        <v>139591.59</v>
      </c>
      <c r="P35" s="3">
        <v>0</v>
      </c>
      <c r="Q35" s="3">
        <v>139597.28</v>
      </c>
      <c r="R35" s="48">
        <v>0</v>
      </c>
      <c r="S35" s="3">
        <v>149792.95999999999</v>
      </c>
      <c r="T35" s="48">
        <v>0</v>
      </c>
      <c r="U35" s="3">
        <v>149792.95999999999</v>
      </c>
      <c r="V35" s="48">
        <v>0</v>
      </c>
      <c r="W35" s="3">
        <v>149792.95999999999</v>
      </c>
      <c r="X35" s="48">
        <v>0</v>
      </c>
      <c r="Y35" s="48">
        <v>-942.63470945223639</v>
      </c>
      <c r="Z35" s="4">
        <f t="shared" si="1"/>
        <v>1594344.4447094521</v>
      </c>
      <c r="AA35" s="3">
        <v>1744126.64</v>
      </c>
      <c r="AB35" s="4">
        <f t="shared" si="2"/>
        <v>149782.1952905478</v>
      </c>
      <c r="AC35" s="4"/>
      <c r="AD35" s="3"/>
      <c r="AE35" s="4">
        <v>0</v>
      </c>
      <c r="AF35" s="48">
        <v>149782.20000000001</v>
      </c>
      <c r="AG35" s="48">
        <v>0</v>
      </c>
      <c r="AH35" s="4">
        <f t="shared" si="3"/>
        <v>1744126.6447094521</v>
      </c>
      <c r="AI35" s="4">
        <f t="shared" si="5"/>
        <v>-4.7094521578401327E-3</v>
      </c>
      <c r="AJ35" s="47">
        <f>'Monthly Adjustments'!AX36</f>
        <v>0</v>
      </c>
      <c r="AK35" s="4">
        <f t="shared" si="4"/>
        <v>1744126.6447094521</v>
      </c>
    </row>
    <row r="36" spans="1:37" ht="15.75" x14ac:dyDescent="0.25">
      <c r="A36" s="7" t="s">
        <v>35</v>
      </c>
      <c r="B36" s="2" t="s">
        <v>203</v>
      </c>
      <c r="C36" s="3">
        <v>150351.75</v>
      </c>
      <c r="D36" s="3">
        <v>0</v>
      </c>
      <c r="E36" s="3">
        <v>150351.75</v>
      </c>
      <c r="F36" s="48">
        <v>0</v>
      </c>
      <c r="G36" s="3">
        <v>150351.75</v>
      </c>
      <c r="H36" s="48">
        <v>0</v>
      </c>
      <c r="I36" s="5">
        <v>150351.75</v>
      </c>
      <c r="J36" s="5">
        <v>0</v>
      </c>
      <c r="K36" s="3">
        <v>150351.75</v>
      </c>
      <c r="L36" s="3">
        <v>0</v>
      </c>
      <c r="M36" s="3">
        <v>138869.51</v>
      </c>
      <c r="N36" s="3">
        <v>0</v>
      </c>
      <c r="O36" s="3">
        <v>136893.82999999999</v>
      </c>
      <c r="P36" s="3">
        <v>0</v>
      </c>
      <c r="Q36" s="3">
        <v>136900.38</v>
      </c>
      <c r="R36" s="48">
        <v>0</v>
      </c>
      <c r="S36" s="3">
        <v>148620.26</v>
      </c>
      <c r="T36" s="48">
        <v>0</v>
      </c>
      <c r="U36" s="3">
        <v>148620.26</v>
      </c>
      <c r="V36" s="48">
        <v>0</v>
      </c>
      <c r="W36" s="3">
        <v>148620.26999999999</v>
      </c>
      <c r="X36" s="48">
        <v>0</v>
      </c>
      <c r="Y36" s="48">
        <v>-1083.554304797517</v>
      </c>
      <c r="Z36" s="4">
        <f t="shared" si="1"/>
        <v>1611366.8143047974</v>
      </c>
      <c r="AA36" s="3">
        <v>1759974.71</v>
      </c>
      <c r="AB36" s="4">
        <f t="shared" si="2"/>
        <v>148607.89569520252</v>
      </c>
      <c r="AC36" s="4"/>
      <c r="AD36" s="3"/>
      <c r="AE36" s="4">
        <v>0</v>
      </c>
      <c r="AF36" s="48">
        <v>148607.9</v>
      </c>
      <c r="AG36" s="48">
        <v>0</v>
      </c>
      <c r="AH36" s="4">
        <f t="shared" si="3"/>
        <v>1759974.7143047974</v>
      </c>
      <c r="AI36" s="4">
        <f t="shared" si="5"/>
        <v>-4.304797388613224E-3</v>
      </c>
      <c r="AJ36" s="47">
        <f>'Monthly Adjustments'!AX37</f>
        <v>0</v>
      </c>
      <c r="AK36" s="4">
        <f t="shared" si="4"/>
        <v>1759974.7143047974</v>
      </c>
    </row>
    <row r="37" spans="1:37" ht="15.75" x14ac:dyDescent="0.25">
      <c r="A37" s="7" t="s">
        <v>36</v>
      </c>
      <c r="B37" s="2" t="s">
        <v>204</v>
      </c>
      <c r="C37" s="3">
        <v>77294.44</v>
      </c>
      <c r="D37" s="3">
        <v>0</v>
      </c>
      <c r="E37" s="3">
        <v>77294.44</v>
      </c>
      <c r="F37" s="48">
        <v>0</v>
      </c>
      <c r="G37" s="3">
        <v>77294.44</v>
      </c>
      <c r="H37" s="48">
        <v>0</v>
      </c>
      <c r="I37" s="5">
        <v>77294.44</v>
      </c>
      <c r="J37" s="5">
        <v>0</v>
      </c>
      <c r="K37" s="3">
        <v>77294.44</v>
      </c>
      <c r="L37" s="3">
        <v>0</v>
      </c>
      <c r="M37" s="3">
        <v>82765.55</v>
      </c>
      <c r="N37" s="3">
        <v>0</v>
      </c>
      <c r="O37" s="3">
        <v>109843.05</v>
      </c>
      <c r="P37" s="3">
        <v>0</v>
      </c>
      <c r="Q37" s="3">
        <v>109850.39</v>
      </c>
      <c r="R37" s="48">
        <v>0</v>
      </c>
      <c r="S37" s="3">
        <v>122973.08</v>
      </c>
      <c r="T37" s="48">
        <v>0</v>
      </c>
      <c r="U37" s="3">
        <v>122973.08</v>
      </c>
      <c r="V37" s="48">
        <v>0</v>
      </c>
      <c r="W37" s="3">
        <v>122973.08</v>
      </c>
      <c r="X37" s="48">
        <v>0</v>
      </c>
      <c r="Y37" s="48">
        <v>-1213.2506439814053</v>
      </c>
      <c r="Z37" s="4">
        <f t="shared" si="1"/>
        <v>1059063.6806439813</v>
      </c>
      <c r="AA37" s="3">
        <v>1182022.92</v>
      </c>
      <c r="AB37" s="4">
        <f t="shared" si="2"/>
        <v>122959.2393560186</v>
      </c>
      <c r="AC37" s="4"/>
      <c r="AD37" s="3"/>
      <c r="AE37" s="4">
        <v>0</v>
      </c>
      <c r="AF37" s="48">
        <v>122959.24</v>
      </c>
      <c r="AG37" s="48">
        <v>0</v>
      </c>
      <c r="AH37" s="4">
        <f t="shared" si="3"/>
        <v>1182022.9206439815</v>
      </c>
      <c r="AI37" s="4">
        <f t="shared" si="5"/>
        <v>-6.4398162066936493E-4</v>
      </c>
      <c r="AJ37" s="47">
        <f>'Monthly Adjustments'!AX38</f>
        <v>0</v>
      </c>
      <c r="AK37" s="4">
        <f t="shared" si="4"/>
        <v>1182022.9206439815</v>
      </c>
    </row>
    <row r="38" spans="1:37" ht="15.75" x14ac:dyDescent="0.25">
      <c r="A38" s="7" t="s">
        <v>37</v>
      </c>
      <c r="B38" s="2" t="s">
        <v>334</v>
      </c>
      <c r="C38" s="3">
        <v>266730.3</v>
      </c>
      <c r="D38" s="3">
        <v>0</v>
      </c>
      <c r="E38" s="3">
        <v>266730.3</v>
      </c>
      <c r="F38" s="48">
        <v>0</v>
      </c>
      <c r="G38" s="3">
        <v>266730.3</v>
      </c>
      <c r="H38" s="48">
        <v>0</v>
      </c>
      <c r="I38" s="5">
        <v>266730.3</v>
      </c>
      <c r="J38" s="5">
        <v>0</v>
      </c>
      <c r="K38" s="3">
        <v>266730.3</v>
      </c>
      <c r="L38" s="3">
        <v>0</v>
      </c>
      <c r="M38" s="3">
        <v>248447.66</v>
      </c>
      <c r="N38" s="3">
        <v>0</v>
      </c>
      <c r="O38" s="3">
        <v>245902.09</v>
      </c>
      <c r="P38" s="3">
        <v>0</v>
      </c>
      <c r="Q38" s="3">
        <v>245911.6</v>
      </c>
      <c r="R38" s="48">
        <v>0</v>
      </c>
      <c r="S38" s="3">
        <v>262922.57</v>
      </c>
      <c r="T38" s="48">
        <v>0</v>
      </c>
      <c r="U38" s="3">
        <v>262922.57</v>
      </c>
      <c r="V38" s="48">
        <v>0</v>
      </c>
      <c r="W38" s="3">
        <v>262922.58</v>
      </c>
      <c r="X38" s="48">
        <v>0</v>
      </c>
      <c r="Y38" s="48">
        <v>-1572.7389158404294</v>
      </c>
      <c r="Z38" s="4">
        <f t="shared" si="1"/>
        <v>2864253.3089158405</v>
      </c>
      <c r="AA38" s="3">
        <v>3127157.94</v>
      </c>
      <c r="AB38" s="4">
        <f t="shared" si="2"/>
        <v>262904.63108415948</v>
      </c>
      <c r="AC38" s="4"/>
      <c r="AD38" s="3"/>
      <c r="AE38" s="4">
        <v>0</v>
      </c>
      <c r="AF38" s="48">
        <v>262904.63</v>
      </c>
      <c r="AG38" s="48">
        <v>0</v>
      </c>
      <c r="AH38" s="4">
        <f t="shared" si="3"/>
        <v>3127157.9389158408</v>
      </c>
      <c r="AI38" s="4">
        <f t="shared" si="5"/>
        <v>1.0841591283679008E-3</v>
      </c>
      <c r="AJ38" s="47">
        <f>'Monthly Adjustments'!AX39</f>
        <v>0</v>
      </c>
      <c r="AK38" s="4">
        <f t="shared" si="4"/>
        <v>3127157.9389158408</v>
      </c>
    </row>
    <row r="39" spans="1:37" ht="15.75" x14ac:dyDescent="0.25">
      <c r="A39" s="7" t="s">
        <v>38</v>
      </c>
      <c r="B39" s="2" t="s">
        <v>335</v>
      </c>
      <c r="C39" s="3">
        <v>84576.49</v>
      </c>
      <c r="D39" s="3">
        <v>0</v>
      </c>
      <c r="E39" s="3">
        <v>84576.49</v>
      </c>
      <c r="F39" s="48">
        <v>0</v>
      </c>
      <c r="G39" s="3">
        <v>84576.49</v>
      </c>
      <c r="H39" s="48">
        <v>0</v>
      </c>
      <c r="I39" s="5">
        <v>84576.49</v>
      </c>
      <c r="J39" s="5">
        <v>0</v>
      </c>
      <c r="K39" s="3">
        <v>84576.49</v>
      </c>
      <c r="L39" s="3">
        <v>0</v>
      </c>
      <c r="M39" s="3">
        <v>45824.23</v>
      </c>
      <c r="N39" s="3">
        <v>0</v>
      </c>
      <c r="O39" s="3">
        <v>44750.38</v>
      </c>
      <c r="P39" s="3">
        <v>0</v>
      </c>
      <c r="Q39" s="3">
        <v>44759</v>
      </c>
      <c r="R39" s="48">
        <v>0</v>
      </c>
      <c r="S39" s="3">
        <v>60181.71</v>
      </c>
      <c r="T39" s="48">
        <v>0</v>
      </c>
      <c r="U39" s="3">
        <v>60181.71</v>
      </c>
      <c r="V39" s="48">
        <v>0</v>
      </c>
      <c r="W39" s="3">
        <v>60181.72</v>
      </c>
      <c r="X39" s="48">
        <v>0</v>
      </c>
      <c r="Y39" s="48">
        <v>-1425.8969599922063</v>
      </c>
      <c r="Z39" s="4">
        <f t="shared" si="1"/>
        <v>740187.0969599922</v>
      </c>
      <c r="AA39" s="3">
        <v>800352.54</v>
      </c>
      <c r="AB39" s="4">
        <f t="shared" si="2"/>
        <v>60165.443040007842</v>
      </c>
      <c r="AC39" s="4"/>
      <c r="AD39" s="3"/>
      <c r="AE39" s="4">
        <v>0</v>
      </c>
      <c r="AF39" s="48">
        <v>60165.440000000002</v>
      </c>
      <c r="AG39" s="48">
        <v>0</v>
      </c>
      <c r="AH39" s="4">
        <f t="shared" si="3"/>
        <v>800352.53695999214</v>
      </c>
      <c r="AI39" s="4">
        <f t="shared" si="5"/>
        <v>3.0400078976526856E-3</v>
      </c>
      <c r="AJ39" s="47">
        <f>'Monthly Adjustments'!AX40</f>
        <v>0</v>
      </c>
      <c r="AK39" s="4">
        <f t="shared" si="4"/>
        <v>800352.53695999214</v>
      </c>
    </row>
    <row r="40" spans="1:37" ht="15.75" x14ac:dyDescent="0.25">
      <c r="A40" s="7" t="s">
        <v>39</v>
      </c>
      <c r="B40" s="2" t="s">
        <v>336</v>
      </c>
      <c r="C40" s="3">
        <v>2310463.06</v>
      </c>
      <c r="D40" s="3">
        <v>0</v>
      </c>
      <c r="E40" s="3">
        <v>2310463.06</v>
      </c>
      <c r="F40" s="48">
        <v>0</v>
      </c>
      <c r="G40" s="3">
        <v>2310463.06</v>
      </c>
      <c r="H40" s="48">
        <v>0</v>
      </c>
      <c r="I40" s="5">
        <v>2310463.06</v>
      </c>
      <c r="J40" s="5">
        <v>0</v>
      </c>
      <c r="K40" s="3">
        <v>2310463.06</v>
      </c>
      <c r="L40" s="3">
        <v>0</v>
      </c>
      <c r="M40" s="3">
        <v>2292463.62</v>
      </c>
      <c r="N40" s="3">
        <v>0</v>
      </c>
      <c r="O40" s="3">
        <v>2124561.37</v>
      </c>
      <c r="P40" s="3">
        <v>0</v>
      </c>
      <c r="Q40" s="3">
        <v>2124649.39</v>
      </c>
      <c r="R40" s="48">
        <v>0</v>
      </c>
      <c r="S40" s="3">
        <v>2282119.17</v>
      </c>
      <c r="T40" s="48">
        <v>0</v>
      </c>
      <c r="U40" s="3">
        <v>2282119.17</v>
      </c>
      <c r="V40" s="48">
        <v>0</v>
      </c>
      <c r="W40" s="3">
        <v>2282119.1800000002</v>
      </c>
      <c r="X40" s="48">
        <v>0</v>
      </c>
      <c r="Y40" s="48">
        <v>-14558.771404365059</v>
      </c>
      <c r="Z40" s="4">
        <f t="shared" si="1"/>
        <v>24954905.971404366</v>
      </c>
      <c r="AA40" s="3">
        <v>27236859.07</v>
      </c>
      <c r="AB40" s="4">
        <f t="shared" si="2"/>
        <v>2281953.0985956341</v>
      </c>
      <c r="AC40" s="4"/>
      <c r="AD40" s="3"/>
      <c r="AE40" s="4">
        <v>0</v>
      </c>
      <c r="AF40" s="48">
        <v>2281953.1</v>
      </c>
      <c r="AG40" s="48">
        <v>0</v>
      </c>
      <c r="AH40" s="4">
        <f t="shared" si="3"/>
        <v>27236859.071404368</v>
      </c>
      <c r="AI40" s="4">
        <f t="shared" si="5"/>
        <v>-1.4043673872947693E-3</v>
      </c>
      <c r="AJ40" s="47">
        <f>'Monthly Adjustments'!AX41</f>
        <v>-101638.72429027778</v>
      </c>
      <c r="AK40" s="4">
        <f t="shared" si="4"/>
        <v>27135220.34711409</v>
      </c>
    </row>
    <row r="41" spans="1:37" ht="15.75" x14ac:dyDescent="0.25">
      <c r="A41" s="7" t="s">
        <v>40</v>
      </c>
      <c r="B41" s="2" t="s">
        <v>337</v>
      </c>
      <c r="C41" s="3">
        <v>15644220.609999999</v>
      </c>
      <c r="D41" s="3">
        <v>0</v>
      </c>
      <c r="E41" s="3">
        <v>15644220.609999999</v>
      </c>
      <c r="F41" s="48">
        <v>0</v>
      </c>
      <c r="G41" s="3">
        <v>15644220.609999999</v>
      </c>
      <c r="H41" s="48">
        <v>0</v>
      </c>
      <c r="I41" s="5">
        <v>15644220.609999999</v>
      </c>
      <c r="J41" s="5">
        <v>0</v>
      </c>
      <c r="K41" s="3">
        <v>15644220.609999999</v>
      </c>
      <c r="L41" s="3">
        <v>0</v>
      </c>
      <c r="M41" s="3">
        <v>13090983.4</v>
      </c>
      <c r="N41" s="3">
        <v>0</v>
      </c>
      <c r="O41" s="3">
        <v>13084269.07</v>
      </c>
      <c r="P41" s="3">
        <v>0</v>
      </c>
      <c r="Q41" s="3">
        <v>13086037.359999999</v>
      </c>
      <c r="R41" s="48">
        <v>0</v>
      </c>
      <c r="S41" s="3">
        <v>16249625.039999999</v>
      </c>
      <c r="T41" s="48">
        <v>0</v>
      </c>
      <c r="U41" s="3">
        <v>16249625.039999999</v>
      </c>
      <c r="V41" s="48">
        <v>0</v>
      </c>
      <c r="W41" s="3">
        <v>16249625.039999999</v>
      </c>
      <c r="X41" s="48">
        <v>0</v>
      </c>
      <c r="Y41" s="48">
        <v>-292487.53711061133</v>
      </c>
      <c r="Z41" s="4">
        <f t="shared" si="1"/>
        <v>166523755.5371106</v>
      </c>
      <c r="AA41" s="3">
        <v>182770044.19</v>
      </c>
      <c r="AB41" s="4">
        <f t="shared" si="2"/>
        <v>16246288.652889401</v>
      </c>
      <c r="AC41" s="4"/>
      <c r="AD41" s="3"/>
      <c r="AE41" s="4">
        <v>0</v>
      </c>
      <c r="AF41" s="48">
        <v>16246288.66</v>
      </c>
      <c r="AG41" s="48">
        <v>0</v>
      </c>
      <c r="AH41" s="4">
        <f t="shared" si="3"/>
        <v>182770044.19711059</v>
      </c>
      <c r="AI41" s="4">
        <f t="shared" si="5"/>
        <v>-7.110595703125E-3</v>
      </c>
      <c r="AJ41" s="47">
        <f>'Monthly Adjustments'!AX42</f>
        <v>-1396075.8076835568</v>
      </c>
      <c r="AK41" s="4">
        <f t="shared" si="4"/>
        <v>181373968.38942704</v>
      </c>
    </row>
    <row r="42" spans="1:37" ht="15.75" x14ac:dyDescent="0.25">
      <c r="A42" s="7" t="s">
        <v>41</v>
      </c>
      <c r="B42" s="2" t="s">
        <v>338</v>
      </c>
      <c r="C42" s="3">
        <v>70551.56</v>
      </c>
      <c r="D42" s="3">
        <v>0</v>
      </c>
      <c r="E42" s="3">
        <v>70551.56</v>
      </c>
      <c r="F42" s="48">
        <v>0</v>
      </c>
      <c r="G42" s="3">
        <v>70551.56</v>
      </c>
      <c r="H42" s="48">
        <v>0</v>
      </c>
      <c r="I42" s="5">
        <v>70551.56</v>
      </c>
      <c r="J42" s="5">
        <v>0</v>
      </c>
      <c r="K42" s="3">
        <v>70551.56</v>
      </c>
      <c r="L42" s="3">
        <v>0</v>
      </c>
      <c r="M42" s="3">
        <v>74790.570000000007</v>
      </c>
      <c r="N42" s="3">
        <v>0</v>
      </c>
      <c r="O42" s="3">
        <v>74999.89</v>
      </c>
      <c r="P42" s="3">
        <v>0</v>
      </c>
      <c r="Q42" s="3">
        <v>75006.69</v>
      </c>
      <c r="R42" s="48">
        <v>0</v>
      </c>
      <c r="S42" s="3">
        <v>87175.06</v>
      </c>
      <c r="T42" s="48">
        <v>0</v>
      </c>
      <c r="U42" s="3">
        <v>87175.06</v>
      </c>
      <c r="V42" s="48">
        <v>0</v>
      </c>
      <c r="W42" s="3">
        <v>87175.06</v>
      </c>
      <c r="X42" s="48">
        <v>0</v>
      </c>
      <c r="Y42" s="48">
        <v>-1125.0192349049876</v>
      </c>
      <c r="Z42" s="4">
        <f t="shared" si="1"/>
        <v>840205.14923490514</v>
      </c>
      <c r="AA42" s="3">
        <v>927367.38</v>
      </c>
      <c r="AB42" s="4">
        <f t="shared" si="2"/>
        <v>87162.230765094864</v>
      </c>
      <c r="AC42" s="4"/>
      <c r="AD42" s="3"/>
      <c r="AE42" s="4">
        <v>0</v>
      </c>
      <c r="AF42" s="48">
        <v>87162.23</v>
      </c>
      <c r="AG42" s="48">
        <v>0</v>
      </c>
      <c r="AH42" s="4">
        <f t="shared" si="3"/>
        <v>927367.37923490501</v>
      </c>
      <c r="AI42" s="4">
        <f t="shared" si="5"/>
        <v>7.6509499922394753E-4</v>
      </c>
      <c r="AJ42" s="47">
        <f>'Monthly Adjustments'!AX43</f>
        <v>0</v>
      </c>
      <c r="AK42" s="4">
        <f t="shared" si="4"/>
        <v>927367.37923490501</v>
      </c>
    </row>
    <row r="43" spans="1:37" ht="15.75" x14ac:dyDescent="0.25">
      <c r="A43" s="7" t="s">
        <v>42</v>
      </c>
      <c r="B43" s="2" t="s">
        <v>339</v>
      </c>
      <c r="C43" s="3">
        <v>24927929.260000002</v>
      </c>
      <c r="D43" s="3">
        <v>0</v>
      </c>
      <c r="E43" s="3">
        <v>24927929.260000002</v>
      </c>
      <c r="F43" s="48">
        <v>0</v>
      </c>
      <c r="G43" s="3">
        <v>24927929.260000002</v>
      </c>
      <c r="H43" s="48">
        <v>0</v>
      </c>
      <c r="I43" s="5">
        <v>24927929.260000002</v>
      </c>
      <c r="J43" s="5">
        <v>0</v>
      </c>
      <c r="K43" s="3">
        <v>24927929.260000002</v>
      </c>
      <c r="L43" s="3">
        <v>0</v>
      </c>
      <c r="M43" s="3">
        <v>22964240.75</v>
      </c>
      <c r="N43" s="3">
        <v>0</v>
      </c>
      <c r="O43" s="3">
        <v>22989833.73</v>
      </c>
      <c r="P43" s="3">
        <v>0</v>
      </c>
      <c r="Q43" s="3">
        <v>22991007.699999999</v>
      </c>
      <c r="R43" s="48">
        <v>0</v>
      </c>
      <c r="S43" s="3">
        <v>25095178.41</v>
      </c>
      <c r="T43" s="48">
        <v>0</v>
      </c>
      <c r="U43" s="3">
        <v>25095178.41</v>
      </c>
      <c r="V43" s="48">
        <v>0</v>
      </c>
      <c r="W43" s="3">
        <v>25095178.41</v>
      </c>
      <c r="X43" s="48">
        <v>0</v>
      </c>
      <c r="Y43" s="48">
        <v>-194525.11829464399</v>
      </c>
      <c r="Z43" s="4">
        <f t="shared" si="1"/>
        <v>269064788.82829463</v>
      </c>
      <c r="AA43" s="3">
        <v>294120443.25999999</v>
      </c>
      <c r="AB43" s="4">
        <f t="shared" si="2"/>
        <v>25055654.431705356</v>
      </c>
      <c r="AC43" s="4"/>
      <c r="AD43" s="3"/>
      <c r="AE43" s="4">
        <v>0</v>
      </c>
      <c r="AF43" s="48">
        <v>25055654.43</v>
      </c>
      <c r="AG43" s="48">
        <v>0</v>
      </c>
      <c r="AH43" s="4">
        <f t="shared" si="3"/>
        <v>294120443.25829464</v>
      </c>
      <c r="AI43" s="4">
        <f t="shared" si="5"/>
        <v>1.7053484916687012E-3</v>
      </c>
      <c r="AJ43" s="47">
        <f>'Monthly Adjustments'!AX44</f>
        <v>-15473731.379241567</v>
      </c>
      <c r="AK43" s="4">
        <f t="shared" si="4"/>
        <v>278646711.87905306</v>
      </c>
    </row>
    <row r="44" spans="1:37" ht="15.75" x14ac:dyDescent="0.25">
      <c r="A44" s="7" t="s">
        <v>43</v>
      </c>
      <c r="B44" s="2" t="s">
        <v>340</v>
      </c>
      <c r="C44" s="3">
        <v>1358225.92</v>
      </c>
      <c r="D44" s="3">
        <v>0</v>
      </c>
      <c r="E44" s="3">
        <v>1358225.92</v>
      </c>
      <c r="F44" s="48">
        <v>0</v>
      </c>
      <c r="G44" s="3">
        <v>1358225.92</v>
      </c>
      <c r="H44" s="48">
        <v>0</v>
      </c>
      <c r="I44" s="5">
        <v>1358225.92</v>
      </c>
      <c r="J44" s="5">
        <v>0</v>
      </c>
      <c r="K44" s="3">
        <v>1358225.92</v>
      </c>
      <c r="L44" s="3">
        <v>0</v>
      </c>
      <c r="M44" s="3">
        <v>1404519.19</v>
      </c>
      <c r="N44" s="3">
        <v>0</v>
      </c>
      <c r="O44" s="3">
        <v>1403736.55</v>
      </c>
      <c r="P44" s="3">
        <v>0</v>
      </c>
      <c r="Q44" s="3">
        <v>1403869.47</v>
      </c>
      <c r="R44" s="48">
        <v>0</v>
      </c>
      <c r="S44" s="3">
        <v>1641762.08</v>
      </c>
      <c r="T44" s="48">
        <v>0</v>
      </c>
      <c r="U44" s="3">
        <v>1641762.07</v>
      </c>
      <c r="V44" s="48">
        <v>0</v>
      </c>
      <c r="W44" s="3">
        <v>1641762.08</v>
      </c>
      <c r="X44" s="48">
        <v>0</v>
      </c>
      <c r="Y44" s="48">
        <v>-21993.206977773312</v>
      </c>
      <c r="Z44" s="4">
        <f t="shared" si="1"/>
        <v>15950534.246977774</v>
      </c>
      <c r="AA44" s="3">
        <v>17589593.620000001</v>
      </c>
      <c r="AB44" s="4">
        <f t="shared" si="2"/>
        <v>1639059.3730222266</v>
      </c>
      <c r="AC44" s="4"/>
      <c r="AD44" s="3"/>
      <c r="AE44" s="4">
        <v>0</v>
      </c>
      <c r="AF44" s="48">
        <v>1639059.37</v>
      </c>
      <c r="AG44" s="48">
        <v>0</v>
      </c>
      <c r="AH44" s="4">
        <f t="shared" si="3"/>
        <v>17589593.616977774</v>
      </c>
      <c r="AI44" s="4">
        <f t="shared" si="5"/>
        <v>3.0222274363040924E-3</v>
      </c>
      <c r="AJ44" s="47">
        <f>'Monthly Adjustments'!AX45</f>
        <v>55573.948488515001</v>
      </c>
      <c r="AK44" s="4">
        <f t="shared" si="4"/>
        <v>17645167.565466288</v>
      </c>
    </row>
    <row r="45" spans="1:37" ht="15.75" x14ac:dyDescent="0.25">
      <c r="A45" s="7" t="s">
        <v>44</v>
      </c>
      <c r="B45" s="2" t="s">
        <v>205</v>
      </c>
      <c r="C45" s="3">
        <v>861140.62</v>
      </c>
      <c r="D45" s="3">
        <v>0</v>
      </c>
      <c r="E45" s="3">
        <v>861140.62</v>
      </c>
      <c r="F45" s="48">
        <v>0</v>
      </c>
      <c r="G45" s="3">
        <v>861140.62</v>
      </c>
      <c r="H45" s="48">
        <v>0</v>
      </c>
      <c r="I45" s="5">
        <v>861140.62</v>
      </c>
      <c r="J45" s="5">
        <v>0</v>
      </c>
      <c r="K45" s="3">
        <v>861140.62</v>
      </c>
      <c r="L45" s="3">
        <v>0</v>
      </c>
      <c r="M45" s="3">
        <v>801547.58</v>
      </c>
      <c r="N45" s="3">
        <v>0</v>
      </c>
      <c r="O45" s="3">
        <v>809461.02</v>
      </c>
      <c r="P45" s="3">
        <v>0</v>
      </c>
      <c r="Q45" s="3">
        <v>809503.73</v>
      </c>
      <c r="R45" s="48">
        <v>0</v>
      </c>
      <c r="S45" s="3">
        <v>885905.66</v>
      </c>
      <c r="T45" s="48">
        <v>0</v>
      </c>
      <c r="U45" s="3">
        <v>885905.65</v>
      </c>
      <c r="V45" s="48">
        <v>0</v>
      </c>
      <c r="W45" s="3">
        <v>885905.66</v>
      </c>
      <c r="X45" s="48">
        <v>0</v>
      </c>
      <c r="Y45" s="48">
        <v>-7063.6925989006331</v>
      </c>
      <c r="Z45" s="4">
        <f t="shared" si="1"/>
        <v>9390996.0925989002</v>
      </c>
      <c r="AA45" s="3">
        <v>10276821.16</v>
      </c>
      <c r="AB45" s="4">
        <f t="shared" si="2"/>
        <v>885825.06740109995</v>
      </c>
      <c r="AC45" s="4"/>
      <c r="AD45" s="3"/>
      <c r="AE45" s="4">
        <v>0</v>
      </c>
      <c r="AF45" s="48">
        <v>885825.08</v>
      </c>
      <c r="AG45" s="48">
        <v>0</v>
      </c>
      <c r="AH45" s="4">
        <f t="shared" si="3"/>
        <v>10276821.172598898</v>
      </c>
      <c r="AI45" s="4">
        <f t="shared" si="5"/>
        <v>-1.2598898261785507E-2</v>
      </c>
      <c r="AJ45" s="47">
        <f>'Monthly Adjustments'!AX46</f>
        <v>-634035.52</v>
      </c>
      <c r="AK45" s="4">
        <f t="shared" si="4"/>
        <v>9642785.6525988989</v>
      </c>
    </row>
    <row r="46" spans="1:37" ht="15.75" x14ac:dyDescent="0.25">
      <c r="A46" s="7" t="s">
        <v>45</v>
      </c>
      <c r="B46" s="2" t="s">
        <v>206</v>
      </c>
      <c r="C46" s="3">
        <v>165220.21</v>
      </c>
      <c r="D46" s="3">
        <v>0</v>
      </c>
      <c r="E46" s="3">
        <v>165220.21</v>
      </c>
      <c r="F46" s="48">
        <v>0</v>
      </c>
      <c r="G46" s="3">
        <v>165220.21</v>
      </c>
      <c r="H46" s="48">
        <v>0</v>
      </c>
      <c r="I46" s="5">
        <v>165220.21</v>
      </c>
      <c r="J46" s="5">
        <v>0</v>
      </c>
      <c r="K46" s="3">
        <v>165220.21</v>
      </c>
      <c r="L46" s="3">
        <v>0</v>
      </c>
      <c r="M46" s="3">
        <v>159202.37</v>
      </c>
      <c r="N46" s="3">
        <v>0</v>
      </c>
      <c r="O46" s="3">
        <v>159151.45000000001</v>
      </c>
      <c r="P46" s="3">
        <v>0</v>
      </c>
      <c r="Q46" s="3">
        <v>159158.68</v>
      </c>
      <c r="R46" s="48">
        <v>0</v>
      </c>
      <c r="S46" s="3">
        <v>172077.44</v>
      </c>
      <c r="T46" s="48">
        <v>0</v>
      </c>
      <c r="U46" s="3">
        <v>172077.43</v>
      </c>
      <c r="V46" s="48">
        <v>0</v>
      </c>
      <c r="W46" s="3">
        <v>172077.44</v>
      </c>
      <c r="X46" s="48">
        <v>0</v>
      </c>
      <c r="Y46" s="48">
        <v>-1194.3959318032591</v>
      </c>
      <c r="Z46" s="4">
        <f t="shared" si="1"/>
        <v>1821040.2559318028</v>
      </c>
      <c r="AA46" s="3">
        <v>1993104.06</v>
      </c>
      <c r="AB46" s="4">
        <f t="shared" si="2"/>
        <v>172063.80406819726</v>
      </c>
      <c r="AC46" s="4"/>
      <c r="AD46" s="3"/>
      <c r="AE46" s="4">
        <v>0</v>
      </c>
      <c r="AF46" s="48">
        <v>172063.81</v>
      </c>
      <c r="AG46" s="48">
        <v>0</v>
      </c>
      <c r="AH46" s="4">
        <f t="shared" si="3"/>
        <v>1993104.0659318031</v>
      </c>
      <c r="AI46" s="4">
        <f t="shared" si="5"/>
        <v>-5.9318030253052711E-3</v>
      </c>
      <c r="AJ46" s="47">
        <f>'Monthly Adjustments'!AX47</f>
        <v>0</v>
      </c>
      <c r="AK46" s="4">
        <f t="shared" si="4"/>
        <v>1993104.0659318031</v>
      </c>
    </row>
    <row r="47" spans="1:37" ht="15.75" x14ac:dyDescent="0.25">
      <c r="A47" s="7" t="s">
        <v>46</v>
      </c>
      <c r="B47" s="2" t="s">
        <v>207</v>
      </c>
      <c r="C47" s="3">
        <v>238439.28</v>
      </c>
      <c r="D47" s="3">
        <v>0</v>
      </c>
      <c r="E47" s="3">
        <v>238439.28</v>
      </c>
      <c r="F47" s="48">
        <v>0</v>
      </c>
      <c r="G47" s="3">
        <v>238439.28</v>
      </c>
      <c r="H47" s="48">
        <v>0</v>
      </c>
      <c r="I47" s="5">
        <v>238439.28</v>
      </c>
      <c r="J47" s="5">
        <v>0</v>
      </c>
      <c r="K47" s="3">
        <v>238439.28</v>
      </c>
      <c r="L47" s="3">
        <v>0</v>
      </c>
      <c r="M47" s="3">
        <v>177775.53</v>
      </c>
      <c r="N47" s="3">
        <v>0</v>
      </c>
      <c r="O47" s="3">
        <v>177204.77</v>
      </c>
      <c r="P47" s="3">
        <v>0</v>
      </c>
      <c r="Q47" s="3">
        <v>177212.81</v>
      </c>
      <c r="R47" s="48">
        <v>0</v>
      </c>
      <c r="S47" s="3">
        <v>191596.36</v>
      </c>
      <c r="T47" s="48">
        <v>0</v>
      </c>
      <c r="U47" s="3">
        <v>191596.36</v>
      </c>
      <c r="V47" s="48">
        <v>0</v>
      </c>
      <c r="W47" s="3">
        <v>191596.36</v>
      </c>
      <c r="X47" s="48">
        <v>0</v>
      </c>
      <c r="Y47" s="48">
        <v>-1329.8218073173632</v>
      </c>
      <c r="Z47" s="4">
        <f t="shared" si="1"/>
        <v>2300508.4118073173</v>
      </c>
      <c r="AA47" s="3">
        <v>2492089.59</v>
      </c>
      <c r="AB47" s="4">
        <f t="shared" si="2"/>
        <v>191581.17819268256</v>
      </c>
      <c r="AC47" s="4"/>
      <c r="AD47" s="3"/>
      <c r="AE47" s="4">
        <v>0</v>
      </c>
      <c r="AF47" s="48">
        <v>191581.18</v>
      </c>
      <c r="AG47" s="48">
        <v>0</v>
      </c>
      <c r="AH47" s="4">
        <f t="shared" si="3"/>
        <v>2492089.5918073175</v>
      </c>
      <c r="AI47" s="4">
        <f t="shared" si="5"/>
        <v>-1.807317603379488E-3</v>
      </c>
      <c r="AJ47" s="47">
        <f>'Monthly Adjustments'!AX48</f>
        <v>0</v>
      </c>
      <c r="AK47" s="4">
        <f t="shared" si="4"/>
        <v>2492089.5918073175</v>
      </c>
    </row>
    <row r="48" spans="1:37" ht="15.75" x14ac:dyDescent="0.25">
      <c r="A48" s="7" t="s">
        <v>47</v>
      </c>
      <c r="B48" s="2" t="s">
        <v>208</v>
      </c>
      <c r="C48" s="3">
        <v>193687.66</v>
      </c>
      <c r="D48" s="3">
        <v>0</v>
      </c>
      <c r="E48" s="3">
        <v>193687.66</v>
      </c>
      <c r="F48" s="48">
        <v>0</v>
      </c>
      <c r="G48" s="3">
        <v>193687.66</v>
      </c>
      <c r="H48" s="48">
        <v>0</v>
      </c>
      <c r="I48" s="5">
        <v>193687.66</v>
      </c>
      <c r="J48" s="5">
        <v>0</v>
      </c>
      <c r="K48" s="3">
        <v>193687.66</v>
      </c>
      <c r="L48" s="3">
        <v>0</v>
      </c>
      <c r="M48" s="3">
        <v>204464</v>
      </c>
      <c r="N48" s="3">
        <v>0</v>
      </c>
      <c r="O48" s="3">
        <v>204421.28</v>
      </c>
      <c r="P48" s="3">
        <v>0</v>
      </c>
      <c r="Q48" s="3">
        <v>204428.53</v>
      </c>
      <c r="R48" s="48">
        <v>0</v>
      </c>
      <c r="S48" s="3">
        <v>217411.69</v>
      </c>
      <c r="T48" s="48">
        <v>0</v>
      </c>
      <c r="U48" s="3">
        <v>217411.69</v>
      </c>
      <c r="V48" s="48">
        <v>0</v>
      </c>
      <c r="W48" s="3">
        <v>217411.69</v>
      </c>
      <c r="X48" s="48">
        <v>0</v>
      </c>
      <c r="Y48" s="48">
        <v>-1200.3494147087583</v>
      </c>
      <c r="Z48" s="4">
        <f t="shared" si="1"/>
        <v>2235187.5294147087</v>
      </c>
      <c r="AA48" s="3">
        <v>2452585.5099999998</v>
      </c>
      <c r="AB48" s="4">
        <f t="shared" si="2"/>
        <v>217397.98058529105</v>
      </c>
      <c r="AC48" s="4"/>
      <c r="AD48" s="3"/>
      <c r="AE48" s="4">
        <v>0</v>
      </c>
      <c r="AF48" s="48">
        <v>217397.98</v>
      </c>
      <c r="AG48" s="48">
        <v>0</v>
      </c>
      <c r="AH48" s="4">
        <f t="shared" si="3"/>
        <v>2452585.5094147082</v>
      </c>
      <c r="AI48" s="4">
        <f t="shared" si="5"/>
        <v>5.852915346622467E-4</v>
      </c>
      <c r="AJ48" s="47">
        <f>'Monthly Adjustments'!AX49</f>
        <v>0</v>
      </c>
      <c r="AK48" s="4">
        <f t="shared" si="4"/>
        <v>2452585.5094147082</v>
      </c>
    </row>
    <row r="49" spans="1:37" ht="15.75" x14ac:dyDescent="0.25">
      <c r="A49" s="7" t="s">
        <v>48</v>
      </c>
      <c r="B49" s="2" t="s">
        <v>209</v>
      </c>
      <c r="C49" s="3">
        <v>42956.79</v>
      </c>
      <c r="D49" s="3">
        <v>0</v>
      </c>
      <c r="E49" s="3">
        <v>42956.79</v>
      </c>
      <c r="F49" s="48">
        <v>0</v>
      </c>
      <c r="G49" s="3">
        <v>42956.79</v>
      </c>
      <c r="H49" s="48">
        <v>0</v>
      </c>
      <c r="I49" s="5">
        <v>42956.79</v>
      </c>
      <c r="J49" s="5">
        <v>0</v>
      </c>
      <c r="K49" s="3">
        <v>42956.79</v>
      </c>
      <c r="L49" s="3">
        <v>0</v>
      </c>
      <c r="M49" s="3">
        <v>76282.850000000006</v>
      </c>
      <c r="N49" s="3">
        <v>0</v>
      </c>
      <c r="O49" s="3">
        <v>76266.740000000005</v>
      </c>
      <c r="P49" s="3">
        <v>0</v>
      </c>
      <c r="Q49" s="3">
        <v>76269.48</v>
      </c>
      <c r="R49" s="48">
        <v>0</v>
      </c>
      <c r="S49" s="3">
        <v>81163.22</v>
      </c>
      <c r="T49" s="48">
        <v>0</v>
      </c>
      <c r="U49" s="3">
        <v>81163.22</v>
      </c>
      <c r="V49" s="48">
        <v>0</v>
      </c>
      <c r="W49" s="3">
        <v>81163.22</v>
      </c>
      <c r="X49" s="48">
        <v>0</v>
      </c>
      <c r="Y49" s="48">
        <v>-452.44778217910812</v>
      </c>
      <c r="Z49" s="4">
        <f t="shared" si="1"/>
        <v>687545.12778217904</v>
      </c>
      <c r="AA49" s="3">
        <v>768703.19</v>
      </c>
      <c r="AB49" s="4">
        <f t="shared" si="2"/>
        <v>81158.062217820901</v>
      </c>
      <c r="AC49" s="4"/>
      <c r="AD49" s="3"/>
      <c r="AE49" s="4">
        <v>0</v>
      </c>
      <c r="AF49" s="48">
        <v>81158.06</v>
      </c>
      <c r="AG49" s="48">
        <v>0</v>
      </c>
      <c r="AH49" s="4">
        <f t="shared" si="3"/>
        <v>768703.1877821791</v>
      </c>
      <c r="AI49" s="4">
        <f t="shared" si="5"/>
        <v>2.2178208455443382E-3</v>
      </c>
      <c r="AJ49" s="47">
        <f>'Monthly Adjustments'!AX50</f>
        <v>0</v>
      </c>
      <c r="AK49" s="4">
        <f t="shared" si="4"/>
        <v>768703.1877821791</v>
      </c>
    </row>
    <row r="50" spans="1:37" ht="15.75" x14ac:dyDescent="0.25">
      <c r="A50" s="7" t="s">
        <v>49</v>
      </c>
      <c r="B50" s="2" t="s">
        <v>210</v>
      </c>
      <c r="C50" s="3">
        <v>243452.95</v>
      </c>
      <c r="D50" s="3">
        <v>0</v>
      </c>
      <c r="E50" s="3">
        <v>243452.95</v>
      </c>
      <c r="F50" s="48">
        <v>0</v>
      </c>
      <c r="G50" s="3">
        <v>243452.95</v>
      </c>
      <c r="H50" s="48">
        <v>0</v>
      </c>
      <c r="I50" s="5">
        <v>243452.95</v>
      </c>
      <c r="J50" s="5">
        <v>0</v>
      </c>
      <c r="K50" s="3">
        <v>243452.95</v>
      </c>
      <c r="L50" s="3">
        <v>0</v>
      </c>
      <c r="M50" s="3">
        <v>231937.59</v>
      </c>
      <c r="N50" s="3">
        <v>0</v>
      </c>
      <c r="O50" s="3">
        <v>231878.59</v>
      </c>
      <c r="P50" s="3">
        <v>0</v>
      </c>
      <c r="Q50" s="3">
        <v>231888.61</v>
      </c>
      <c r="R50" s="48">
        <v>0</v>
      </c>
      <c r="S50" s="3">
        <v>249818.4</v>
      </c>
      <c r="T50" s="48">
        <v>0</v>
      </c>
      <c r="U50" s="3">
        <v>249818.4</v>
      </c>
      <c r="V50" s="48">
        <v>0</v>
      </c>
      <c r="W50" s="3">
        <v>249818.4</v>
      </c>
      <c r="X50" s="48">
        <v>0</v>
      </c>
      <c r="Y50" s="48">
        <v>-1657.6868263946485</v>
      </c>
      <c r="Z50" s="4">
        <f t="shared" si="1"/>
        <v>2664082.4268263946</v>
      </c>
      <c r="AA50" s="3">
        <v>2913881.9</v>
      </c>
      <c r="AB50" s="4">
        <f t="shared" si="2"/>
        <v>249799.47317360528</v>
      </c>
      <c r="AC50" s="4"/>
      <c r="AD50" s="3"/>
      <c r="AE50" s="4">
        <v>0</v>
      </c>
      <c r="AF50" s="48">
        <v>249799.48</v>
      </c>
      <c r="AG50" s="48">
        <v>0</v>
      </c>
      <c r="AH50" s="4">
        <f t="shared" si="3"/>
        <v>2913881.9068263951</v>
      </c>
      <c r="AI50" s="4">
        <f t="shared" si="5"/>
        <v>-6.8263951689004898E-3</v>
      </c>
      <c r="AJ50" s="47">
        <f>'Monthly Adjustments'!AX51</f>
        <v>0</v>
      </c>
      <c r="AK50" s="4">
        <f t="shared" si="4"/>
        <v>2913881.9068263951</v>
      </c>
    </row>
    <row r="51" spans="1:37" ht="15.75" x14ac:dyDescent="0.25">
      <c r="A51" s="7" t="s">
        <v>50</v>
      </c>
      <c r="B51" s="2" t="s">
        <v>211</v>
      </c>
      <c r="C51" s="3">
        <v>7115988.6200000001</v>
      </c>
      <c r="D51" s="3">
        <v>0</v>
      </c>
      <c r="E51" s="3">
        <v>7115988.6200000001</v>
      </c>
      <c r="F51" s="48">
        <v>0</v>
      </c>
      <c r="G51" s="3">
        <v>7115988.6200000001</v>
      </c>
      <c r="H51" s="48">
        <v>0</v>
      </c>
      <c r="I51" s="5">
        <v>7115988.6200000001</v>
      </c>
      <c r="J51" s="5">
        <v>0</v>
      </c>
      <c r="K51" s="3">
        <v>7115988.6200000001</v>
      </c>
      <c r="L51" s="3">
        <v>0</v>
      </c>
      <c r="M51" s="3">
        <v>6911101.25</v>
      </c>
      <c r="N51" s="3">
        <v>0</v>
      </c>
      <c r="O51" s="3">
        <v>6910621.0800000001</v>
      </c>
      <c r="P51" s="3">
        <v>0</v>
      </c>
      <c r="Q51" s="3">
        <v>6910851.1200000001</v>
      </c>
      <c r="R51" s="48">
        <v>0</v>
      </c>
      <c r="S51" s="3">
        <v>7322416.1500000004</v>
      </c>
      <c r="T51" s="48">
        <v>0</v>
      </c>
      <c r="U51" s="3">
        <v>7322416.1500000004</v>
      </c>
      <c r="V51" s="48">
        <v>0</v>
      </c>
      <c r="W51" s="3">
        <v>7322416.1500000004</v>
      </c>
      <c r="X51" s="48">
        <v>0</v>
      </c>
      <c r="Y51" s="48">
        <v>-38049.225207991585</v>
      </c>
      <c r="Z51" s="4">
        <f t="shared" si="1"/>
        <v>78317814.225207984</v>
      </c>
      <c r="AA51" s="3">
        <v>85635275.060000002</v>
      </c>
      <c r="AB51" s="4">
        <f t="shared" si="2"/>
        <v>7317460.8347920179</v>
      </c>
      <c r="AC51" s="4"/>
      <c r="AD51" s="3"/>
      <c r="AE51" s="4">
        <v>0</v>
      </c>
      <c r="AF51" s="48">
        <v>7317460.8300000001</v>
      </c>
      <c r="AG51" s="48">
        <v>0</v>
      </c>
      <c r="AH51" s="4">
        <f t="shared" si="3"/>
        <v>85635275.055207983</v>
      </c>
      <c r="AI51" s="4">
        <f t="shared" si="5"/>
        <v>4.7920197248458862E-3</v>
      </c>
      <c r="AJ51" s="47">
        <f>'Monthly Adjustments'!AX52</f>
        <v>-1918064.9355500005</v>
      </c>
      <c r="AK51" s="4">
        <f t="shared" si="4"/>
        <v>83717210.119657978</v>
      </c>
    </row>
    <row r="52" spans="1:37" ht="15.75" x14ac:dyDescent="0.25">
      <c r="A52" s="7" t="s">
        <v>51</v>
      </c>
      <c r="B52" s="2" t="s">
        <v>212</v>
      </c>
      <c r="C52" s="3">
        <v>5109563.6900000004</v>
      </c>
      <c r="D52" s="3">
        <v>0</v>
      </c>
      <c r="E52" s="3">
        <v>5109563.6900000004</v>
      </c>
      <c r="F52" s="48">
        <v>0</v>
      </c>
      <c r="G52" s="3">
        <v>5109563.6900000004</v>
      </c>
      <c r="H52" s="48">
        <v>0</v>
      </c>
      <c r="I52" s="5">
        <v>5109563.6900000004</v>
      </c>
      <c r="J52" s="5">
        <v>0</v>
      </c>
      <c r="K52" s="3">
        <v>5109563.6900000004</v>
      </c>
      <c r="L52" s="3">
        <v>0</v>
      </c>
      <c r="M52" s="3">
        <v>4725585.13</v>
      </c>
      <c r="N52" s="3">
        <v>0</v>
      </c>
      <c r="O52" s="3">
        <v>4728684.01</v>
      </c>
      <c r="P52" s="3">
        <v>0</v>
      </c>
      <c r="Q52" s="3">
        <v>4728978.62</v>
      </c>
      <c r="R52" s="48">
        <v>0</v>
      </c>
      <c r="S52" s="3">
        <v>5029522.99</v>
      </c>
      <c r="T52" s="48">
        <v>0</v>
      </c>
      <c r="U52" s="3">
        <v>5029522.9800000004</v>
      </c>
      <c r="V52" s="48">
        <v>0</v>
      </c>
      <c r="W52" s="3">
        <v>5029522.99</v>
      </c>
      <c r="X52" s="48">
        <v>0</v>
      </c>
      <c r="Y52" s="48">
        <v>-27782.19085530653</v>
      </c>
      <c r="Z52" s="4">
        <f t="shared" si="1"/>
        <v>54847417.360855319</v>
      </c>
      <c r="AA52" s="3">
        <v>59865212.329999998</v>
      </c>
      <c r="AB52" s="4">
        <f t="shared" si="2"/>
        <v>5017794.9691446796</v>
      </c>
      <c r="AC52" s="4"/>
      <c r="AD52" s="3"/>
      <c r="AE52" s="4">
        <v>0</v>
      </c>
      <c r="AF52" s="48">
        <v>5017794.97</v>
      </c>
      <c r="AG52" s="48">
        <v>0</v>
      </c>
      <c r="AH52" s="4">
        <f t="shared" si="3"/>
        <v>59865212.33085531</v>
      </c>
      <c r="AI52" s="4">
        <f t="shared" si="5"/>
        <v>-8.5531175136566162E-4</v>
      </c>
      <c r="AJ52" s="47">
        <f>'Monthly Adjustments'!AX53</f>
        <v>-228654.17195000002</v>
      </c>
      <c r="AK52" s="4">
        <f t="shared" si="4"/>
        <v>59636558.158905312</v>
      </c>
    </row>
    <row r="53" spans="1:37" ht="15.75" x14ac:dyDescent="0.25">
      <c r="A53" s="7" t="s">
        <v>52</v>
      </c>
      <c r="B53" s="2" t="s">
        <v>213</v>
      </c>
      <c r="C53" s="3">
        <v>5065948.21</v>
      </c>
      <c r="D53" s="3">
        <v>0</v>
      </c>
      <c r="E53" s="3">
        <v>5065948.21</v>
      </c>
      <c r="F53" s="48">
        <v>0</v>
      </c>
      <c r="G53" s="3">
        <v>5065948.21</v>
      </c>
      <c r="H53" s="48">
        <v>0</v>
      </c>
      <c r="I53" s="5">
        <v>5065948.21</v>
      </c>
      <c r="J53" s="5">
        <v>0</v>
      </c>
      <c r="K53" s="3">
        <v>5065948.21</v>
      </c>
      <c r="L53" s="3">
        <v>0</v>
      </c>
      <c r="M53" s="3">
        <v>4708295.51</v>
      </c>
      <c r="N53" s="3">
        <v>0</v>
      </c>
      <c r="O53" s="3">
        <v>4707134.8099999996</v>
      </c>
      <c r="P53" s="3">
        <v>0</v>
      </c>
      <c r="Q53" s="3">
        <v>4707396.05</v>
      </c>
      <c r="R53" s="48">
        <v>0</v>
      </c>
      <c r="S53" s="3">
        <v>4973914.8</v>
      </c>
      <c r="T53" s="48">
        <v>0</v>
      </c>
      <c r="U53" s="3">
        <v>4973914.8</v>
      </c>
      <c r="V53" s="48">
        <v>0</v>
      </c>
      <c r="W53" s="3">
        <v>4973914.8</v>
      </c>
      <c r="X53" s="48">
        <v>0</v>
      </c>
      <c r="Y53" s="48">
        <v>-24640.881016882093</v>
      </c>
      <c r="Z53" s="4">
        <f t="shared" si="1"/>
        <v>54398952.701016873</v>
      </c>
      <c r="AA53" s="3">
        <v>59372729.170000002</v>
      </c>
      <c r="AB53" s="4">
        <f t="shared" si="2"/>
        <v>4973776.4689831287</v>
      </c>
      <c r="AC53" s="4"/>
      <c r="AD53" s="3"/>
      <c r="AE53" s="4">
        <v>0</v>
      </c>
      <c r="AF53" s="48">
        <v>4973776.4800000004</v>
      </c>
      <c r="AG53" s="48">
        <v>0</v>
      </c>
      <c r="AH53" s="4">
        <f t="shared" si="3"/>
        <v>59372729.181016892</v>
      </c>
      <c r="AI53" s="4">
        <f t="shared" si="5"/>
        <v>-1.1016890406608582E-2</v>
      </c>
      <c r="AJ53" s="47">
        <f>'Monthly Adjustments'!AX54</f>
        <v>-49515.807031250013</v>
      </c>
      <c r="AK53" s="4">
        <f t="shared" si="4"/>
        <v>59323213.373985641</v>
      </c>
    </row>
    <row r="54" spans="1:37" ht="15.75" x14ac:dyDescent="0.25">
      <c r="A54" s="7" t="s">
        <v>53</v>
      </c>
      <c r="B54" s="2" t="s">
        <v>214</v>
      </c>
      <c r="C54" s="3">
        <v>11624835.49</v>
      </c>
      <c r="D54" s="3">
        <v>0</v>
      </c>
      <c r="E54" s="3">
        <v>11624835.49</v>
      </c>
      <c r="F54" s="48">
        <v>0</v>
      </c>
      <c r="G54" s="3">
        <v>11624835.49</v>
      </c>
      <c r="H54" s="48">
        <v>0</v>
      </c>
      <c r="I54" s="5">
        <v>11624835.49</v>
      </c>
      <c r="J54" s="5">
        <v>0</v>
      </c>
      <c r="K54" s="3">
        <v>11624835.49</v>
      </c>
      <c r="L54" s="3">
        <v>0</v>
      </c>
      <c r="M54" s="3">
        <v>10920865.460000001</v>
      </c>
      <c r="N54" s="3">
        <v>0</v>
      </c>
      <c r="O54" s="3">
        <v>10939892.539999999</v>
      </c>
      <c r="P54" s="3">
        <v>0</v>
      </c>
      <c r="Q54" s="3">
        <v>10940384.07</v>
      </c>
      <c r="R54" s="48">
        <v>0</v>
      </c>
      <c r="S54" s="3">
        <v>11813745.27</v>
      </c>
      <c r="T54" s="48">
        <v>0</v>
      </c>
      <c r="U54" s="3">
        <v>11813745.27</v>
      </c>
      <c r="V54" s="48">
        <v>0</v>
      </c>
      <c r="W54" s="3">
        <v>11813745.27</v>
      </c>
      <c r="X54" s="48">
        <v>0</v>
      </c>
      <c r="Y54" s="48">
        <v>-80746.062347495026</v>
      </c>
      <c r="Z54" s="4">
        <f t="shared" si="1"/>
        <v>126447301.39234747</v>
      </c>
      <c r="AA54" s="3">
        <v>138260140.90000001</v>
      </c>
      <c r="AB54" s="4">
        <f t="shared" si="2"/>
        <v>11812839.507652536</v>
      </c>
      <c r="AC54" s="4"/>
      <c r="AD54" s="3"/>
      <c r="AE54" s="4">
        <v>0</v>
      </c>
      <c r="AF54" s="48">
        <v>11812839.52</v>
      </c>
      <c r="AG54" s="48">
        <v>0</v>
      </c>
      <c r="AH54" s="4">
        <f t="shared" si="3"/>
        <v>138260140.9123475</v>
      </c>
      <c r="AI54" s="4">
        <f t="shared" si="5"/>
        <v>-1.2347489595413208E-2</v>
      </c>
      <c r="AJ54" s="47">
        <f>'Monthly Adjustments'!AX55</f>
        <v>744280.51601719996</v>
      </c>
      <c r="AK54" s="4">
        <f t="shared" si="4"/>
        <v>139004421.42836469</v>
      </c>
    </row>
    <row r="55" spans="1:37" ht="15.75" x14ac:dyDescent="0.25">
      <c r="A55" s="7" t="s">
        <v>54</v>
      </c>
      <c r="B55" s="2" t="s">
        <v>215</v>
      </c>
      <c r="C55" s="3">
        <v>2266790.7000000002</v>
      </c>
      <c r="D55" s="3">
        <v>0</v>
      </c>
      <c r="E55" s="3">
        <v>2266790.7000000002</v>
      </c>
      <c r="F55" s="48">
        <v>0</v>
      </c>
      <c r="G55" s="3">
        <v>2266790.7000000002</v>
      </c>
      <c r="H55" s="48">
        <v>0</v>
      </c>
      <c r="I55" s="5">
        <v>2266790.7000000002</v>
      </c>
      <c r="J55" s="5">
        <v>0</v>
      </c>
      <c r="K55" s="3">
        <v>2266790.7000000002</v>
      </c>
      <c r="L55" s="3">
        <v>0</v>
      </c>
      <c r="M55" s="3">
        <v>2207236.5</v>
      </c>
      <c r="N55" s="3">
        <v>0</v>
      </c>
      <c r="O55" s="3">
        <v>2206876.66</v>
      </c>
      <c r="P55" s="3">
        <v>0</v>
      </c>
      <c r="Q55" s="3">
        <v>2207041.75</v>
      </c>
      <c r="R55" s="48">
        <v>0</v>
      </c>
      <c r="S55" s="3">
        <v>2375454.5499999998</v>
      </c>
      <c r="T55" s="48">
        <v>0</v>
      </c>
      <c r="U55" s="3">
        <v>2375454.5499999998</v>
      </c>
      <c r="V55" s="48">
        <v>0</v>
      </c>
      <c r="W55" s="3">
        <v>2375454.5499999998</v>
      </c>
      <c r="X55" s="48">
        <v>0</v>
      </c>
      <c r="Y55" s="48">
        <v>-15570.536525957603</v>
      </c>
      <c r="Z55" s="4">
        <f t="shared" si="1"/>
        <v>25097042.59652596</v>
      </c>
      <c r="AA55" s="3">
        <v>27472409.75</v>
      </c>
      <c r="AB55" s="4">
        <f t="shared" si="2"/>
        <v>2375367.1534740403</v>
      </c>
      <c r="AC55" s="4"/>
      <c r="AD55" s="3"/>
      <c r="AE55" s="4">
        <v>0</v>
      </c>
      <c r="AF55" s="48">
        <v>2375367.15</v>
      </c>
      <c r="AG55" s="48">
        <v>0</v>
      </c>
      <c r="AH55" s="4">
        <f t="shared" si="3"/>
        <v>27472409.746525954</v>
      </c>
      <c r="AI55" s="4">
        <f t="shared" si="5"/>
        <v>3.4740455448627472E-3</v>
      </c>
      <c r="AJ55" s="47">
        <f>'Monthly Adjustments'!AX56</f>
        <v>-1479183.4780312502</v>
      </c>
      <c r="AK55" s="4">
        <f t="shared" si="4"/>
        <v>25993226.268494703</v>
      </c>
    </row>
    <row r="56" spans="1:37" ht="15.75" x14ac:dyDescent="0.25">
      <c r="A56" s="7" t="s">
        <v>55</v>
      </c>
      <c r="B56" s="2" t="s">
        <v>216</v>
      </c>
      <c r="C56" s="3">
        <v>692791.8</v>
      </c>
      <c r="D56" s="3">
        <v>0</v>
      </c>
      <c r="E56" s="3">
        <v>692791.8</v>
      </c>
      <c r="F56" s="48">
        <v>0</v>
      </c>
      <c r="G56" s="3">
        <v>692791.8</v>
      </c>
      <c r="H56" s="48">
        <v>0</v>
      </c>
      <c r="I56" s="5">
        <v>692791.8</v>
      </c>
      <c r="J56" s="5">
        <v>0</v>
      </c>
      <c r="K56" s="3">
        <v>692791.8</v>
      </c>
      <c r="L56" s="3">
        <v>0</v>
      </c>
      <c r="M56" s="3">
        <v>651167.81000000006</v>
      </c>
      <c r="N56" s="3">
        <v>0</v>
      </c>
      <c r="O56" s="3">
        <v>650925.02</v>
      </c>
      <c r="P56" s="3">
        <v>0</v>
      </c>
      <c r="Q56" s="3">
        <v>650952.29</v>
      </c>
      <c r="R56" s="48">
        <v>0</v>
      </c>
      <c r="S56" s="3">
        <v>699728.7</v>
      </c>
      <c r="T56" s="48">
        <v>0</v>
      </c>
      <c r="U56" s="3">
        <v>699728.7</v>
      </c>
      <c r="V56" s="48">
        <v>0</v>
      </c>
      <c r="W56" s="3">
        <v>699728.71</v>
      </c>
      <c r="X56" s="48">
        <v>0</v>
      </c>
      <c r="Y56" s="48">
        <v>-4509.5934102928195</v>
      </c>
      <c r="Z56" s="4">
        <f t="shared" si="1"/>
        <v>7520699.8234102931</v>
      </c>
      <c r="AA56" s="3">
        <v>8220377.0899999999</v>
      </c>
      <c r="AB56" s="4">
        <f t="shared" si="2"/>
        <v>699677.26658970676</v>
      </c>
      <c r="AC56" s="4"/>
      <c r="AD56" s="3"/>
      <c r="AE56" s="4">
        <v>0</v>
      </c>
      <c r="AF56" s="48">
        <v>699677.26</v>
      </c>
      <c r="AG56" s="48">
        <v>0</v>
      </c>
      <c r="AH56" s="4">
        <f t="shared" si="3"/>
        <v>8220377.0834102929</v>
      </c>
      <c r="AI56" s="4">
        <f t="shared" si="5"/>
        <v>6.5897069871425629E-3</v>
      </c>
      <c r="AJ56" s="47">
        <f>'Monthly Adjustments'!AX57</f>
        <v>0</v>
      </c>
      <c r="AK56" s="4">
        <f t="shared" si="4"/>
        <v>8220377.0834102929</v>
      </c>
    </row>
    <row r="57" spans="1:37" ht="15.75" x14ac:dyDescent="0.25">
      <c r="A57" s="7" t="s">
        <v>56</v>
      </c>
      <c r="B57" s="2" t="s">
        <v>217</v>
      </c>
      <c r="C57" s="3">
        <v>11856823.34</v>
      </c>
      <c r="D57" s="3">
        <v>0</v>
      </c>
      <c r="E57" s="3">
        <v>11856823.34</v>
      </c>
      <c r="F57" s="48">
        <v>0</v>
      </c>
      <c r="G57" s="3">
        <v>11856823.34</v>
      </c>
      <c r="H57" s="48">
        <v>0</v>
      </c>
      <c r="I57" s="5">
        <v>11856823.34</v>
      </c>
      <c r="J57" s="5">
        <v>0</v>
      </c>
      <c r="K57" s="3">
        <v>11856823.34</v>
      </c>
      <c r="L57" s="3">
        <v>0</v>
      </c>
      <c r="M57" s="3">
        <v>11099408.109999999</v>
      </c>
      <c r="N57" s="3">
        <v>0</v>
      </c>
      <c r="O57" s="3">
        <v>11096951.75</v>
      </c>
      <c r="P57" s="3">
        <v>0</v>
      </c>
      <c r="Q57" s="3">
        <v>11097411.34</v>
      </c>
      <c r="R57" s="48">
        <v>0</v>
      </c>
      <c r="S57" s="3">
        <v>11919648.640000001</v>
      </c>
      <c r="T57" s="48">
        <v>0</v>
      </c>
      <c r="U57" s="3">
        <v>11919648.630000001</v>
      </c>
      <c r="V57" s="48">
        <v>0</v>
      </c>
      <c r="W57" s="3">
        <v>11919648.640000001</v>
      </c>
      <c r="X57" s="48">
        <v>0</v>
      </c>
      <c r="Y57" s="48">
        <v>-76019.439583412604</v>
      </c>
      <c r="Z57" s="4">
        <f t="shared" si="1"/>
        <v>128412853.24958341</v>
      </c>
      <c r="AA57" s="3">
        <v>140331634.72999999</v>
      </c>
      <c r="AB57" s="4">
        <f t="shared" si="2"/>
        <v>11918781.480416581</v>
      </c>
      <c r="AC57" s="4"/>
      <c r="AD57" s="3"/>
      <c r="AE57" s="4">
        <v>0</v>
      </c>
      <c r="AF57" s="48">
        <v>11918781.48</v>
      </c>
      <c r="AG57" s="48">
        <v>0</v>
      </c>
      <c r="AH57" s="4">
        <f t="shared" si="3"/>
        <v>140331634.72958341</v>
      </c>
      <c r="AI57" s="4">
        <f t="shared" si="5"/>
        <v>4.1657686233520508E-4</v>
      </c>
      <c r="AJ57" s="47">
        <f>'Monthly Adjustments'!AX58</f>
        <v>-4577249.3997048624</v>
      </c>
      <c r="AK57" s="4">
        <f t="shared" si="4"/>
        <v>135754385.32987854</v>
      </c>
    </row>
    <row r="58" spans="1:37" ht="15.75" x14ac:dyDescent="0.25">
      <c r="A58" s="7" t="s">
        <v>57</v>
      </c>
      <c r="B58" s="2" t="s">
        <v>218</v>
      </c>
      <c r="C58" s="3">
        <v>675541.6</v>
      </c>
      <c r="D58" s="3">
        <v>0</v>
      </c>
      <c r="E58" s="3">
        <v>675541.6</v>
      </c>
      <c r="F58" s="48">
        <v>0</v>
      </c>
      <c r="G58" s="3">
        <v>675541.6</v>
      </c>
      <c r="H58" s="48">
        <v>0</v>
      </c>
      <c r="I58" s="5">
        <v>675541.6</v>
      </c>
      <c r="J58" s="5">
        <v>0</v>
      </c>
      <c r="K58" s="3">
        <v>675541.6</v>
      </c>
      <c r="L58" s="3">
        <v>0</v>
      </c>
      <c r="M58" s="3">
        <v>590853.02</v>
      </c>
      <c r="N58" s="3">
        <v>0</v>
      </c>
      <c r="O58" s="3">
        <v>601495.82999999996</v>
      </c>
      <c r="P58" s="3">
        <v>0</v>
      </c>
      <c r="Q58" s="3">
        <v>601516.57999999996</v>
      </c>
      <c r="R58" s="48">
        <v>0</v>
      </c>
      <c r="S58" s="3">
        <v>638643.93000000005</v>
      </c>
      <c r="T58" s="48">
        <v>0</v>
      </c>
      <c r="U58" s="3">
        <v>638643.92000000004</v>
      </c>
      <c r="V58" s="48">
        <v>0</v>
      </c>
      <c r="W58" s="3">
        <v>638643.93000000005</v>
      </c>
      <c r="X58" s="48">
        <v>0</v>
      </c>
      <c r="Y58" s="48">
        <v>-3432.585985927728</v>
      </c>
      <c r="Z58" s="4">
        <f t="shared" si="1"/>
        <v>7090937.7959859269</v>
      </c>
      <c r="AA58" s="3">
        <v>7729542.5599999996</v>
      </c>
      <c r="AB58" s="4">
        <f t="shared" si="2"/>
        <v>638604.76401407272</v>
      </c>
      <c r="AC58" s="4"/>
      <c r="AD58" s="3"/>
      <c r="AE58" s="4">
        <v>0</v>
      </c>
      <c r="AF58" s="48">
        <v>638604.76</v>
      </c>
      <c r="AG58" s="48">
        <v>0</v>
      </c>
      <c r="AH58" s="4">
        <f t="shared" si="3"/>
        <v>7729542.5559859276</v>
      </c>
      <c r="AI58" s="4">
        <f t="shared" si="5"/>
        <v>4.0140720084309578E-3</v>
      </c>
      <c r="AJ58" s="47">
        <f>'Monthly Adjustments'!AX59</f>
        <v>-6602.1049375000002</v>
      </c>
      <c r="AK58" s="4">
        <f t="shared" si="4"/>
        <v>7722940.4510484273</v>
      </c>
    </row>
    <row r="59" spans="1:37" ht="15.75" x14ac:dyDescent="0.25">
      <c r="A59" s="7" t="s">
        <v>58</v>
      </c>
      <c r="B59" s="2" t="s">
        <v>341</v>
      </c>
      <c r="C59" s="3">
        <v>364310.95</v>
      </c>
      <c r="D59" s="3">
        <v>0</v>
      </c>
      <c r="E59" s="3">
        <v>364310.95</v>
      </c>
      <c r="F59" s="48">
        <v>0</v>
      </c>
      <c r="G59" s="3">
        <v>364310.95</v>
      </c>
      <c r="H59" s="48">
        <v>0</v>
      </c>
      <c r="I59" s="5">
        <v>364310.95</v>
      </c>
      <c r="J59" s="5">
        <v>0</v>
      </c>
      <c r="K59" s="3">
        <v>364310.95</v>
      </c>
      <c r="L59" s="3">
        <v>0</v>
      </c>
      <c r="M59" s="3">
        <v>330292.58</v>
      </c>
      <c r="N59" s="3">
        <v>0</v>
      </c>
      <c r="O59" s="3">
        <v>330053.28000000003</v>
      </c>
      <c r="P59" s="3">
        <v>0</v>
      </c>
      <c r="Q59" s="3">
        <v>330066.08</v>
      </c>
      <c r="R59" s="48">
        <v>0</v>
      </c>
      <c r="S59" s="3">
        <v>352985.02</v>
      </c>
      <c r="T59" s="48">
        <v>0</v>
      </c>
      <c r="U59" s="3">
        <v>352985.01</v>
      </c>
      <c r="V59" s="48">
        <v>0</v>
      </c>
      <c r="W59" s="3">
        <v>352985.02</v>
      </c>
      <c r="X59" s="48">
        <v>0</v>
      </c>
      <c r="Y59" s="48">
        <v>-2118.9552989494173</v>
      </c>
      <c r="Z59" s="4">
        <f t="shared" si="1"/>
        <v>3873040.6952989502</v>
      </c>
      <c r="AA59" s="3">
        <v>4226001.53</v>
      </c>
      <c r="AB59" s="4">
        <f t="shared" si="2"/>
        <v>352960.83470105007</v>
      </c>
      <c r="AC59" s="4"/>
      <c r="AD59" s="3"/>
      <c r="AE59" s="4">
        <v>0</v>
      </c>
      <c r="AF59" s="48">
        <v>352960.83</v>
      </c>
      <c r="AG59" s="48">
        <v>0</v>
      </c>
      <c r="AH59" s="4">
        <f t="shared" si="3"/>
        <v>4226001.5252989493</v>
      </c>
      <c r="AI59" s="4">
        <f t="shared" si="5"/>
        <v>4.7010509297251701E-3</v>
      </c>
      <c r="AJ59" s="47">
        <f>'Monthly Adjustments'!AX60</f>
        <v>0</v>
      </c>
      <c r="AK59" s="4">
        <f t="shared" si="4"/>
        <v>4226001.5252989493</v>
      </c>
    </row>
    <row r="60" spans="1:37" ht="15.75" x14ac:dyDescent="0.25">
      <c r="A60" s="7" t="s">
        <v>59</v>
      </c>
      <c r="B60" s="2" t="s">
        <v>219</v>
      </c>
      <c r="C60" s="3">
        <v>224159.18</v>
      </c>
      <c r="D60" s="3">
        <v>0</v>
      </c>
      <c r="E60" s="3">
        <v>224159.18</v>
      </c>
      <c r="F60" s="48">
        <v>0</v>
      </c>
      <c r="G60" s="3">
        <v>224159.18</v>
      </c>
      <c r="H60" s="48">
        <v>0</v>
      </c>
      <c r="I60" s="5">
        <v>224159.18</v>
      </c>
      <c r="J60" s="5">
        <v>0</v>
      </c>
      <c r="K60" s="3">
        <v>224159.18</v>
      </c>
      <c r="L60" s="3">
        <v>0</v>
      </c>
      <c r="M60" s="3">
        <v>222337.84</v>
      </c>
      <c r="N60" s="3">
        <v>0</v>
      </c>
      <c r="O60" s="3">
        <v>222324.64</v>
      </c>
      <c r="P60" s="3">
        <v>0</v>
      </c>
      <c r="Q60" s="3">
        <v>222331.94</v>
      </c>
      <c r="R60" s="48">
        <v>0</v>
      </c>
      <c r="S60" s="3">
        <v>235382.37</v>
      </c>
      <c r="T60" s="48">
        <v>0</v>
      </c>
      <c r="U60" s="3">
        <v>235382.37</v>
      </c>
      <c r="V60" s="48">
        <v>0</v>
      </c>
      <c r="W60" s="3">
        <v>235382.37</v>
      </c>
      <c r="X60" s="48">
        <v>0</v>
      </c>
      <c r="Y60" s="48">
        <v>-1206.5697378549794</v>
      </c>
      <c r="Z60" s="4">
        <f t="shared" si="1"/>
        <v>2495143.999737855</v>
      </c>
      <c r="AA60" s="3">
        <v>2730512.6</v>
      </c>
      <c r="AB60" s="4">
        <f t="shared" si="2"/>
        <v>235368.60026214505</v>
      </c>
      <c r="AC60" s="4"/>
      <c r="AD60" s="3"/>
      <c r="AE60" s="4">
        <v>0</v>
      </c>
      <c r="AF60" s="48">
        <v>235368.6</v>
      </c>
      <c r="AG60" s="48">
        <v>0</v>
      </c>
      <c r="AH60" s="4">
        <f t="shared" si="3"/>
        <v>2730512.5997378547</v>
      </c>
      <c r="AI60" s="4">
        <f t="shared" si="5"/>
        <v>2.6214541867375374E-4</v>
      </c>
      <c r="AJ60" s="47">
        <f>'Monthly Adjustments'!AX61</f>
        <v>0</v>
      </c>
      <c r="AK60" s="4">
        <f t="shared" si="4"/>
        <v>2730512.5997378547</v>
      </c>
    </row>
    <row r="61" spans="1:37" ht="15.75" x14ac:dyDescent="0.25">
      <c r="A61" s="7" t="s">
        <v>60</v>
      </c>
      <c r="B61" s="2" t="s">
        <v>220</v>
      </c>
      <c r="C61" s="3">
        <v>2908125.98</v>
      </c>
      <c r="D61" s="3">
        <v>0</v>
      </c>
      <c r="E61" s="3">
        <v>2908125.98</v>
      </c>
      <c r="F61" s="48">
        <v>0</v>
      </c>
      <c r="G61" s="3">
        <v>2908125.98</v>
      </c>
      <c r="H61" s="48">
        <v>0</v>
      </c>
      <c r="I61" s="5">
        <v>2908125.98</v>
      </c>
      <c r="J61" s="5">
        <v>0</v>
      </c>
      <c r="K61" s="3">
        <v>2908125.98</v>
      </c>
      <c r="L61" s="3">
        <v>0</v>
      </c>
      <c r="M61" s="3">
        <v>2696041.3</v>
      </c>
      <c r="N61" s="3">
        <v>0</v>
      </c>
      <c r="O61" s="3">
        <v>2693056.32</v>
      </c>
      <c r="P61" s="3">
        <v>0</v>
      </c>
      <c r="Q61" s="3">
        <v>2693173.21</v>
      </c>
      <c r="R61" s="48">
        <v>0</v>
      </c>
      <c r="S61" s="3">
        <v>2902299.33</v>
      </c>
      <c r="T61" s="48">
        <v>0</v>
      </c>
      <c r="U61" s="3">
        <v>2902299.33</v>
      </c>
      <c r="V61" s="48">
        <v>0</v>
      </c>
      <c r="W61" s="3">
        <v>2902299.33</v>
      </c>
      <c r="X61" s="48">
        <v>0</v>
      </c>
      <c r="Y61" s="48">
        <v>-19334.626014711092</v>
      </c>
      <c r="Z61" s="4">
        <f t="shared" si="1"/>
        <v>31349133.346014708</v>
      </c>
      <c r="AA61" s="3">
        <v>34251212.119999997</v>
      </c>
      <c r="AB61" s="4">
        <f t="shared" si="2"/>
        <v>2902078.773985289</v>
      </c>
      <c r="AC61" s="4"/>
      <c r="AD61" s="3"/>
      <c r="AE61" s="4">
        <v>0</v>
      </c>
      <c r="AF61" s="48">
        <v>2902078.78</v>
      </c>
      <c r="AG61" s="48">
        <v>0</v>
      </c>
      <c r="AH61" s="4">
        <f t="shared" si="3"/>
        <v>34251212.126014709</v>
      </c>
      <c r="AI61" s="4">
        <f t="shared" si="5"/>
        <v>-6.0147121548652649E-3</v>
      </c>
      <c r="AJ61" s="47">
        <f>'Monthly Adjustments'!AX62</f>
        <v>-943290.05999999994</v>
      </c>
      <c r="AK61" s="4">
        <f t="shared" si="4"/>
        <v>33307922.066014711</v>
      </c>
    </row>
    <row r="62" spans="1:37" ht="15.75" x14ac:dyDescent="0.25">
      <c r="A62" s="7" t="s">
        <v>61</v>
      </c>
      <c r="B62" s="2" t="s">
        <v>221</v>
      </c>
      <c r="C62" s="3">
        <v>14666270.359999999</v>
      </c>
      <c r="D62" s="3">
        <v>0</v>
      </c>
      <c r="E62" s="3">
        <v>14666270.359999999</v>
      </c>
      <c r="F62" s="48">
        <v>0</v>
      </c>
      <c r="G62" s="3">
        <v>14666270.359999999</v>
      </c>
      <c r="H62" s="48">
        <v>0</v>
      </c>
      <c r="I62" s="5">
        <v>14666270.359999999</v>
      </c>
      <c r="J62" s="5">
        <v>0</v>
      </c>
      <c r="K62" s="3">
        <v>14666270.359999999</v>
      </c>
      <c r="L62" s="3">
        <v>0</v>
      </c>
      <c r="M62" s="3">
        <v>16511546.689999999</v>
      </c>
      <c r="N62" s="3">
        <v>0</v>
      </c>
      <c r="O62" s="3">
        <v>16391578.279999999</v>
      </c>
      <c r="P62" s="3">
        <v>0</v>
      </c>
      <c r="Q62" s="3">
        <v>16392099.689999999</v>
      </c>
      <c r="R62" s="48">
        <v>0</v>
      </c>
      <c r="S62" s="3">
        <v>17324925.850000001</v>
      </c>
      <c r="T62" s="48">
        <v>0</v>
      </c>
      <c r="U62" s="3">
        <v>17324925.850000001</v>
      </c>
      <c r="V62" s="48">
        <v>0</v>
      </c>
      <c r="W62" s="3">
        <v>17324925.859999999</v>
      </c>
      <c r="X62" s="48">
        <v>0</v>
      </c>
      <c r="Y62" s="48">
        <v>-86243.864788206542</v>
      </c>
      <c r="Z62" s="4">
        <f t="shared" si="1"/>
        <v>174687597.88478819</v>
      </c>
      <c r="AA62" s="3">
        <v>192011539.96000001</v>
      </c>
      <c r="AB62" s="4">
        <f t="shared" si="2"/>
        <v>17323942.075211823</v>
      </c>
      <c r="AC62" s="4"/>
      <c r="AD62" s="3"/>
      <c r="AE62" s="4">
        <v>0</v>
      </c>
      <c r="AF62" s="48">
        <v>17323942.079999998</v>
      </c>
      <c r="AG62" s="48">
        <v>0</v>
      </c>
      <c r="AH62" s="4">
        <f t="shared" si="3"/>
        <v>192011539.96478817</v>
      </c>
      <c r="AI62" s="4">
        <f t="shared" si="5"/>
        <v>-4.7881603240966797E-3</v>
      </c>
      <c r="AJ62" s="47">
        <f>'Monthly Adjustments'!AX63</f>
        <v>-7220020.4499999993</v>
      </c>
      <c r="AK62" s="4">
        <f t="shared" si="4"/>
        <v>184791519.51478818</v>
      </c>
    </row>
    <row r="63" spans="1:37" ht="15.75" x14ac:dyDescent="0.25">
      <c r="A63" s="7" t="s">
        <v>62</v>
      </c>
      <c r="B63" s="2" t="s">
        <v>342</v>
      </c>
      <c r="C63" s="3">
        <v>214018.52</v>
      </c>
      <c r="D63" s="3">
        <v>0</v>
      </c>
      <c r="E63" s="3">
        <v>214018.52</v>
      </c>
      <c r="F63" s="48">
        <v>0</v>
      </c>
      <c r="G63" s="3">
        <v>214018.52</v>
      </c>
      <c r="H63" s="48">
        <v>0</v>
      </c>
      <c r="I63" s="5">
        <v>214018.52</v>
      </c>
      <c r="J63" s="5">
        <v>0</v>
      </c>
      <c r="K63" s="3">
        <v>214018.52</v>
      </c>
      <c r="L63" s="3">
        <v>0</v>
      </c>
      <c r="M63" s="3">
        <v>182705.72</v>
      </c>
      <c r="N63" s="3">
        <v>0</v>
      </c>
      <c r="O63" s="3">
        <v>182670.07999999999</v>
      </c>
      <c r="P63" s="3">
        <v>0</v>
      </c>
      <c r="Q63" s="3">
        <v>182676.13</v>
      </c>
      <c r="R63" s="48">
        <v>0</v>
      </c>
      <c r="S63" s="3">
        <v>193509.11</v>
      </c>
      <c r="T63" s="48">
        <v>0</v>
      </c>
      <c r="U63" s="3">
        <v>193509.11</v>
      </c>
      <c r="V63" s="48">
        <v>0</v>
      </c>
      <c r="W63" s="3">
        <v>193509.11</v>
      </c>
      <c r="X63" s="48">
        <v>0</v>
      </c>
      <c r="Y63" s="48">
        <v>-1001.5561230292025</v>
      </c>
      <c r="Z63" s="4">
        <f t="shared" si="1"/>
        <v>2199673.4161230284</v>
      </c>
      <c r="AA63" s="3">
        <v>2393171.09</v>
      </c>
      <c r="AB63" s="4">
        <f t="shared" si="2"/>
        <v>193497.67387697147</v>
      </c>
      <c r="AC63" s="4"/>
      <c r="AD63" s="3"/>
      <c r="AE63" s="4">
        <v>0</v>
      </c>
      <c r="AF63" s="48">
        <v>193497.68</v>
      </c>
      <c r="AG63" s="48">
        <v>0</v>
      </c>
      <c r="AH63" s="4">
        <f t="shared" si="3"/>
        <v>2393171.096123029</v>
      </c>
      <c r="AI63" s="4">
        <f t="shared" si="5"/>
        <v>-6.1230291612446308E-3</v>
      </c>
      <c r="AJ63" s="47">
        <f>'Monthly Adjustments'!AX64</f>
        <v>0</v>
      </c>
      <c r="AK63" s="4">
        <f t="shared" si="4"/>
        <v>2393171.096123029</v>
      </c>
    </row>
    <row r="64" spans="1:37" ht="15.75" x14ac:dyDescent="0.25">
      <c r="A64" s="7" t="s">
        <v>63</v>
      </c>
      <c r="B64" s="2" t="s">
        <v>343</v>
      </c>
      <c r="C64" s="3">
        <v>208857.42</v>
      </c>
      <c r="D64" s="3">
        <v>0</v>
      </c>
      <c r="E64" s="3">
        <v>208857.42</v>
      </c>
      <c r="F64" s="48">
        <v>0</v>
      </c>
      <c r="G64" s="3">
        <v>208857.42</v>
      </c>
      <c r="H64" s="48">
        <v>0</v>
      </c>
      <c r="I64" s="5">
        <v>208857.42</v>
      </c>
      <c r="J64" s="5">
        <v>0</v>
      </c>
      <c r="K64" s="3">
        <v>208857.42</v>
      </c>
      <c r="L64" s="3">
        <v>0</v>
      </c>
      <c r="M64" s="3">
        <v>190659.69</v>
      </c>
      <c r="N64" s="3">
        <v>0</v>
      </c>
      <c r="O64" s="3">
        <v>190605.64</v>
      </c>
      <c r="P64" s="3">
        <v>0</v>
      </c>
      <c r="Q64" s="3">
        <v>190613</v>
      </c>
      <c r="R64" s="48">
        <v>0</v>
      </c>
      <c r="S64" s="3">
        <v>203790.61</v>
      </c>
      <c r="T64" s="48">
        <v>0</v>
      </c>
      <c r="U64" s="3">
        <v>203790.61</v>
      </c>
      <c r="V64" s="48">
        <v>0</v>
      </c>
      <c r="W64" s="3">
        <v>203790.61</v>
      </c>
      <c r="X64" s="48">
        <v>0</v>
      </c>
      <c r="Y64" s="48">
        <v>-1218.327889047194</v>
      </c>
      <c r="Z64" s="4">
        <f t="shared" si="1"/>
        <v>2228755.5878890469</v>
      </c>
      <c r="AA64" s="3">
        <v>2432532.2999999998</v>
      </c>
      <c r="AB64" s="4">
        <f t="shared" si="2"/>
        <v>203776.71211095294</v>
      </c>
      <c r="AC64" s="4"/>
      <c r="AD64" s="3"/>
      <c r="AE64" s="4">
        <v>0</v>
      </c>
      <c r="AF64" s="48">
        <v>203776.72</v>
      </c>
      <c r="AG64" s="48">
        <v>0</v>
      </c>
      <c r="AH64" s="4">
        <f t="shared" si="3"/>
        <v>2432532.3078890475</v>
      </c>
      <c r="AI64" s="4">
        <f t="shared" si="5"/>
        <v>-7.8890477307140827E-3</v>
      </c>
      <c r="AJ64" s="47">
        <f>'Monthly Adjustments'!AX65</f>
        <v>0</v>
      </c>
      <c r="AK64" s="4">
        <f t="shared" si="4"/>
        <v>2432532.3078890475</v>
      </c>
    </row>
    <row r="65" spans="1:37" ht="15.75" x14ac:dyDescent="0.25">
      <c r="A65" s="7" t="s">
        <v>64</v>
      </c>
      <c r="B65" s="2" t="s">
        <v>222</v>
      </c>
      <c r="C65" s="3">
        <v>1655348.53</v>
      </c>
      <c r="D65" s="3">
        <v>0</v>
      </c>
      <c r="E65" s="3">
        <v>1655348.53</v>
      </c>
      <c r="F65" s="48">
        <v>0</v>
      </c>
      <c r="G65" s="3">
        <v>1655348.53</v>
      </c>
      <c r="H65" s="48">
        <v>0</v>
      </c>
      <c r="I65" s="5">
        <v>1655348.53</v>
      </c>
      <c r="J65" s="5">
        <v>0</v>
      </c>
      <c r="K65" s="3">
        <v>1655348.53</v>
      </c>
      <c r="L65" s="3">
        <v>0</v>
      </c>
      <c r="M65" s="3">
        <v>1570526.79</v>
      </c>
      <c r="N65" s="3">
        <v>0</v>
      </c>
      <c r="O65" s="3">
        <v>1575367.81</v>
      </c>
      <c r="P65" s="3">
        <v>0</v>
      </c>
      <c r="Q65" s="3">
        <v>1575484.02</v>
      </c>
      <c r="R65" s="48">
        <v>0</v>
      </c>
      <c r="S65" s="3">
        <v>1694111.92</v>
      </c>
      <c r="T65" s="48">
        <v>0</v>
      </c>
      <c r="U65" s="3">
        <v>1694111.92</v>
      </c>
      <c r="V65" s="48">
        <v>0</v>
      </c>
      <c r="W65" s="3">
        <v>1694111.92</v>
      </c>
      <c r="X65" s="48">
        <v>0</v>
      </c>
      <c r="Y65" s="48">
        <v>-10967.693304228589</v>
      </c>
      <c r="Z65" s="4">
        <f t="shared" si="1"/>
        <v>18091424.723304231</v>
      </c>
      <c r="AA65" s="3">
        <v>19785475</v>
      </c>
      <c r="AB65" s="4">
        <f t="shared" si="2"/>
        <v>1694050.2766957693</v>
      </c>
      <c r="AC65" s="4"/>
      <c r="AD65" s="3"/>
      <c r="AE65" s="4">
        <v>0</v>
      </c>
      <c r="AF65" s="48">
        <v>1694050.28</v>
      </c>
      <c r="AG65" s="48">
        <v>0</v>
      </c>
      <c r="AH65" s="4">
        <f t="shared" si="3"/>
        <v>19785475.003304232</v>
      </c>
      <c r="AI65" s="4">
        <f t="shared" si="5"/>
        <v>-3.3042319118976593E-3</v>
      </c>
      <c r="AJ65" s="47">
        <f>'Monthly Adjustments'!AX66</f>
        <v>0</v>
      </c>
      <c r="AK65" s="4">
        <f t="shared" si="4"/>
        <v>19785475.003304232</v>
      </c>
    </row>
    <row r="66" spans="1:37" ht="15.75" x14ac:dyDescent="0.25">
      <c r="A66" s="7" t="s">
        <v>65</v>
      </c>
      <c r="B66" s="2" t="s">
        <v>223</v>
      </c>
      <c r="C66" s="3">
        <v>676169.4</v>
      </c>
      <c r="D66" s="3">
        <v>0</v>
      </c>
      <c r="E66" s="3">
        <v>676169.4</v>
      </c>
      <c r="F66" s="48">
        <v>0</v>
      </c>
      <c r="G66" s="3">
        <v>676169.4</v>
      </c>
      <c r="H66" s="48">
        <v>0</v>
      </c>
      <c r="I66" s="5">
        <v>676169.4</v>
      </c>
      <c r="J66" s="5">
        <v>0</v>
      </c>
      <c r="K66" s="3">
        <v>676169.4</v>
      </c>
      <c r="L66" s="3">
        <v>0</v>
      </c>
      <c r="M66" s="3">
        <v>652013.49</v>
      </c>
      <c r="N66" s="3">
        <v>0</v>
      </c>
      <c r="O66" s="3">
        <v>675231.13</v>
      </c>
      <c r="P66" s="3">
        <v>0</v>
      </c>
      <c r="Q66" s="3">
        <v>675256.71</v>
      </c>
      <c r="R66" s="48">
        <v>0</v>
      </c>
      <c r="S66" s="3">
        <v>721027.12</v>
      </c>
      <c r="T66" s="48">
        <v>0</v>
      </c>
      <c r="U66" s="3">
        <v>721027.12</v>
      </c>
      <c r="V66" s="48">
        <v>0</v>
      </c>
      <c r="W66" s="3">
        <v>721027.13</v>
      </c>
      <c r="X66" s="48">
        <v>0</v>
      </c>
      <c r="Y66" s="48">
        <v>-4231.6748462332007</v>
      </c>
      <c r="Z66" s="4">
        <f t="shared" si="1"/>
        <v>7550661.3748462331</v>
      </c>
      <c r="AA66" s="3">
        <v>8271640.2199999997</v>
      </c>
      <c r="AB66" s="4">
        <f t="shared" si="2"/>
        <v>720978.84515376668</v>
      </c>
      <c r="AC66" s="4"/>
      <c r="AD66" s="3"/>
      <c r="AE66" s="4">
        <v>0</v>
      </c>
      <c r="AF66" s="48">
        <v>720978.85</v>
      </c>
      <c r="AG66" s="48">
        <v>0</v>
      </c>
      <c r="AH66" s="4">
        <f t="shared" si="3"/>
        <v>8271640.2248462327</v>
      </c>
      <c r="AI66" s="4">
        <f t="shared" ref="AI66:AI97" si="6">AA66-AH66</f>
        <v>-4.8462329432368279E-3</v>
      </c>
      <c r="AJ66" s="47">
        <f>'Monthly Adjustments'!AX67</f>
        <v>0</v>
      </c>
      <c r="AK66" s="4">
        <f t="shared" si="4"/>
        <v>8271640.2248462327</v>
      </c>
    </row>
    <row r="67" spans="1:37" ht="15.75" x14ac:dyDescent="0.25">
      <c r="A67" s="7" t="s">
        <v>66</v>
      </c>
      <c r="B67" s="2" t="s">
        <v>344</v>
      </c>
      <c r="C67" s="3">
        <v>87393.82</v>
      </c>
      <c r="D67" s="3">
        <v>0</v>
      </c>
      <c r="E67" s="3">
        <v>87393.82</v>
      </c>
      <c r="F67" s="48">
        <v>0</v>
      </c>
      <c r="G67" s="3">
        <v>87393.82</v>
      </c>
      <c r="H67" s="48">
        <v>0</v>
      </c>
      <c r="I67" s="5">
        <v>87393.82</v>
      </c>
      <c r="J67" s="5">
        <v>0</v>
      </c>
      <c r="K67" s="3">
        <v>87393.82</v>
      </c>
      <c r="L67" s="3">
        <v>0</v>
      </c>
      <c r="M67" s="3">
        <v>64970.38</v>
      </c>
      <c r="N67" s="3">
        <v>0</v>
      </c>
      <c r="O67" s="3">
        <v>64998.720000000001</v>
      </c>
      <c r="P67" s="3">
        <v>0</v>
      </c>
      <c r="Q67" s="3">
        <v>65004.92</v>
      </c>
      <c r="R67" s="48">
        <v>0</v>
      </c>
      <c r="S67" s="3">
        <v>76092.960000000006</v>
      </c>
      <c r="T67" s="48">
        <v>0</v>
      </c>
      <c r="U67" s="3">
        <v>76092.960000000006</v>
      </c>
      <c r="V67" s="48">
        <v>0</v>
      </c>
      <c r="W67" s="3">
        <v>76092.97</v>
      </c>
      <c r="X67" s="48">
        <v>0</v>
      </c>
      <c r="Y67" s="48">
        <v>-1025.1385077865284</v>
      </c>
      <c r="Z67" s="4">
        <f t="shared" ref="Z67:Z130" si="7">C67+D67+E67+F67+G67+H67+I67+J67+K67+L67+M67+N67+O67+P67+Q67+R67+S67+T67+U67+V67+W67+X67-Y67</f>
        <v>861247.14850778657</v>
      </c>
      <c r="AA67" s="3">
        <v>937328.41</v>
      </c>
      <c r="AB67" s="4">
        <f t="shared" ref="AB67:AB130" si="8">AA67-Z67</f>
        <v>76081.261492213467</v>
      </c>
      <c r="AC67" s="4"/>
      <c r="AD67" s="3"/>
      <c r="AE67" s="4">
        <v>0</v>
      </c>
      <c r="AF67" s="48">
        <v>76081.27</v>
      </c>
      <c r="AG67" s="48">
        <v>0</v>
      </c>
      <c r="AH67" s="4">
        <f t="shared" ref="AH67:AH130" si="9">SUM(C67:P67)+SUM(Q67:X67)+SUM(AF67:AG67)-Y67</f>
        <v>937328.4185077867</v>
      </c>
      <c r="AI67" s="4">
        <f t="shared" si="6"/>
        <v>-8.5077866679057479E-3</v>
      </c>
      <c r="AJ67" s="47">
        <f>'Monthly Adjustments'!AX68</f>
        <v>0</v>
      </c>
      <c r="AK67" s="4">
        <f t="shared" ref="AK67:AK130" si="10">AH67+AJ67</f>
        <v>937328.4185077867</v>
      </c>
    </row>
    <row r="68" spans="1:37" ht="15.75" x14ac:dyDescent="0.25">
      <c r="A68" s="7" t="s">
        <v>67</v>
      </c>
      <c r="B68" s="2" t="s">
        <v>224</v>
      </c>
      <c r="C68" s="3">
        <v>1724266.13</v>
      </c>
      <c r="D68" s="3">
        <v>0</v>
      </c>
      <c r="E68" s="3">
        <v>1724266.13</v>
      </c>
      <c r="F68" s="48">
        <v>0</v>
      </c>
      <c r="G68" s="3">
        <v>1724266.13</v>
      </c>
      <c r="H68" s="48">
        <v>0</v>
      </c>
      <c r="I68" s="5">
        <v>1724266.13</v>
      </c>
      <c r="J68" s="5">
        <v>0</v>
      </c>
      <c r="K68" s="3">
        <v>1724266.13</v>
      </c>
      <c r="L68" s="3">
        <v>0</v>
      </c>
      <c r="M68" s="3">
        <v>1396851.94</v>
      </c>
      <c r="N68" s="3">
        <v>0</v>
      </c>
      <c r="O68" s="3">
        <v>1396119.69</v>
      </c>
      <c r="P68" s="3">
        <v>0</v>
      </c>
      <c r="Q68" s="3">
        <v>1396227.86</v>
      </c>
      <c r="R68" s="48">
        <v>0</v>
      </c>
      <c r="S68" s="3">
        <v>1590207.49</v>
      </c>
      <c r="T68" s="48">
        <v>0</v>
      </c>
      <c r="U68" s="3">
        <v>1590207.49</v>
      </c>
      <c r="V68" s="48">
        <v>0</v>
      </c>
      <c r="W68" s="3">
        <v>1590207.49</v>
      </c>
      <c r="X68" s="48">
        <v>0</v>
      </c>
      <c r="Y68" s="48">
        <v>-17935.184555815311</v>
      </c>
      <c r="Z68" s="4">
        <f t="shared" si="7"/>
        <v>17599087.794555809</v>
      </c>
      <c r="AA68" s="3">
        <v>19191527.559999999</v>
      </c>
      <c r="AB68" s="4">
        <f t="shared" si="8"/>
        <v>1592439.7654441893</v>
      </c>
      <c r="AC68" s="4"/>
      <c r="AD68" s="3"/>
      <c r="AE68" s="4">
        <v>0</v>
      </c>
      <c r="AF68" s="48">
        <v>1592439.76</v>
      </c>
      <c r="AG68" s="48">
        <v>0</v>
      </c>
      <c r="AH68" s="4">
        <f t="shared" si="9"/>
        <v>19191527.554555815</v>
      </c>
      <c r="AI68" s="4">
        <f t="shared" si="6"/>
        <v>5.4441839456558228E-3</v>
      </c>
      <c r="AJ68" s="47">
        <f>'Monthly Adjustments'!AX69</f>
        <v>116479.01882154599</v>
      </c>
      <c r="AK68" s="4">
        <f t="shared" si="10"/>
        <v>19308006.57337736</v>
      </c>
    </row>
    <row r="69" spans="1:37" ht="15.75" x14ac:dyDescent="0.25">
      <c r="A69" s="7" t="s">
        <v>68</v>
      </c>
      <c r="B69" s="2" t="s">
        <v>345</v>
      </c>
      <c r="C69" s="3">
        <v>2775497.06</v>
      </c>
      <c r="D69" s="3">
        <v>0</v>
      </c>
      <c r="E69" s="3">
        <v>2775497.06</v>
      </c>
      <c r="F69" s="48">
        <v>0</v>
      </c>
      <c r="G69" s="3">
        <v>2775497.06</v>
      </c>
      <c r="H69" s="48">
        <v>0</v>
      </c>
      <c r="I69" s="5">
        <v>2775497.06</v>
      </c>
      <c r="J69" s="5">
        <v>0</v>
      </c>
      <c r="K69" s="3">
        <v>2775497.06</v>
      </c>
      <c r="L69" s="3">
        <v>0</v>
      </c>
      <c r="M69" s="3">
        <v>2724233.52</v>
      </c>
      <c r="N69" s="3">
        <v>0</v>
      </c>
      <c r="O69" s="3">
        <v>2719313.78</v>
      </c>
      <c r="P69" s="3">
        <v>0</v>
      </c>
      <c r="Q69" s="3">
        <v>2719401.8</v>
      </c>
      <c r="R69" s="48">
        <v>0</v>
      </c>
      <c r="S69" s="3">
        <v>2876893.28</v>
      </c>
      <c r="T69" s="48">
        <v>0</v>
      </c>
      <c r="U69" s="3">
        <v>2876893.27</v>
      </c>
      <c r="V69" s="48">
        <v>0</v>
      </c>
      <c r="W69" s="3">
        <v>2876893.28</v>
      </c>
      <c r="X69" s="48">
        <v>0</v>
      </c>
      <c r="Y69" s="48">
        <v>-14560.776200126251</v>
      </c>
      <c r="Z69" s="4">
        <f t="shared" si="7"/>
        <v>30685675.006200131</v>
      </c>
      <c r="AA69" s="3">
        <v>33562402.18</v>
      </c>
      <c r="AB69" s="4">
        <f t="shared" si="8"/>
        <v>2876727.1737998687</v>
      </c>
      <c r="AC69" s="4"/>
      <c r="AD69" s="3"/>
      <c r="AE69" s="4">
        <v>0</v>
      </c>
      <c r="AF69" s="48">
        <v>2876727.18</v>
      </c>
      <c r="AG69" s="48">
        <v>0</v>
      </c>
      <c r="AH69" s="4">
        <f t="shared" si="9"/>
        <v>33562402.186200127</v>
      </c>
      <c r="AI69" s="4">
        <f t="shared" si="6"/>
        <v>-6.2001273036003113E-3</v>
      </c>
      <c r="AJ69" s="47">
        <f>'Monthly Adjustments'!AX70</f>
        <v>0</v>
      </c>
      <c r="AK69" s="4">
        <f t="shared" si="10"/>
        <v>33562402.186200127</v>
      </c>
    </row>
    <row r="70" spans="1:37" ht="15.75" x14ac:dyDescent="0.25">
      <c r="A70" s="7" t="s">
        <v>69</v>
      </c>
      <c r="B70" s="2" t="s">
        <v>346</v>
      </c>
      <c r="C70" s="3">
        <v>783606.98</v>
      </c>
      <c r="D70" s="3">
        <v>0</v>
      </c>
      <c r="E70" s="3">
        <v>783606.98</v>
      </c>
      <c r="F70" s="48">
        <v>0</v>
      </c>
      <c r="G70" s="3">
        <v>783606.98</v>
      </c>
      <c r="H70" s="48">
        <v>0</v>
      </c>
      <c r="I70" s="5">
        <v>783606.98</v>
      </c>
      <c r="J70" s="5">
        <v>0</v>
      </c>
      <c r="K70" s="3">
        <v>783606.98</v>
      </c>
      <c r="L70" s="3">
        <v>0</v>
      </c>
      <c r="M70" s="3">
        <v>707409.27</v>
      </c>
      <c r="N70" s="3">
        <v>0</v>
      </c>
      <c r="O70" s="3">
        <v>707303.95</v>
      </c>
      <c r="P70" s="3">
        <v>0</v>
      </c>
      <c r="Q70" s="3">
        <v>707328.56</v>
      </c>
      <c r="R70" s="48">
        <v>0</v>
      </c>
      <c r="S70" s="3">
        <v>751354.12</v>
      </c>
      <c r="T70" s="48">
        <v>0</v>
      </c>
      <c r="U70" s="3">
        <v>751354.12</v>
      </c>
      <c r="V70" s="48">
        <v>0</v>
      </c>
      <c r="W70" s="3">
        <v>751354.12</v>
      </c>
      <c r="X70" s="48">
        <v>0</v>
      </c>
      <c r="Y70" s="48">
        <v>-4070.3558768517087</v>
      </c>
      <c r="Z70" s="4">
        <f t="shared" si="7"/>
        <v>8298209.3958768519</v>
      </c>
      <c r="AA70" s="3">
        <v>9049517.0700000003</v>
      </c>
      <c r="AB70" s="4">
        <f t="shared" si="8"/>
        <v>751307.67412314843</v>
      </c>
      <c r="AC70" s="4"/>
      <c r="AD70" s="3"/>
      <c r="AE70" s="4">
        <v>0</v>
      </c>
      <c r="AF70" s="48">
        <v>751307.68</v>
      </c>
      <c r="AG70" s="48">
        <v>0</v>
      </c>
      <c r="AH70" s="4">
        <f t="shared" si="9"/>
        <v>9049517.0758768525</v>
      </c>
      <c r="AI70" s="4">
        <f t="shared" si="6"/>
        <v>-5.8768521994352341E-3</v>
      </c>
      <c r="AJ70" s="47">
        <f>'Monthly Adjustments'!AX71</f>
        <v>0</v>
      </c>
      <c r="AK70" s="4">
        <f t="shared" si="10"/>
        <v>9049517.0758768525</v>
      </c>
    </row>
    <row r="71" spans="1:37" ht="15.75" x14ac:dyDescent="0.25">
      <c r="A71" s="7" t="s">
        <v>70</v>
      </c>
      <c r="B71" s="2" t="s">
        <v>347</v>
      </c>
      <c r="C71" s="3">
        <v>213246.13</v>
      </c>
      <c r="D71" s="3">
        <v>0</v>
      </c>
      <c r="E71" s="3">
        <v>213246.13</v>
      </c>
      <c r="F71" s="48">
        <v>0</v>
      </c>
      <c r="G71" s="3">
        <v>213246.13</v>
      </c>
      <c r="H71" s="48">
        <v>0</v>
      </c>
      <c r="I71" s="5">
        <v>213246.13</v>
      </c>
      <c r="J71" s="5">
        <v>0</v>
      </c>
      <c r="K71" s="3">
        <v>213246.13</v>
      </c>
      <c r="L71" s="3">
        <v>0</v>
      </c>
      <c r="M71" s="3">
        <v>199479.54</v>
      </c>
      <c r="N71" s="3">
        <v>0</v>
      </c>
      <c r="O71" s="3">
        <v>199420.35</v>
      </c>
      <c r="P71" s="3">
        <v>0</v>
      </c>
      <c r="Q71" s="3">
        <v>199430.41</v>
      </c>
      <c r="R71" s="48">
        <v>0</v>
      </c>
      <c r="S71" s="3">
        <v>217418.01</v>
      </c>
      <c r="T71" s="48">
        <v>0</v>
      </c>
      <c r="U71" s="3">
        <v>217418.01</v>
      </c>
      <c r="V71" s="48">
        <v>0</v>
      </c>
      <c r="W71" s="3">
        <v>217418.01</v>
      </c>
      <c r="X71" s="48">
        <v>0</v>
      </c>
      <c r="Y71" s="48">
        <v>-1663.0327726493663</v>
      </c>
      <c r="Z71" s="4">
        <f t="shared" si="7"/>
        <v>2318478.0127726491</v>
      </c>
      <c r="AA71" s="3">
        <v>2535877.0499999998</v>
      </c>
      <c r="AB71" s="4">
        <f t="shared" si="8"/>
        <v>217399.03722735075</v>
      </c>
      <c r="AC71" s="4"/>
      <c r="AD71" s="3"/>
      <c r="AE71" s="4">
        <v>0</v>
      </c>
      <c r="AF71" s="48">
        <v>217399.03</v>
      </c>
      <c r="AG71" s="48">
        <v>0</v>
      </c>
      <c r="AH71" s="4">
        <f t="shared" si="9"/>
        <v>2535877.0427726493</v>
      </c>
      <c r="AI71" s="4">
        <f t="shared" si="6"/>
        <v>7.2273504920303822E-3</v>
      </c>
      <c r="AJ71" s="47">
        <f>'Monthly Adjustments'!AX72</f>
        <v>0</v>
      </c>
      <c r="AK71" s="4">
        <f t="shared" si="10"/>
        <v>2535877.0427726493</v>
      </c>
    </row>
    <row r="72" spans="1:37" ht="15.75" x14ac:dyDescent="0.25">
      <c r="A72" s="7" t="s">
        <v>71</v>
      </c>
      <c r="B72" s="2" t="s">
        <v>348</v>
      </c>
      <c r="C72" s="3">
        <v>207392.88</v>
      </c>
      <c r="D72" s="3">
        <v>0</v>
      </c>
      <c r="E72" s="3">
        <v>207392.88</v>
      </c>
      <c r="F72" s="48">
        <v>0</v>
      </c>
      <c r="G72" s="3">
        <v>207392.88</v>
      </c>
      <c r="H72" s="48">
        <v>0</v>
      </c>
      <c r="I72" s="5">
        <v>207392.88</v>
      </c>
      <c r="J72" s="5">
        <v>0</v>
      </c>
      <c r="K72" s="3">
        <v>207392.88</v>
      </c>
      <c r="L72" s="3">
        <v>0</v>
      </c>
      <c r="M72" s="3">
        <v>186030.18</v>
      </c>
      <c r="N72" s="3">
        <v>0</v>
      </c>
      <c r="O72" s="3">
        <v>183176.6</v>
      </c>
      <c r="P72" s="3">
        <v>0</v>
      </c>
      <c r="Q72" s="3">
        <v>183186.47</v>
      </c>
      <c r="R72" s="48">
        <v>0</v>
      </c>
      <c r="S72" s="3">
        <v>200828.77</v>
      </c>
      <c r="T72" s="48">
        <v>0</v>
      </c>
      <c r="U72" s="3">
        <v>200828.77</v>
      </c>
      <c r="V72" s="48">
        <v>0</v>
      </c>
      <c r="W72" s="3">
        <v>200828.77</v>
      </c>
      <c r="X72" s="48">
        <v>0</v>
      </c>
      <c r="Y72" s="48">
        <v>-1631.1081177021599</v>
      </c>
      <c r="Z72" s="4">
        <f t="shared" si="7"/>
        <v>2193475.0681177019</v>
      </c>
      <c r="AA72" s="3">
        <v>2394285.2200000002</v>
      </c>
      <c r="AB72" s="4">
        <f t="shared" si="8"/>
        <v>200810.15188229829</v>
      </c>
      <c r="AC72" s="4"/>
      <c r="AD72" s="3"/>
      <c r="AE72" s="4">
        <v>0</v>
      </c>
      <c r="AF72" s="48">
        <v>200810.15</v>
      </c>
      <c r="AG72" s="48">
        <v>0</v>
      </c>
      <c r="AH72" s="4">
        <f t="shared" si="9"/>
        <v>2394285.2181177018</v>
      </c>
      <c r="AI72" s="4">
        <f t="shared" si="6"/>
        <v>1.8822983838617802E-3</v>
      </c>
      <c r="AJ72" s="47">
        <f>'Monthly Adjustments'!AX73</f>
        <v>0</v>
      </c>
      <c r="AK72" s="4">
        <f t="shared" si="10"/>
        <v>2394285.2181177018</v>
      </c>
    </row>
    <row r="73" spans="1:37" ht="15.75" x14ac:dyDescent="0.25">
      <c r="A73" s="7" t="s">
        <v>72</v>
      </c>
      <c r="B73" s="2" t="s">
        <v>225</v>
      </c>
      <c r="C73" s="3">
        <v>155251.39000000001</v>
      </c>
      <c r="D73" s="3">
        <v>0</v>
      </c>
      <c r="E73" s="3">
        <v>155251.39000000001</v>
      </c>
      <c r="F73" s="48">
        <v>0</v>
      </c>
      <c r="G73" s="3">
        <v>155251.39000000001</v>
      </c>
      <c r="H73" s="48">
        <v>0</v>
      </c>
      <c r="I73" s="5">
        <v>155251.39000000001</v>
      </c>
      <c r="J73" s="5">
        <v>0</v>
      </c>
      <c r="K73" s="3">
        <v>155251.39000000001</v>
      </c>
      <c r="L73" s="3">
        <v>0</v>
      </c>
      <c r="M73" s="3">
        <v>107819.56</v>
      </c>
      <c r="N73" s="3">
        <v>0</v>
      </c>
      <c r="O73" s="3">
        <v>111934.09</v>
      </c>
      <c r="P73" s="3">
        <v>0</v>
      </c>
      <c r="Q73" s="3">
        <v>111959.15</v>
      </c>
      <c r="R73" s="48">
        <v>0</v>
      </c>
      <c r="S73" s="3">
        <v>156801.07999999999</v>
      </c>
      <c r="T73" s="48">
        <v>0</v>
      </c>
      <c r="U73" s="3">
        <v>156801.07999999999</v>
      </c>
      <c r="V73" s="48">
        <v>0</v>
      </c>
      <c r="W73" s="3">
        <v>156801.07999999999</v>
      </c>
      <c r="X73" s="48">
        <v>0</v>
      </c>
      <c r="Y73" s="48">
        <v>-4145.8320611404069</v>
      </c>
      <c r="Z73" s="4">
        <f t="shared" si="7"/>
        <v>1582518.8220611406</v>
      </c>
      <c r="AA73" s="3">
        <v>1739272.6</v>
      </c>
      <c r="AB73" s="4">
        <f t="shared" si="8"/>
        <v>156753.77793885954</v>
      </c>
      <c r="AC73" s="4"/>
      <c r="AD73" s="3"/>
      <c r="AE73" s="4">
        <v>0</v>
      </c>
      <c r="AF73" s="48">
        <v>156753.76999999999</v>
      </c>
      <c r="AG73" s="48">
        <v>0</v>
      </c>
      <c r="AH73" s="4">
        <f t="shared" si="9"/>
        <v>1739272.5920611401</v>
      </c>
      <c r="AI73" s="4">
        <f t="shared" si="6"/>
        <v>7.9388599842786789E-3</v>
      </c>
      <c r="AJ73" s="47">
        <f>'Monthly Adjustments'!AX74</f>
        <v>0</v>
      </c>
      <c r="AK73" s="4">
        <f t="shared" si="10"/>
        <v>1739272.5920611401</v>
      </c>
    </row>
    <row r="74" spans="1:37" ht="15.75" x14ac:dyDescent="0.25">
      <c r="A74" s="7" t="s">
        <v>73</v>
      </c>
      <c r="B74" s="2" t="s">
        <v>349</v>
      </c>
      <c r="C74" s="3">
        <v>448492.6</v>
      </c>
      <c r="D74" s="3">
        <v>0</v>
      </c>
      <c r="E74" s="3">
        <v>448492.6</v>
      </c>
      <c r="F74" s="48">
        <v>0</v>
      </c>
      <c r="G74" s="3">
        <v>448492.6</v>
      </c>
      <c r="H74" s="48">
        <v>0</v>
      </c>
      <c r="I74" s="5">
        <v>448492.6</v>
      </c>
      <c r="J74" s="5">
        <v>0</v>
      </c>
      <c r="K74" s="3">
        <v>448492.6</v>
      </c>
      <c r="L74" s="3">
        <v>0</v>
      </c>
      <c r="M74" s="3">
        <v>411579.69</v>
      </c>
      <c r="N74" s="3">
        <v>0</v>
      </c>
      <c r="O74" s="3">
        <v>411579.7</v>
      </c>
      <c r="P74" s="3">
        <v>0</v>
      </c>
      <c r="Q74" s="3">
        <v>411344.7</v>
      </c>
      <c r="R74" s="48">
        <v>0</v>
      </c>
      <c r="S74" s="3">
        <v>480671.97</v>
      </c>
      <c r="T74" s="48">
        <v>0</v>
      </c>
      <c r="U74" s="3">
        <v>480671.96</v>
      </c>
      <c r="V74" s="48">
        <v>0</v>
      </c>
      <c r="W74" s="3">
        <v>480671.97</v>
      </c>
      <c r="X74" s="48">
        <v>0</v>
      </c>
      <c r="Y74" s="48">
        <v>-6409.6091324826339</v>
      </c>
      <c r="Z74" s="4">
        <f t="shared" si="7"/>
        <v>4925392.5991324829</v>
      </c>
      <c r="AA74" s="3">
        <v>5405991.4500000002</v>
      </c>
      <c r="AB74" s="4">
        <f t="shared" si="8"/>
        <v>480598.85086751729</v>
      </c>
      <c r="AC74" s="4"/>
      <c r="AD74" s="3"/>
      <c r="AE74" s="4">
        <v>0</v>
      </c>
      <c r="AF74" s="48">
        <v>480598.85</v>
      </c>
      <c r="AG74" s="48">
        <v>0</v>
      </c>
      <c r="AH74" s="4">
        <f t="shared" si="9"/>
        <v>5405991.4491324825</v>
      </c>
      <c r="AI74" s="4">
        <f t="shared" si="6"/>
        <v>8.6751766502857208E-4</v>
      </c>
      <c r="AJ74" s="47">
        <f>'Monthly Adjustments'!AX75</f>
        <v>0</v>
      </c>
      <c r="AK74" s="4">
        <f t="shared" si="10"/>
        <v>5405991.4491324825</v>
      </c>
    </row>
    <row r="75" spans="1:37" ht="15.75" x14ac:dyDescent="0.25">
      <c r="A75" s="7" t="s">
        <v>74</v>
      </c>
      <c r="B75" s="2" t="s">
        <v>350</v>
      </c>
      <c r="C75" s="3">
        <v>42339.87</v>
      </c>
      <c r="D75" s="3">
        <v>0</v>
      </c>
      <c r="E75" s="3">
        <v>42339.87</v>
      </c>
      <c r="F75" s="48">
        <v>0</v>
      </c>
      <c r="G75" s="3">
        <v>42339.87</v>
      </c>
      <c r="H75" s="48">
        <v>0</v>
      </c>
      <c r="I75" s="5">
        <v>42339.87</v>
      </c>
      <c r="J75" s="5">
        <v>0</v>
      </c>
      <c r="K75" s="3">
        <v>42339.87</v>
      </c>
      <c r="L75" s="3">
        <v>0</v>
      </c>
      <c r="M75" s="3">
        <v>16934.39</v>
      </c>
      <c r="N75" s="3">
        <v>0</v>
      </c>
      <c r="O75" s="3">
        <v>16915.490000000002</v>
      </c>
      <c r="P75" s="3">
        <v>0</v>
      </c>
      <c r="Q75" s="3">
        <v>16918.7</v>
      </c>
      <c r="R75" s="48">
        <v>0</v>
      </c>
      <c r="S75" s="3">
        <v>22661.15</v>
      </c>
      <c r="T75" s="48">
        <v>0</v>
      </c>
      <c r="U75" s="3">
        <v>22661.14</v>
      </c>
      <c r="V75" s="48">
        <v>0</v>
      </c>
      <c r="W75" s="3">
        <v>22661.15</v>
      </c>
      <c r="X75" s="48">
        <v>0</v>
      </c>
      <c r="Y75" s="48">
        <v>-530.91410878890645</v>
      </c>
      <c r="Z75" s="4">
        <f t="shared" si="7"/>
        <v>330982.28410878894</v>
      </c>
      <c r="AA75" s="3">
        <v>353637.37</v>
      </c>
      <c r="AB75" s="4">
        <f t="shared" si="8"/>
        <v>22655.085891211056</v>
      </c>
      <c r="AC75" s="4"/>
      <c r="AD75" s="3"/>
      <c r="AE75" s="4">
        <v>0</v>
      </c>
      <c r="AF75" s="48">
        <v>22655.09</v>
      </c>
      <c r="AG75" s="48">
        <v>0</v>
      </c>
      <c r="AH75" s="4">
        <f t="shared" si="9"/>
        <v>353637.37410878891</v>
      </c>
      <c r="AI75" s="4">
        <f t="shared" si="6"/>
        <v>-4.1087889112532139E-3</v>
      </c>
      <c r="AJ75" s="47">
        <f>'Monthly Adjustments'!AX76</f>
        <v>0</v>
      </c>
      <c r="AK75" s="4">
        <f t="shared" si="10"/>
        <v>353637.37410878891</v>
      </c>
    </row>
    <row r="76" spans="1:37" ht="15.75" x14ac:dyDescent="0.25">
      <c r="A76" s="7" t="s">
        <v>75</v>
      </c>
      <c r="B76" s="2" t="s">
        <v>226</v>
      </c>
      <c r="C76" s="3">
        <v>176711.98</v>
      </c>
      <c r="D76" s="3">
        <v>0</v>
      </c>
      <c r="E76" s="3">
        <v>176711.98</v>
      </c>
      <c r="F76" s="48">
        <v>0</v>
      </c>
      <c r="G76" s="3">
        <v>176711.98</v>
      </c>
      <c r="H76" s="48">
        <v>0</v>
      </c>
      <c r="I76" s="5">
        <v>176711.98</v>
      </c>
      <c r="J76" s="5">
        <v>0</v>
      </c>
      <c r="K76" s="3">
        <v>176711.98</v>
      </c>
      <c r="L76" s="3">
        <v>0</v>
      </c>
      <c r="M76" s="3">
        <v>161368.35999999999</v>
      </c>
      <c r="N76" s="3">
        <v>0</v>
      </c>
      <c r="O76" s="3">
        <v>161668.79999999999</v>
      </c>
      <c r="P76" s="3">
        <v>0</v>
      </c>
      <c r="Q76" s="3">
        <v>161680.06</v>
      </c>
      <c r="R76" s="48">
        <v>0</v>
      </c>
      <c r="S76" s="3">
        <v>181818.77</v>
      </c>
      <c r="T76" s="48">
        <v>0</v>
      </c>
      <c r="U76" s="3">
        <v>181818.77</v>
      </c>
      <c r="V76" s="48">
        <v>0</v>
      </c>
      <c r="W76" s="3">
        <v>181818.77</v>
      </c>
      <c r="X76" s="48">
        <v>0</v>
      </c>
      <c r="Y76" s="48">
        <v>-1861.9118924849888</v>
      </c>
      <c r="Z76" s="4">
        <f t="shared" si="7"/>
        <v>1915595.341892485</v>
      </c>
      <c r="AA76" s="3">
        <v>2097392.87</v>
      </c>
      <c r="AB76" s="4">
        <f t="shared" si="8"/>
        <v>181797.52810751507</v>
      </c>
      <c r="AC76" s="4"/>
      <c r="AD76" s="3"/>
      <c r="AE76" s="4">
        <v>0</v>
      </c>
      <c r="AF76" s="48">
        <v>181797.52</v>
      </c>
      <c r="AG76" s="48">
        <v>0</v>
      </c>
      <c r="AH76" s="4">
        <f t="shared" si="9"/>
        <v>2097392.8618924851</v>
      </c>
      <c r="AI76" s="4">
        <f t="shared" si="6"/>
        <v>8.1075150519609451E-3</v>
      </c>
      <c r="AJ76" s="47">
        <f>'Monthly Adjustments'!AX77</f>
        <v>0</v>
      </c>
      <c r="AK76" s="4">
        <f t="shared" si="10"/>
        <v>2097392.8618924851</v>
      </c>
    </row>
    <row r="77" spans="1:37" ht="15.75" x14ac:dyDescent="0.25">
      <c r="A77" s="7" t="s">
        <v>76</v>
      </c>
      <c r="B77" s="2" t="s">
        <v>227</v>
      </c>
      <c r="C77" s="3">
        <v>136014.85</v>
      </c>
      <c r="D77" s="3">
        <v>0</v>
      </c>
      <c r="E77" s="3">
        <v>136014.85</v>
      </c>
      <c r="F77" s="48">
        <v>0</v>
      </c>
      <c r="G77" s="3">
        <v>136014.85</v>
      </c>
      <c r="H77" s="48">
        <v>0</v>
      </c>
      <c r="I77" s="5">
        <v>136014.85</v>
      </c>
      <c r="J77" s="5">
        <v>0</v>
      </c>
      <c r="K77" s="3">
        <v>136014.85</v>
      </c>
      <c r="L77" s="3">
        <v>0</v>
      </c>
      <c r="M77" s="3">
        <v>135208.35999999999</v>
      </c>
      <c r="N77" s="3">
        <v>0</v>
      </c>
      <c r="O77" s="3">
        <v>135172.10999999999</v>
      </c>
      <c r="P77" s="3">
        <v>0</v>
      </c>
      <c r="Q77" s="3">
        <v>135178.26999999999</v>
      </c>
      <c r="R77" s="48">
        <v>0</v>
      </c>
      <c r="S77" s="3">
        <v>146196.51999999999</v>
      </c>
      <c r="T77" s="48">
        <v>0</v>
      </c>
      <c r="U77" s="3">
        <v>146196.51999999999</v>
      </c>
      <c r="V77" s="48">
        <v>0</v>
      </c>
      <c r="W77" s="3">
        <v>146196.51999999999</v>
      </c>
      <c r="X77" s="48">
        <v>0</v>
      </c>
      <c r="Y77" s="48">
        <v>-1018.6857668382681</v>
      </c>
      <c r="Z77" s="4">
        <f t="shared" si="7"/>
        <v>1525241.2357668383</v>
      </c>
      <c r="AA77" s="3">
        <v>1671426.13</v>
      </c>
      <c r="AB77" s="4">
        <f t="shared" si="8"/>
        <v>146184.89423316158</v>
      </c>
      <c r="AC77" s="4"/>
      <c r="AD77" s="3"/>
      <c r="AE77" s="4">
        <v>0</v>
      </c>
      <c r="AF77" s="48">
        <v>146184.89000000001</v>
      </c>
      <c r="AG77" s="48">
        <v>0</v>
      </c>
      <c r="AH77" s="4">
        <f t="shared" si="9"/>
        <v>1671426.1257668382</v>
      </c>
      <c r="AI77" s="4">
        <f t="shared" si="6"/>
        <v>4.233161685988307E-3</v>
      </c>
      <c r="AJ77" s="47">
        <f>'Monthly Adjustments'!AX78</f>
        <v>0</v>
      </c>
      <c r="AK77" s="4">
        <f t="shared" si="10"/>
        <v>1671426.1257668382</v>
      </c>
    </row>
    <row r="78" spans="1:37" ht="15.75" x14ac:dyDescent="0.25">
      <c r="A78" s="7" t="s">
        <v>77</v>
      </c>
      <c r="B78" s="2" t="s">
        <v>351</v>
      </c>
      <c r="C78" s="3">
        <v>0</v>
      </c>
      <c r="D78" s="3">
        <v>0</v>
      </c>
      <c r="E78" s="3">
        <v>0</v>
      </c>
      <c r="F78" s="48">
        <v>0</v>
      </c>
      <c r="G78" s="3">
        <v>0</v>
      </c>
      <c r="H78" s="48">
        <v>0</v>
      </c>
      <c r="I78" s="5">
        <v>0</v>
      </c>
      <c r="J78" s="5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48">
        <v>0</v>
      </c>
      <c r="S78" s="3">
        <v>0</v>
      </c>
      <c r="T78" s="48">
        <v>0</v>
      </c>
      <c r="U78" s="3">
        <v>0</v>
      </c>
      <c r="V78" s="48">
        <v>0</v>
      </c>
      <c r="W78" s="3">
        <v>0</v>
      </c>
      <c r="X78" s="48">
        <v>0</v>
      </c>
      <c r="Y78" s="48">
        <v>0</v>
      </c>
      <c r="Z78" s="4">
        <f t="shared" si="7"/>
        <v>0</v>
      </c>
      <c r="AA78" s="3">
        <v>0</v>
      </c>
      <c r="AB78" s="4">
        <f t="shared" si="8"/>
        <v>0</v>
      </c>
      <c r="AC78" s="4"/>
      <c r="AD78" s="3"/>
      <c r="AE78" s="4">
        <v>0</v>
      </c>
      <c r="AF78" s="48">
        <v>0</v>
      </c>
      <c r="AG78" s="48">
        <v>0</v>
      </c>
      <c r="AH78" s="4">
        <f t="shared" si="9"/>
        <v>0</v>
      </c>
      <c r="AI78" s="4">
        <f t="shared" si="6"/>
        <v>0</v>
      </c>
      <c r="AJ78" s="47">
        <f>'Monthly Adjustments'!AX79</f>
        <v>0</v>
      </c>
      <c r="AK78" s="4">
        <f t="shared" si="10"/>
        <v>0</v>
      </c>
    </row>
    <row r="79" spans="1:37" ht="15.75" x14ac:dyDescent="0.25">
      <c r="A79" s="7" t="s">
        <v>78</v>
      </c>
      <c r="B79" s="2" t="s">
        <v>352</v>
      </c>
      <c r="C79" s="3">
        <v>28055089.75</v>
      </c>
      <c r="D79" s="3">
        <v>0</v>
      </c>
      <c r="E79" s="3">
        <v>28055089.75</v>
      </c>
      <c r="F79" s="48">
        <v>0</v>
      </c>
      <c r="G79" s="3">
        <v>28055089.75</v>
      </c>
      <c r="H79" s="48">
        <v>0</v>
      </c>
      <c r="I79" s="5">
        <v>28055089.75</v>
      </c>
      <c r="J79" s="5">
        <v>0</v>
      </c>
      <c r="K79" s="3">
        <v>28055089.75</v>
      </c>
      <c r="L79" s="3">
        <v>0</v>
      </c>
      <c r="M79" s="3">
        <v>26996172.809999999</v>
      </c>
      <c r="N79" s="3">
        <v>0</v>
      </c>
      <c r="O79" s="3">
        <v>27032037.109999999</v>
      </c>
      <c r="P79" s="3">
        <v>0</v>
      </c>
      <c r="Q79" s="3">
        <v>27033555.609999999</v>
      </c>
      <c r="R79" s="48">
        <v>0</v>
      </c>
      <c r="S79" s="3">
        <v>29749391.010000002</v>
      </c>
      <c r="T79" s="48">
        <v>0</v>
      </c>
      <c r="U79" s="3">
        <v>29749391.010000002</v>
      </c>
      <c r="V79" s="48">
        <v>0</v>
      </c>
      <c r="W79" s="3">
        <v>29749391.010000002</v>
      </c>
      <c r="X79" s="48">
        <v>0</v>
      </c>
      <c r="Y79" s="48">
        <v>-251090.97983250659</v>
      </c>
      <c r="Z79" s="4">
        <f t="shared" si="7"/>
        <v>310836478.28983253</v>
      </c>
      <c r="AA79" s="3">
        <v>340583008.02999997</v>
      </c>
      <c r="AB79" s="4">
        <f t="shared" si="8"/>
        <v>29746529.740167439</v>
      </c>
      <c r="AC79" s="4"/>
      <c r="AD79" s="3"/>
      <c r="AE79" s="4">
        <v>0</v>
      </c>
      <c r="AF79" s="48">
        <v>29746529.739999998</v>
      </c>
      <c r="AG79" s="48">
        <v>0</v>
      </c>
      <c r="AH79" s="4">
        <f t="shared" si="9"/>
        <v>340583008.0298326</v>
      </c>
      <c r="AI79" s="4">
        <f t="shared" si="6"/>
        <v>1.6736984252929688E-4</v>
      </c>
      <c r="AJ79" s="47">
        <f>'Monthly Adjustments'!AX80</f>
        <v>-5916437.3263888862</v>
      </c>
      <c r="AK79" s="4">
        <f t="shared" si="10"/>
        <v>334666570.70344371</v>
      </c>
    </row>
    <row r="80" spans="1:37" ht="15.75" x14ac:dyDescent="0.25">
      <c r="A80" s="7" t="s">
        <v>79</v>
      </c>
      <c r="B80" s="2" t="s">
        <v>228</v>
      </c>
      <c r="C80" s="3">
        <v>142047.78</v>
      </c>
      <c r="D80" s="3">
        <v>0</v>
      </c>
      <c r="E80" s="3">
        <v>142047.78</v>
      </c>
      <c r="F80" s="48">
        <v>0</v>
      </c>
      <c r="G80" s="3">
        <v>142047.78</v>
      </c>
      <c r="H80" s="48">
        <v>0</v>
      </c>
      <c r="I80" s="5">
        <v>142047.78</v>
      </c>
      <c r="J80" s="5">
        <v>0</v>
      </c>
      <c r="K80" s="3">
        <v>142047.78</v>
      </c>
      <c r="L80" s="3">
        <v>0</v>
      </c>
      <c r="M80" s="3">
        <v>163065.48000000001</v>
      </c>
      <c r="N80" s="3">
        <v>0</v>
      </c>
      <c r="O80" s="3">
        <v>163031.39000000001</v>
      </c>
      <c r="P80" s="3">
        <v>0</v>
      </c>
      <c r="Q80" s="3">
        <v>163037.18</v>
      </c>
      <c r="R80" s="48">
        <v>0</v>
      </c>
      <c r="S80" s="3">
        <v>173398.68</v>
      </c>
      <c r="T80" s="48">
        <v>0</v>
      </c>
      <c r="U80" s="3">
        <v>173398.68</v>
      </c>
      <c r="V80" s="48">
        <v>0</v>
      </c>
      <c r="W80" s="3">
        <v>173398.68</v>
      </c>
      <c r="X80" s="48">
        <v>0</v>
      </c>
      <c r="Y80" s="48">
        <v>-957.96622481407303</v>
      </c>
      <c r="Z80" s="4">
        <f t="shared" si="7"/>
        <v>1720526.9562248138</v>
      </c>
      <c r="AA80" s="3">
        <v>1893914.7</v>
      </c>
      <c r="AB80" s="4">
        <f t="shared" si="8"/>
        <v>173387.74377518613</v>
      </c>
      <c r="AC80" s="4"/>
      <c r="AD80" s="3"/>
      <c r="AE80" s="4">
        <v>0</v>
      </c>
      <c r="AF80" s="48">
        <v>173387.75</v>
      </c>
      <c r="AG80" s="48">
        <v>0</v>
      </c>
      <c r="AH80" s="4">
        <f t="shared" si="9"/>
        <v>1893914.7062248141</v>
      </c>
      <c r="AI80" s="4">
        <f t="shared" si="6"/>
        <v>-6.2248141039162874E-3</v>
      </c>
      <c r="AJ80" s="47">
        <f>'Monthly Adjustments'!AX81</f>
        <v>0</v>
      </c>
      <c r="AK80" s="4">
        <f t="shared" si="10"/>
        <v>1893914.7062248141</v>
      </c>
    </row>
    <row r="81" spans="1:37" ht="15.75" x14ac:dyDescent="0.25">
      <c r="A81" s="7" t="s">
        <v>80</v>
      </c>
      <c r="B81" s="2" t="s">
        <v>229</v>
      </c>
      <c r="C81" s="3">
        <v>40719.68</v>
      </c>
      <c r="D81" s="3">
        <v>0</v>
      </c>
      <c r="E81" s="3">
        <v>40719.68</v>
      </c>
      <c r="F81" s="48">
        <v>0</v>
      </c>
      <c r="G81" s="3">
        <v>40719.68</v>
      </c>
      <c r="H81" s="48">
        <v>0</v>
      </c>
      <c r="I81" s="5">
        <v>40719.68</v>
      </c>
      <c r="J81" s="5">
        <v>0</v>
      </c>
      <c r="K81" s="3">
        <v>40719.68</v>
      </c>
      <c r="L81" s="3">
        <v>0</v>
      </c>
      <c r="M81" s="3">
        <v>35489.22</v>
      </c>
      <c r="N81" s="3">
        <v>0</v>
      </c>
      <c r="O81" s="3">
        <v>35407.4</v>
      </c>
      <c r="P81" s="3">
        <v>0</v>
      </c>
      <c r="Q81" s="3">
        <v>35409.35</v>
      </c>
      <c r="R81" s="48">
        <v>0</v>
      </c>
      <c r="S81" s="3">
        <v>38897.089999999997</v>
      </c>
      <c r="T81" s="48">
        <v>0</v>
      </c>
      <c r="U81" s="3">
        <v>38897.089999999997</v>
      </c>
      <c r="V81" s="48">
        <v>0</v>
      </c>
      <c r="W81" s="3">
        <v>38897.1</v>
      </c>
      <c r="X81" s="48">
        <v>0</v>
      </c>
      <c r="Y81" s="48">
        <v>-322.45689605943653</v>
      </c>
      <c r="Z81" s="4">
        <f t="shared" si="7"/>
        <v>426918.10689605935</v>
      </c>
      <c r="AA81" s="3">
        <v>465811.52</v>
      </c>
      <c r="AB81" s="4">
        <f t="shared" si="8"/>
        <v>38893.413103940664</v>
      </c>
      <c r="AC81" s="4"/>
      <c r="AD81" s="3"/>
      <c r="AE81" s="4">
        <v>0</v>
      </c>
      <c r="AF81" s="48">
        <v>38893.42</v>
      </c>
      <c r="AG81" s="48">
        <v>0</v>
      </c>
      <c r="AH81" s="4">
        <f t="shared" si="9"/>
        <v>465811.52689605945</v>
      </c>
      <c r="AI81" s="4">
        <f t="shared" si="6"/>
        <v>-6.8960594362579286E-3</v>
      </c>
      <c r="AJ81" s="47">
        <f>'Monthly Adjustments'!AX82</f>
        <v>0</v>
      </c>
      <c r="AK81" s="4">
        <f t="shared" si="10"/>
        <v>465811.52689605945</v>
      </c>
    </row>
    <row r="82" spans="1:37" ht="15.75" x14ac:dyDescent="0.25">
      <c r="A82" s="7" t="s">
        <v>81</v>
      </c>
      <c r="B82" s="2" t="s">
        <v>353</v>
      </c>
      <c r="C82" s="3">
        <v>94428.29</v>
      </c>
      <c r="D82" s="3">
        <v>0</v>
      </c>
      <c r="E82" s="3">
        <v>94428.29</v>
      </c>
      <c r="F82" s="48">
        <v>0</v>
      </c>
      <c r="G82" s="3">
        <v>94428.29</v>
      </c>
      <c r="H82" s="48">
        <v>0</v>
      </c>
      <c r="I82" s="5">
        <v>94428.29</v>
      </c>
      <c r="J82" s="5">
        <v>0</v>
      </c>
      <c r="K82" s="3">
        <v>94428.29</v>
      </c>
      <c r="L82" s="3">
        <v>0</v>
      </c>
      <c r="M82" s="3">
        <v>80247.67</v>
      </c>
      <c r="N82" s="3">
        <v>0</v>
      </c>
      <c r="O82" s="3">
        <v>80218</v>
      </c>
      <c r="P82" s="3">
        <v>0</v>
      </c>
      <c r="Q82" s="3">
        <v>80223.03</v>
      </c>
      <c r="R82" s="48">
        <v>0</v>
      </c>
      <c r="S82" s="3">
        <v>89242.77</v>
      </c>
      <c r="T82" s="48">
        <v>0</v>
      </c>
      <c r="U82" s="3">
        <v>89242.76</v>
      </c>
      <c r="V82" s="48">
        <v>0</v>
      </c>
      <c r="W82" s="3">
        <v>89242.77</v>
      </c>
      <c r="X82" s="48">
        <v>0</v>
      </c>
      <c r="Y82" s="48">
        <v>-833.9133760699915</v>
      </c>
      <c r="Z82" s="4">
        <f t="shared" si="7"/>
        <v>981392.36337607005</v>
      </c>
      <c r="AA82" s="3">
        <v>1070625.6100000001</v>
      </c>
      <c r="AB82" s="4">
        <f t="shared" si="8"/>
        <v>89233.246623930056</v>
      </c>
      <c r="AC82" s="4"/>
      <c r="AD82" s="3"/>
      <c r="AE82" s="4">
        <v>0</v>
      </c>
      <c r="AF82" s="48">
        <v>89233.24</v>
      </c>
      <c r="AG82" s="48">
        <v>0</v>
      </c>
      <c r="AH82" s="4">
        <f t="shared" si="9"/>
        <v>1070625.60337607</v>
      </c>
      <c r="AI82" s="4">
        <f t="shared" si="6"/>
        <v>6.6239300649613142E-3</v>
      </c>
      <c r="AJ82" s="47">
        <f>'Monthly Adjustments'!AX83</f>
        <v>0</v>
      </c>
      <c r="AK82" s="4">
        <f t="shared" si="10"/>
        <v>1070625.60337607</v>
      </c>
    </row>
    <row r="83" spans="1:37" ht="15.75" x14ac:dyDescent="0.25">
      <c r="A83" s="7" t="s">
        <v>82</v>
      </c>
      <c r="B83" s="2" t="s">
        <v>354</v>
      </c>
      <c r="C83" s="3">
        <v>72915.27</v>
      </c>
      <c r="D83" s="3">
        <v>0</v>
      </c>
      <c r="E83" s="3">
        <v>72915.27</v>
      </c>
      <c r="F83" s="48">
        <v>0</v>
      </c>
      <c r="G83" s="3">
        <v>72915.27</v>
      </c>
      <c r="H83" s="48">
        <v>0</v>
      </c>
      <c r="I83" s="5">
        <v>72915.27</v>
      </c>
      <c r="J83" s="5">
        <v>0</v>
      </c>
      <c r="K83" s="3">
        <v>72915.27</v>
      </c>
      <c r="L83" s="3">
        <v>0</v>
      </c>
      <c r="M83" s="3">
        <v>102755.42</v>
      </c>
      <c r="N83" s="3">
        <v>0</v>
      </c>
      <c r="O83" s="3">
        <v>104114.34</v>
      </c>
      <c r="P83" s="3">
        <v>0</v>
      </c>
      <c r="Q83" s="3">
        <v>104118.89</v>
      </c>
      <c r="R83" s="48">
        <v>0</v>
      </c>
      <c r="S83" s="3">
        <v>112259.35</v>
      </c>
      <c r="T83" s="48">
        <v>0</v>
      </c>
      <c r="U83" s="3">
        <v>112259.35</v>
      </c>
      <c r="V83" s="48">
        <v>0</v>
      </c>
      <c r="W83" s="3">
        <v>112259.35</v>
      </c>
      <c r="X83" s="48">
        <v>0</v>
      </c>
      <c r="Y83" s="48">
        <v>-752.6209733681369</v>
      </c>
      <c r="Z83" s="4">
        <f t="shared" si="7"/>
        <v>1013095.6709733681</v>
      </c>
      <c r="AA83" s="3">
        <v>1125346.42</v>
      </c>
      <c r="AB83" s="4">
        <f t="shared" si="8"/>
        <v>112250.74902663182</v>
      </c>
      <c r="AC83" s="4"/>
      <c r="AD83" s="3"/>
      <c r="AE83" s="4">
        <v>0</v>
      </c>
      <c r="AF83" s="48">
        <v>112250.75</v>
      </c>
      <c r="AG83" s="48">
        <v>0</v>
      </c>
      <c r="AH83" s="4">
        <f t="shared" si="9"/>
        <v>1125346.420973368</v>
      </c>
      <c r="AI83" s="4">
        <f t="shared" si="6"/>
        <v>-9.7336806356906891E-4</v>
      </c>
      <c r="AJ83" s="47">
        <f>'Monthly Adjustments'!AX84</f>
        <v>0</v>
      </c>
      <c r="AK83" s="4">
        <f t="shared" si="10"/>
        <v>1125346.420973368</v>
      </c>
    </row>
    <row r="84" spans="1:37" ht="15.75" x14ac:dyDescent="0.25">
      <c r="A84" s="7" t="s">
        <v>83</v>
      </c>
      <c r="B84" s="2" t="s">
        <v>230</v>
      </c>
      <c r="C84" s="3">
        <v>157997.13</v>
      </c>
      <c r="D84" s="3">
        <v>0</v>
      </c>
      <c r="E84" s="3">
        <v>157997.13</v>
      </c>
      <c r="F84" s="48">
        <v>0</v>
      </c>
      <c r="G84" s="3">
        <v>157997.13</v>
      </c>
      <c r="H84" s="48">
        <v>0</v>
      </c>
      <c r="I84" s="5">
        <v>157997.13</v>
      </c>
      <c r="J84" s="5">
        <v>0</v>
      </c>
      <c r="K84" s="3">
        <v>157997.13</v>
      </c>
      <c r="L84" s="3">
        <v>0</v>
      </c>
      <c r="M84" s="3">
        <v>146458.85</v>
      </c>
      <c r="N84" s="3">
        <v>0</v>
      </c>
      <c r="O84" s="3">
        <v>146423.42000000001</v>
      </c>
      <c r="P84" s="3">
        <v>0</v>
      </c>
      <c r="Q84" s="3">
        <v>146429.53</v>
      </c>
      <c r="R84" s="48">
        <v>0</v>
      </c>
      <c r="S84" s="3">
        <v>157350.51999999999</v>
      </c>
      <c r="T84" s="48">
        <v>0</v>
      </c>
      <c r="U84" s="3">
        <v>157350.51999999999</v>
      </c>
      <c r="V84" s="48">
        <v>0</v>
      </c>
      <c r="W84" s="3">
        <v>157350.51999999999</v>
      </c>
      <c r="X84" s="48">
        <v>0</v>
      </c>
      <c r="Y84" s="48">
        <v>-1009.6935732449333</v>
      </c>
      <c r="Z84" s="4">
        <f t="shared" si="7"/>
        <v>1702358.7035732449</v>
      </c>
      <c r="AA84" s="3">
        <v>1859697.71</v>
      </c>
      <c r="AB84" s="4">
        <f t="shared" si="8"/>
        <v>157339.00642675511</v>
      </c>
      <c r="AC84" s="4"/>
      <c r="AD84" s="3"/>
      <c r="AE84" s="4">
        <v>0</v>
      </c>
      <c r="AF84" s="48">
        <v>157339</v>
      </c>
      <c r="AG84" s="48">
        <v>0</v>
      </c>
      <c r="AH84" s="4">
        <f t="shared" si="9"/>
        <v>1859697.7035732446</v>
      </c>
      <c r="AI84" s="4">
        <f t="shared" si="6"/>
        <v>6.4267553389072418E-3</v>
      </c>
      <c r="AJ84" s="47">
        <f>'Monthly Adjustments'!AX85</f>
        <v>0</v>
      </c>
      <c r="AK84" s="4">
        <f t="shared" si="10"/>
        <v>1859697.7035732446</v>
      </c>
    </row>
    <row r="85" spans="1:37" ht="15.75" x14ac:dyDescent="0.25">
      <c r="A85" s="7" t="s">
        <v>84</v>
      </c>
      <c r="B85" s="2" t="s">
        <v>231</v>
      </c>
      <c r="C85" s="3">
        <v>101703.9</v>
      </c>
      <c r="D85" s="3">
        <v>0</v>
      </c>
      <c r="E85" s="3">
        <v>101703.9</v>
      </c>
      <c r="F85" s="48">
        <v>0</v>
      </c>
      <c r="G85" s="3">
        <v>101703.9</v>
      </c>
      <c r="H85" s="48">
        <v>0</v>
      </c>
      <c r="I85" s="5">
        <v>101703.9</v>
      </c>
      <c r="J85" s="5">
        <v>0</v>
      </c>
      <c r="K85" s="3">
        <v>101703.9</v>
      </c>
      <c r="L85" s="3">
        <v>0</v>
      </c>
      <c r="M85" s="3">
        <v>96391.28</v>
      </c>
      <c r="N85" s="3">
        <v>0</v>
      </c>
      <c r="O85" s="3">
        <v>96368.12</v>
      </c>
      <c r="P85" s="3">
        <v>0</v>
      </c>
      <c r="Q85" s="3">
        <v>96372.05</v>
      </c>
      <c r="R85" s="48">
        <v>0</v>
      </c>
      <c r="S85" s="3">
        <v>103408.47</v>
      </c>
      <c r="T85" s="48">
        <v>0</v>
      </c>
      <c r="U85" s="3">
        <v>103408.46</v>
      </c>
      <c r="V85" s="48">
        <v>0</v>
      </c>
      <c r="W85" s="3">
        <v>103408.47</v>
      </c>
      <c r="X85" s="48">
        <v>0</v>
      </c>
      <c r="Y85" s="48">
        <v>-650.54689254803191</v>
      </c>
      <c r="Z85" s="4">
        <f t="shared" si="7"/>
        <v>1108526.8968925481</v>
      </c>
      <c r="AA85" s="3">
        <v>1211927.94</v>
      </c>
      <c r="AB85" s="4">
        <f t="shared" si="8"/>
        <v>103401.04310745187</v>
      </c>
      <c r="AC85" s="4"/>
      <c r="AD85" s="3"/>
      <c r="AE85" s="4">
        <v>0</v>
      </c>
      <c r="AF85" s="48">
        <v>103401.04</v>
      </c>
      <c r="AG85" s="48">
        <v>0</v>
      </c>
      <c r="AH85" s="4">
        <f t="shared" si="9"/>
        <v>1211927.9368925481</v>
      </c>
      <c r="AI85" s="4">
        <f t="shared" si="6"/>
        <v>3.1074518337845802E-3</v>
      </c>
      <c r="AJ85" s="47">
        <f>'Monthly Adjustments'!AX86</f>
        <v>0</v>
      </c>
      <c r="AK85" s="4">
        <f t="shared" si="10"/>
        <v>1211927.9368925481</v>
      </c>
    </row>
    <row r="86" spans="1:37" ht="15.75" x14ac:dyDescent="0.25">
      <c r="A86" s="7" t="s">
        <v>85</v>
      </c>
      <c r="B86" s="2" t="s">
        <v>355</v>
      </c>
      <c r="C86" s="3">
        <v>189242.78</v>
      </c>
      <c r="D86" s="3">
        <v>0</v>
      </c>
      <c r="E86" s="3">
        <v>189242.78</v>
      </c>
      <c r="F86" s="48">
        <v>0</v>
      </c>
      <c r="G86" s="3">
        <v>189242.78</v>
      </c>
      <c r="H86" s="48">
        <v>0</v>
      </c>
      <c r="I86" s="5">
        <v>189242.78</v>
      </c>
      <c r="J86" s="5">
        <v>0</v>
      </c>
      <c r="K86" s="3">
        <v>189242.78</v>
      </c>
      <c r="L86" s="3">
        <v>0</v>
      </c>
      <c r="M86" s="3">
        <v>306029.25</v>
      </c>
      <c r="N86" s="3">
        <v>0</v>
      </c>
      <c r="O86" s="3">
        <v>305951.24</v>
      </c>
      <c r="P86" s="3">
        <v>0</v>
      </c>
      <c r="Q86" s="3">
        <v>305965.32</v>
      </c>
      <c r="R86" s="48">
        <v>0</v>
      </c>
      <c r="S86" s="3">
        <v>331162.87</v>
      </c>
      <c r="T86" s="48">
        <v>0</v>
      </c>
      <c r="U86" s="3">
        <v>331162.87</v>
      </c>
      <c r="V86" s="48">
        <v>0</v>
      </c>
      <c r="W86" s="3">
        <v>331162.87</v>
      </c>
      <c r="X86" s="48">
        <v>0</v>
      </c>
      <c r="Y86" s="48">
        <v>-2329.6240359918202</v>
      </c>
      <c r="Z86" s="4">
        <f t="shared" si="7"/>
        <v>2859977.944035992</v>
      </c>
      <c r="AA86" s="3">
        <v>3191114.24</v>
      </c>
      <c r="AB86" s="4">
        <f t="shared" si="8"/>
        <v>331136.2959640082</v>
      </c>
      <c r="AC86" s="4"/>
      <c r="AD86" s="3"/>
      <c r="AE86" s="4">
        <v>0</v>
      </c>
      <c r="AF86" s="48">
        <v>331136.3</v>
      </c>
      <c r="AG86" s="48">
        <v>0</v>
      </c>
      <c r="AH86" s="4">
        <f t="shared" si="9"/>
        <v>3191114.2440359914</v>
      </c>
      <c r="AI86" s="4">
        <f t="shared" si="6"/>
        <v>-4.0359911508858204E-3</v>
      </c>
      <c r="AJ86" s="47">
        <f>'Monthly Adjustments'!AX87</f>
        <v>0</v>
      </c>
      <c r="AK86" s="4">
        <f t="shared" si="10"/>
        <v>3191114.2440359914</v>
      </c>
    </row>
    <row r="87" spans="1:37" ht="15.75" x14ac:dyDescent="0.25">
      <c r="A87" s="7" t="s">
        <v>86</v>
      </c>
      <c r="B87" s="2" t="s">
        <v>356</v>
      </c>
      <c r="C87" s="3">
        <v>193648.69</v>
      </c>
      <c r="D87" s="3">
        <v>0</v>
      </c>
      <c r="E87" s="3">
        <v>193648.69</v>
      </c>
      <c r="F87" s="48">
        <v>0</v>
      </c>
      <c r="G87" s="3">
        <v>193648.69</v>
      </c>
      <c r="H87" s="48">
        <v>0</v>
      </c>
      <c r="I87" s="5">
        <v>193648.69</v>
      </c>
      <c r="J87" s="5">
        <v>0</v>
      </c>
      <c r="K87" s="3">
        <v>193648.69</v>
      </c>
      <c r="L87" s="3">
        <v>0</v>
      </c>
      <c r="M87" s="3">
        <v>262234.81</v>
      </c>
      <c r="N87" s="3">
        <v>0</v>
      </c>
      <c r="O87" s="3">
        <v>262124.02</v>
      </c>
      <c r="P87" s="3">
        <v>0</v>
      </c>
      <c r="Q87" s="3">
        <v>262143.95</v>
      </c>
      <c r="R87" s="48">
        <v>0</v>
      </c>
      <c r="S87" s="3">
        <v>297795.12</v>
      </c>
      <c r="T87" s="48">
        <v>0</v>
      </c>
      <c r="U87" s="3">
        <v>297795.12</v>
      </c>
      <c r="V87" s="48">
        <v>0</v>
      </c>
      <c r="W87" s="3">
        <v>297795.12</v>
      </c>
      <c r="X87" s="48">
        <v>0</v>
      </c>
      <c r="Y87" s="48">
        <v>-3296.1068443473027</v>
      </c>
      <c r="Z87" s="4">
        <f t="shared" si="7"/>
        <v>2651427.6968443478</v>
      </c>
      <c r="AA87" s="3">
        <v>2949185.22</v>
      </c>
      <c r="AB87" s="4">
        <f t="shared" si="8"/>
        <v>297757.52315565245</v>
      </c>
      <c r="AC87" s="4"/>
      <c r="AD87" s="3"/>
      <c r="AE87" s="4">
        <v>0</v>
      </c>
      <c r="AF87" s="48">
        <v>297757.52</v>
      </c>
      <c r="AG87" s="48">
        <v>0</v>
      </c>
      <c r="AH87" s="4">
        <f t="shared" si="9"/>
        <v>2949185.2168443473</v>
      </c>
      <c r="AI87" s="4">
        <f t="shared" si="6"/>
        <v>3.1556528992950916E-3</v>
      </c>
      <c r="AJ87" s="47">
        <f>'Monthly Adjustments'!AX88</f>
        <v>-100486.01666666666</v>
      </c>
      <c r="AK87" s="4">
        <f t="shared" si="10"/>
        <v>2848699.2001776807</v>
      </c>
    </row>
    <row r="88" spans="1:37" ht="15.75" x14ac:dyDescent="0.25">
      <c r="A88" s="7" t="s">
        <v>87</v>
      </c>
      <c r="B88" s="2" t="s">
        <v>357</v>
      </c>
      <c r="C88" s="3">
        <v>2693537.4</v>
      </c>
      <c r="D88" s="3">
        <v>0</v>
      </c>
      <c r="E88" s="3">
        <v>2693537.4</v>
      </c>
      <c r="F88" s="48">
        <v>0</v>
      </c>
      <c r="G88" s="3">
        <v>2693537.4</v>
      </c>
      <c r="H88" s="48">
        <v>0</v>
      </c>
      <c r="I88" s="5">
        <v>2693537.4</v>
      </c>
      <c r="J88" s="5">
        <v>0</v>
      </c>
      <c r="K88" s="3">
        <v>2693537.4</v>
      </c>
      <c r="L88" s="3">
        <v>0</v>
      </c>
      <c r="M88" s="3">
        <v>4293631.37</v>
      </c>
      <c r="N88" s="3">
        <v>0</v>
      </c>
      <c r="O88" s="3">
        <v>4299880.76</v>
      </c>
      <c r="P88" s="3">
        <v>0</v>
      </c>
      <c r="Q88" s="3">
        <v>4300008.7300000004</v>
      </c>
      <c r="R88" s="48">
        <v>0</v>
      </c>
      <c r="S88" s="3">
        <v>4529558.3</v>
      </c>
      <c r="T88" s="48">
        <v>0</v>
      </c>
      <c r="U88" s="3">
        <v>4529558.29</v>
      </c>
      <c r="V88" s="48">
        <v>0</v>
      </c>
      <c r="W88" s="3">
        <v>4529558.3</v>
      </c>
      <c r="X88" s="48">
        <v>0</v>
      </c>
      <c r="Y88" s="48">
        <v>-21218.58467986641</v>
      </c>
      <c r="Z88" s="4">
        <f t="shared" si="7"/>
        <v>39971101.334679864</v>
      </c>
      <c r="AA88" s="3">
        <v>44489449.840000004</v>
      </c>
      <c r="AB88" s="4">
        <f t="shared" si="8"/>
        <v>4518348.5053201392</v>
      </c>
      <c r="AC88" s="4"/>
      <c r="AD88" s="3"/>
      <c r="AE88" s="4">
        <v>0</v>
      </c>
      <c r="AF88" s="48">
        <v>4518348.5</v>
      </c>
      <c r="AG88" s="48">
        <v>0</v>
      </c>
      <c r="AH88" s="4">
        <f t="shared" si="9"/>
        <v>44489449.834679864</v>
      </c>
      <c r="AI88" s="4">
        <f t="shared" si="6"/>
        <v>5.3201392292976379E-3</v>
      </c>
      <c r="AJ88" s="47">
        <f>'Monthly Adjustments'!AX89</f>
        <v>-212766.114923788</v>
      </c>
      <c r="AK88" s="4">
        <f t="shared" si="10"/>
        <v>44276683.719756074</v>
      </c>
    </row>
    <row r="89" spans="1:37" ht="15.75" x14ac:dyDescent="0.25">
      <c r="A89" s="7" t="s">
        <v>88</v>
      </c>
      <c r="B89" s="2" t="s">
        <v>358</v>
      </c>
      <c r="C89" s="3">
        <v>811158.6</v>
      </c>
      <c r="D89" s="3">
        <v>0</v>
      </c>
      <c r="E89" s="3">
        <v>811158.6</v>
      </c>
      <c r="F89" s="48">
        <v>0</v>
      </c>
      <c r="G89" s="3">
        <v>811158.6</v>
      </c>
      <c r="H89" s="48">
        <v>0</v>
      </c>
      <c r="I89" s="5">
        <v>811158.6</v>
      </c>
      <c r="J89" s="5">
        <v>0</v>
      </c>
      <c r="K89" s="3">
        <v>811158.6</v>
      </c>
      <c r="L89" s="3">
        <v>0</v>
      </c>
      <c r="M89" s="3">
        <v>780562.26</v>
      </c>
      <c r="N89" s="3">
        <v>0</v>
      </c>
      <c r="O89" s="3">
        <v>780911.47</v>
      </c>
      <c r="P89" s="3">
        <v>0</v>
      </c>
      <c r="Q89" s="3">
        <v>780939.03</v>
      </c>
      <c r="R89" s="48">
        <v>0</v>
      </c>
      <c r="S89" s="3">
        <v>830265.97</v>
      </c>
      <c r="T89" s="48">
        <v>0</v>
      </c>
      <c r="U89" s="3">
        <v>830265.97</v>
      </c>
      <c r="V89" s="48">
        <v>0</v>
      </c>
      <c r="W89" s="3">
        <v>830265.97</v>
      </c>
      <c r="X89" s="48">
        <v>0</v>
      </c>
      <c r="Y89" s="48">
        <v>-4560.4910854143354</v>
      </c>
      <c r="Z89" s="4">
        <f t="shared" si="7"/>
        <v>8893564.1610854138</v>
      </c>
      <c r="AA89" s="3">
        <v>9739335.1199999992</v>
      </c>
      <c r="AB89" s="4">
        <f t="shared" si="8"/>
        <v>845770.95891458541</v>
      </c>
      <c r="AC89" s="4"/>
      <c r="AD89" s="3"/>
      <c r="AE89" s="4">
        <v>0</v>
      </c>
      <c r="AF89" s="48">
        <v>845770.96</v>
      </c>
      <c r="AG89" s="48">
        <v>0</v>
      </c>
      <c r="AH89" s="4">
        <f t="shared" si="9"/>
        <v>9739335.1210854128</v>
      </c>
      <c r="AI89" s="4">
        <f t="shared" si="6"/>
        <v>-1.0854136198759079E-3</v>
      </c>
      <c r="AJ89" s="47">
        <f>'Monthly Adjustments'!AX90</f>
        <v>0</v>
      </c>
      <c r="AK89" s="4">
        <f t="shared" si="10"/>
        <v>9739335.1210854128</v>
      </c>
    </row>
    <row r="90" spans="1:37" ht="15.75" x14ac:dyDescent="0.25">
      <c r="A90" s="7" t="s">
        <v>89</v>
      </c>
      <c r="B90" s="2" t="s">
        <v>359</v>
      </c>
      <c r="C90" s="3">
        <v>585068.09</v>
      </c>
      <c r="D90" s="3">
        <v>0</v>
      </c>
      <c r="E90" s="3">
        <v>585068.09</v>
      </c>
      <c r="F90" s="48">
        <v>0</v>
      </c>
      <c r="G90" s="3">
        <v>585068.09</v>
      </c>
      <c r="H90" s="48">
        <v>0</v>
      </c>
      <c r="I90" s="5">
        <v>585068.09</v>
      </c>
      <c r="J90" s="5">
        <v>0</v>
      </c>
      <c r="K90" s="3">
        <v>585068.09</v>
      </c>
      <c r="L90" s="3">
        <v>0</v>
      </c>
      <c r="M90" s="3">
        <v>575299.41</v>
      </c>
      <c r="N90" s="3">
        <v>0</v>
      </c>
      <c r="O90" s="3">
        <v>493052.17</v>
      </c>
      <c r="P90" s="3">
        <v>0</v>
      </c>
      <c r="Q90" s="3">
        <v>592838.64</v>
      </c>
      <c r="R90" s="48">
        <v>0</v>
      </c>
      <c r="S90" s="3">
        <v>625154.6</v>
      </c>
      <c r="T90" s="48">
        <v>0</v>
      </c>
      <c r="U90" s="3">
        <v>625154.6</v>
      </c>
      <c r="V90" s="48">
        <v>0</v>
      </c>
      <c r="W90" s="3">
        <v>625154.6</v>
      </c>
      <c r="X90" s="48">
        <v>0</v>
      </c>
      <c r="Y90" s="48">
        <v>-2983.8466890881523</v>
      </c>
      <c r="Z90" s="4">
        <f t="shared" si="7"/>
        <v>6464978.3166890871</v>
      </c>
      <c r="AA90" s="3">
        <v>7080090.2599999998</v>
      </c>
      <c r="AB90" s="4">
        <f t="shared" si="8"/>
        <v>615111.9433109127</v>
      </c>
      <c r="AC90" s="4"/>
      <c r="AD90" s="3"/>
      <c r="AE90" s="4">
        <v>0</v>
      </c>
      <c r="AF90" s="48">
        <v>615111.93999999994</v>
      </c>
      <c r="AG90" s="48">
        <v>0</v>
      </c>
      <c r="AH90" s="4">
        <f t="shared" si="9"/>
        <v>7080090.2566890884</v>
      </c>
      <c r="AI90" s="4">
        <f t="shared" si="6"/>
        <v>3.3109113574028015E-3</v>
      </c>
      <c r="AJ90" s="47">
        <f>'Monthly Adjustments'!AX91</f>
        <v>0</v>
      </c>
      <c r="AK90" s="4">
        <f t="shared" si="10"/>
        <v>7080090.2566890884</v>
      </c>
    </row>
    <row r="91" spans="1:37" ht="15.75" x14ac:dyDescent="0.25">
      <c r="A91" s="7" t="s">
        <v>90</v>
      </c>
      <c r="B91" s="2" t="s">
        <v>232</v>
      </c>
      <c r="C91" s="3">
        <v>9985041.0600000005</v>
      </c>
      <c r="D91" s="3">
        <v>0</v>
      </c>
      <c r="E91" s="3">
        <v>9985041.0600000005</v>
      </c>
      <c r="F91" s="48">
        <v>0</v>
      </c>
      <c r="G91" s="3">
        <v>9985041.0600000005</v>
      </c>
      <c r="H91" s="48">
        <v>0</v>
      </c>
      <c r="I91" s="5">
        <v>9985041.0600000005</v>
      </c>
      <c r="J91" s="5">
        <v>0</v>
      </c>
      <c r="K91" s="3">
        <v>9985041.0600000005</v>
      </c>
      <c r="L91" s="3">
        <v>0</v>
      </c>
      <c r="M91" s="3">
        <v>9247290.6500000004</v>
      </c>
      <c r="N91" s="3">
        <v>0</v>
      </c>
      <c r="O91" s="3">
        <v>9248865.7300000004</v>
      </c>
      <c r="P91" s="3">
        <v>0</v>
      </c>
      <c r="Q91" s="3">
        <v>9249801.5899999999</v>
      </c>
      <c r="R91" s="48">
        <v>0</v>
      </c>
      <c r="S91" s="3">
        <v>10209261.539999999</v>
      </c>
      <c r="T91" s="48">
        <v>0</v>
      </c>
      <c r="U91" s="3">
        <v>10209261.529999999</v>
      </c>
      <c r="V91" s="48">
        <v>0</v>
      </c>
      <c r="W91" s="3">
        <v>10209261.539999999</v>
      </c>
      <c r="X91" s="48">
        <v>0</v>
      </c>
      <c r="Y91" s="48">
        <v>-88706.630910827065</v>
      </c>
      <c r="Z91" s="4">
        <f t="shared" si="7"/>
        <v>108387654.51091082</v>
      </c>
      <c r="AA91" s="3">
        <v>118596419.90000001</v>
      </c>
      <c r="AB91" s="4">
        <f t="shared" si="8"/>
        <v>10208765.389089182</v>
      </c>
      <c r="AC91" s="4"/>
      <c r="AD91" s="3"/>
      <c r="AE91" s="4">
        <v>0</v>
      </c>
      <c r="AF91" s="48">
        <v>10208765.390000001</v>
      </c>
      <c r="AG91" s="48">
        <v>0</v>
      </c>
      <c r="AH91" s="4">
        <f t="shared" si="9"/>
        <v>118596419.90091082</v>
      </c>
      <c r="AI91" s="4">
        <f t="shared" si="6"/>
        <v>-9.1081857681274414E-4</v>
      </c>
      <c r="AJ91" s="47">
        <f>'Monthly Adjustments'!AX92</f>
        <v>-2311673.5049999994</v>
      </c>
      <c r="AK91" s="4">
        <f t="shared" si="10"/>
        <v>116284746.39591083</v>
      </c>
    </row>
    <row r="92" spans="1:37" ht="15.75" x14ac:dyDescent="0.25">
      <c r="A92" s="7" t="s">
        <v>91</v>
      </c>
      <c r="B92" s="2" t="s">
        <v>360</v>
      </c>
      <c r="C92" s="3">
        <v>5106673.1900000004</v>
      </c>
      <c r="D92" s="3">
        <v>0</v>
      </c>
      <c r="E92" s="3">
        <v>5106673.1900000004</v>
      </c>
      <c r="F92" s="48">
        <v>0</v>
      </c>
      <c r="G92" s="3">
        <v>5106673.1900000004</v>
      </c>
      <c r="H92" s="48">
        <v>0</v>
      </c>
      <c r="I92" s="5">
        <v>5106673.1900000004</v>
      </c>
      <c r="J92" s="5">
        <v>0</v>
      </c>
      <c r="K92" s="3">
        <v>5106673.1900000004</v>
      </c>
      <c r="L92" s="3">
        <v>0</v>
      </c>
      <c r="M92" s="3">
        <v>4910839.67</v>
      </c>
      <c r="N92" s="3">
        <v>0</v>
      </c>
      <c r="O92" s="3">
        <v>4913676.5</v>
      </c>
      <c r="P92" s="3">
        <v>0</v>
      </c>
      <c r="Q92" s="3">
        <v>4914163.45</v>
      </c>
      <c r="R92" s="48">
        <v>0</v>
      </c>
      <c r="S92" s="3">
        <v>5411228.0999999996</v>
      </c>
      <c r="T92" s="48">
        <v>0</v>
      </c>
      <c r="U92" s="3">
        <v>5411228.0899999999</v>
      </c>
      <c r="V92" s="48">
        <v>0</v>
      </c>
      <c r="W92" s="3">
        <v>5411228.0999999996</v>
      </c>
      <c r="X92" s="48">
        <v>0</v>
      </c>
      <c r="Y92" s="48">
        <v>-45957.412047967555</v>
      </c>
      <c r="Z92" s="4">
        <f t="shared" si="7"/>
        <v>56551687.272047974</v>
      </c>
      <c r="AA92" s="3">
        <v>61966514.380000003</v>
      </c>
      <c r="AB92" s="4">
        <f t="shared" si="8"/>
        <v>5414827.1079520285</v>
      </c>
      <c r="AC92" s="4"/>
      <c r="AD92" s="3"/>
      <c r="AE92" s="4">
        <v>0</v>
      </c>
      <c r="AF92" s="48">
        <v>5414827.1100000003</v>
      </c>
      <c r="AG92" s="48">
        <v>0</v>
      </c>
      <c r="AH92" s="4">
        <f t="shared" si="9"/>
        <v>61966514.382047974</v>
      </c>
      <c r="AI92" s="4">
        <f t="shared" si="6"/>
        <v>-2.0479708909988403E-3</v>
      </c>
      <c r="AJ92" s="47">
        <f>'Monthly Adjustments'!AX93</f>
        <v>-2826158.2324722214</v>
      </c>
      <c r="AK92" s="4">
        <f t="shared" si="10"/>
        <v>59140356.149575755</v>
      </c>
    </row>
    <row r="93" spans="1:37" ht="15.75" x14ac:dyDescent="0.25">
      <c r="A93" s="7" t="s">
        <v>92</v>
      </c>
      <c r="B93" s="2" t="s">
        <v>361</v>
      </c>
      <c r="C93" s="3">
        <v>0</v>
      </c>
      <c r="D93" s="3">
        <v>0</v>
      </c>
      <c r="E93" s="3">
        <v>0</v>
      </c>
      <c r="F93" s="48">
        <v>0</v>
      </c>
      <c r="G93" s="3">
        <v>0</v>
      </c>
      <c r="H93" s="48">
        <v>0</v>
      </c>
      <c r="I93" s="5">
        <v>0</v>
      </c>
      <c r="J93" s="5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48">
        <v>0</v>
      </c>
      <c r="S93" s="3">
        <v>0</v>
      </c>
      <c r="T93" s="48">
        <v>0</v>
      </c>
      <c r="U93" s="3">
        <v>0</v>
      </c>
      <c r="V93" s="48">
        <v>0</v>
      </c>
      <c r="W93" s="3">
        <v>0</v>
      </c>
      <c r="X93" s="48">
        <v>0</v>
      </c>
      <c r="Y93" s="48">
        <v>0</v>
      </c>
      <c r="Z93" s="4">
        <f t="shared" si="7"/>
        <v>0</v>
      </c>
      <c r="AA93" s="3">
        <v>0</v>
      </c>
      <c r="AB93" s="4">
        <f t="shared" si="8"/>
        <v>0</v>
      </c>
      <c r="AC93" s="4"/>
      <c r="AD93" s="3"/>
      <c r="AE93" s="4">
        <v>0</v>
      </c>
      <c r="AF93" s="48">
        <v>0</v>
      </c>
      <c r="AG93" s="48">
        <v>0</v>
      </c>
      <c r="AH93" s="4">
        <f t="shared" si="9"/>
        <v>0</v>
      </c>
      <c r="AI93" s="4">
        <f t="shared" si="6"/>
        <v>0</v>
      </c>
      <c r="AJ93" s="47">
        <f>'Monthly Adjustments'!AX94</f>
        <v>0</v>
      </c>
      <c r="AK93" s="4">
        <f t="shared" si="10"/>
        <v>0</v>
      </c>
    </row>
    <row r="94" spans="1:37" ht="15.75" x14ac:dyDescent="0.25">
      <c r="A94" s="7" t="s">
        <v>93</v>
      </c>
      <c r="B94" s="2" t="s">
        <v>233</v>
      </c>
      <c r="C94" s="3">
        <v>543209.27</v>
      </c>
      <c r="D94" s="3">
        <v>0</v>
      </c>
      <c r="E94" s="3">
        <v>543209.27</v>
      </c>
      <c r="F94" s="48">
        <v>0</v>
      </c>
      <c r="G94" s="3">
        <v>543209.27</v>
      </c>
      <c r="H94" s="48">
        <v>0</v>
      </c>
      <c r="I94" s="5">
        <v>543209.27</v>
      </c>
      <c r="J94" s="5">
        <v>0</v>
      </c>
      <c r="K94" s="3">
        <v>543209.27</v>
      </c>
      <c r="L94" s="3">
        <v>0</v>
      </c>
      <c r="M94" s="3">
        <v>553508.28</v>
      </c>
      <c r="N94" s="3">
        <v>0</v>
      </c>
      <c r="O94" s="3">
        <v>554974.17000000004</v>
      </c>
      <c r="P94" s="3">
        <v>0</v>
      </c>
      <c r="Q94" s="3">
        <v>554994.42000000004</v>
      </c>
      <c r="R94" s="48">
        <v>0</v>
      </c>
      <c r="S94" s="3">
        <v>591215.68999999994</v>
      </c>
      <c r="T94" s="48">
        <v>0</v>
      </c>
      <c r="U94" s="3">
        <v>591215.68999999994</v>
      </c>
      <c r="V94" s="48">
        <v>0</v>
      </c>
      <c r="W94" s="3">
        <v>591215.69999999995</v>
      </c>
      <c r="X94" s="48">
        <v>0</v>
      </c>
      <c r="Y94" s="48">
        <v>-3348.8156303262094</v>
      </c>
      <c r="Z94" s="4">
        <f t="shared" si="7"/>
        <v>6156519.1156303259</v>
      </c>
      <c r="AA94" s="3">
        <v>6747696.6100000003</v>
      </c>
      <c r="AB94" s="4">
        <f t="shared" si="8"/>
        <v>591177.49436967447</v>
      </c>
      <c r="AC94" s="4"/>
      <c r="AD94" s="3"/>
      <c r="AE94" s="4">
        <v>0</v>
      </c>
      <c r="AF94" s="48">
        <v>591177.49</v>
      </c>
      <c r="AG94" s="48">
        <v>0</v>
      </c>
      <c r="AH94" s="4">
        <f t="shared" si="9"/>
        <v>6747696.6056303261</v>
      </c>
      <c r="AI94" s="4">
        <f t="shared" si="6"/>
        <v>4.3696742504835129E-3</v>
      </c>
      <c r="AJ94" s="47">
        <f>'Monthly Adjustments'!AX95</f>
        <v>0</v>
      </c>
      <c r="AK94" s="4">
        <f t="shared" si="10"/>
        <v>6747696.6056303261</v>
      </c>
    </row>
    <row r="95" spans="1:37" ht="15.75" x14ac:dyDescent="0.25">
      <c r="A95" s="7" t="s">
        <v>94</v>
      </c>
      <c r="B95" s="2" t="s">
        <v>362</v>
      </c>
      <c r="C95" s="3">
        <v>189778.92</v>
      </c>
      <c r="D95" s="3">
        <v>0</v>
      </c>
      <c r="E95" s="3">
        <v>189778.92</v>
      </c>
      <c r="F95" s="48">
        <v>0</v>
      </c>
      <c r="G95" s="3">
        <v>189778.92</v>
      </c>
      <c r="H95" s="48">
        <v>0</v>
      </c>
      <c r="I95" s="5">
        <v>189778.92</v>
      </c>
      <c r="J95" s="5">
        <v>0</v>
      </c>
      <c r="K95" s="3">
        <v>189778.92</v>
      </c>
      <c r="L95" s="3">
        <v>0</v>
      </c>
      <c r="M95" s="3">
        <v>213915.11</v>
      </c>
      <c r="N95" s="3">
        <v>0</v>
      </c>
      <c r="O95" s="3">
        <v>214498.81</v>
      </c>
      <c r="P95" s="3">
        <v>0</v>
      </c>
      <c r="Q95" s="3">
        <v>214505.15</v>
      </c>
      <c r="R95" s="48">
        <v>0</v>
      </c>
      <c r="S95" s="3">
        <v>225851.23</v>
      </c>
      <c r="T95" s="48">
        <v>0</v>
      </c>
      <c r="U95" s="3">
        <v>225851.22</v>
      </c>
      <c r="V95" s="48">
        <v>0</v>
      </c>
      <c r="W95" s="3">
        <v>225851.23</v>
      </c>
      <c r="X95" s="48">
        <v>0</v>
      </c>
      <c r="Y95" s="48">
        <v>-1048.9940640909995</v>
      </c>
      <c r="Z95" s="4">
        <f t="shared" si="7"/>
        <v>2270416.3440640909</v>
      </c>
      <c r="AA95" s="3">
        <v>2496255.6</v>
      </c>
      <c r="AB95" s="4">
        <f t="shared" si="8"/>
        <v>225839.25593590923</v>
      </c>
      <c r="AC95" s="4"/>
      <c r="AD95" s="3"/>
      <c r="AE95" s="4">
        <v>0</v>
      </c>
      <c r="AF95" s="48">
        <v>225839.26</v>
      </c>
      <c r="AG95" s="48">
        <v>0</v>
      </c>
      <c r="AH95" s="4">
        <f t="shared" si="9"/>
        <v>2496255.6040640911</v>
      </c>
      <c r="AI95" s="4">
        <f t="shared" si="6"/>
        <v>-4.0640910156071186E-3</v>
      </c>
      <c r="AJ95" s="47">
        <f>'Monthly Adjustments'!AX96</f>
        <v>0</v>
      </c>
      <c r="AK95" s="4">
        <f t="shared" si="10"/>
        <v>2496255.6040640911</v>
      </c>
    </row>
    <row r="96" spans="1:37" ht="15.75" x14ac:dyDescent="0.25">
      <c r="A96" s="7" t="s">
        <v>95</v>
      </c>
      <c r="B96" s="2" t="s">
        <v>363</v>
      </c>
      <c r="C96" s="3">
        <v>188212.64</v>
      </c>
      <c r="D96" s="3">
        <v>0</v>
      </c>
      <c r="E96" s="3">
        <v>188212.64</v>
      </c>
      <c r="F96" s="48">
        <v>0</v>
      </c>
      <c r="G96" s="3">
        <v>188212.64</v>
      </c>
      <c r="H96" s="48">
        <v>0</v>
      </c>
      <c r="I96" s="5">
        <v>188212.64</v>
      </c>
      <c r="J96" s="5">
        <v>0</v>
      </c>
      <c r="K96" s="3">
        <v>188212.64</v>
      </c>
      <c r="L96" s="3">
        <v>0</v>
      </c>
      <c r="M96" s="3">
        <v>171267.91</v>
      </c>
      <c r="N96" s="3">
        <v>0</v>
      </c>
      <c r="O96" s="3">
        <v>171134.42</v>
      </c>
      <c r="P96" s="3">
        <v>0</v>
      </c>
      <c r="Q96" s="3">
        <v>171142.76</v>
      </c>
      <c r="R96" s="48">
        <v>0</v>
      </c>
      <c r="S96" s="3">
        <v>186060.1</v>
      </c>
      <c r="T96" s="48">
        <v>0</v>
      </c>
      <c r="U96" s="3">
        <v>186060.09</v>
      </c>
      <c r="V96" s="48">
        <v>0</v>
      </c>
      <c r="W96" s="3">
        <v>186060.1</v>
      </c>
      <c r="X96" s="48">
        <v>0</v>
      </c>
      <c r="Y96" s="48">
        <v>-1378.9812819672773</v>
      </c>
      <c r="Z96" s="4">
        <f t="shared" si="7"/>
        <v>2014167.5612819677</v>
      </c>
      <c r="AA96" s="3">
        <v>2199719.6800000002</v>
      </c>
      <c r="AB96" s="4">
        <f t="shared" si="8"/>
        <v>185552.11871803249</v>
      </c>
      <c r="AC96" s="4"/>
      <c r="AD96" s="3"/>
      <c r="AE96" s="4">
        <v>0</v>
      </c>
      <c r="AF96" s="48">
        <v>185552.12</v>
      </c>
      <c r="AG96" s="48">
        <v>0</v>
      </c>
      <c r="AH96" s="4">
        <f t="shared" si="9"/>
        <v>2199719.6812819676</v>
      </c>
      <c r="AI96" s="4">
        <f t="shared" si="6"/>
        <v>-1.2819673866033554E-3</v>
      </c>
      <c r="AJ96" s="47">
        <f>'Monthly Adjustments'!AX97</f>
        <v>0</v>
      </c>
      <c r="AK96" s="4">
        <f t="shared" si="10"/>
        <v>2199719.6812819676</v>
      </c>
    </row>
    <row r="97" spans="1:37" ht="15.75" x14ac:dyDescent="0.25">
      <c r="A97" s="7" t="s">
        <v>96</v>
      </c>
      <c r="B97" s="2" t="s">
        <v>364</v>
      </c>
      <c r="C97" s="3">
        <v>111040.96000000001</v>
      </c>
      <c r="D97" s="3">
        <v>0</v>
      </c>
      <c r="E97" s="3">
        <v>111040.96000000001</v>
      </c>
      <c r="F97" s="48">
        <v>0</v>
      </c>
      <c r="G97" s="3">
        <v>111040.96000000001</v>
      </c>
      <c r="H97" s="48">
        <v>0</v>
      </c>
      <c r="I97" s="5">
        <v>111040.96000000001</v>
      </c>
      <c r="J97" s="5">
        <v>0</v>
      </c>
      <c r="K97" s="3">
        <v>111040.96000000001</v>
      </c>
      <c r="L97" s="3">
        <v>0</v>
      </c>
      <c r="M97" s="3">
        <v>95241.279999999999</v>
      </c>
      <c r="N97" s="3">
        <v>0</v>
      </c>
      <c r="O97" s="3">
        <v>95218.01</v>
      </c>
      <c r="P97" s="3">
        <v>0</v>
      </c>
      <c r="Q97" s="3">
        <v>95221.96</v>
      </c>
      <c r="R97" s="48">
        <v>0</v>
      </c>
      <c r="S97" s="3">
        <v>102293.69</v>
      </c>
      <c r="T97" s="48">
        <v>0</v>
      </c>
      <c r="U97" s="3">
        <v>102293.68</v>
      </c>
      <c r="V97" s="48">
        <v>0</v>
      </c>
      <c r="W97" s="3">
        <v>102293.69</v>
      </c>
      <c r="X97" s="48">
        <v>0</v>
      </c>
      <c r="Y97" s="48">
        <v>-653.81172035037594</v>
      </c>
      <c r="Z97" s="4">
        <f t="shared" si="7"/>
        <v>1148420.9217203502</v>
      </c>
      <c r="AA97" s="3">
        <v>1250707.1499999999</v>
      </c>
      <c r="AB97" s="4">
        <f t="shared" si="8"/>
        <v>102286.22827964975</v>
      </c>
      <c r="AC97" s="4"/>
      <c r="AD97" s="3"/>
      <c r="AE97" s="4">
        <v>0</v>
      </c>
      <c r="AF97" s="48">
        <v>102286.22</v>
      </c>
      <c r="AG97" s="48">
        <v>0</v>
      </c>
      <c r="AH97" s="4">
        <f t="shared" si="9"/>
        <v>1250707.1417203504</v>
      </c>
      <c r="AI97" s="4">
        <f t="shared" si="6"/>
        <v>8.2796495407819748E-3</v>
      </c>
      <c r="AJ97" s="47">
        <f>'Monthly Adjustments'!AX98</f>
        <v>0</v>
      </c>
      <c r="AK97" s="4">
        <f t="shared" si="10"/>
        <v>1250707.1417203504</v>
      </c>
    </row>
    <row r="98" spans="1:37" ht="15.75" x14ac:dyDescent="0.25">
      <c r="A98" s="7" t="s">
        <v>97</v>
      </c>
      <c r="B98" s="2" t="s">
        <v>365</v>
      </c>
      <c r="C98" s="3">
        <v>255507.84</v>
      </c>
      <c r="D98" s="3">
        <v>0</v>
      </c>
      <c r="E98" s="3">
        <v>255507.84</v>
      </c>
      <c r="F98" s="48">
        <v>0</v>
      </c>
      <c r="G98" s="3">
        <v>255507.84</v>
      </c>
      <c r="H98" s="48">
        <v>0</v>
      </c>
      <c r="I98" s="5">
        <v>255507.84</v>
      </c>
      <c r="J98" s="5">
        <v>0</v>
      </c>
      <c r="K98" s="3">
        <v>255507.84</v>
      </c>
      <c r="L98" s="3">
        <v>0</v>
      </c>
      <c r="M98" s="3">
        <v>401885.35</v>
      </c>
      <c r="N98" s="3">
        <v>0</v>
      </c>
      <c r="O98" s="3">
        <v>401848.89</v>
      </c>
      <c r="P98" s="3">
        <v>0</v>
      </c>
      <c r="Q98" s="3">
        <v>401859.64</v>
      </c>
      <c r="R98" s="48">
        <v>0</v>
      </c>
      <c r="S98" s="3">
        <v>421089.57</v>
      </c>
      <c r="T98" s="48">
        <v>0</v>
      </c>
      <c r="U98" s="3">
        <v>421089.57</v>
      </c>
      <c r="V98" s="48">
        <v>0</v>
      </c>
      <c r="W98" s="3">
        <v>421089.57</v>
      </c>
      <c r="X98" s="48">
        <v>0</v>
      </c>
      <c r="Y98" s="48">
        <v>-1777.8916765193505</v>
      </c>
      <c r="Z98" s="4">
        <f t="shared" si="7"/>
        <v>3748179.6816765191</v>
      </c>
      <c r="AA98" s="3">
        <v>4169248.97</v>
      </c>
      <c r="AB98" s="4">
        <f t="shared" si="8"/>
        <v>421069.2883234811</v>
      </c>
      <c r="AC98" s="4"/>
      <c r="AD98" s="3"/>
      <c r="AE98" s="4">
        <v>0</v>
      </c>
      <c r="AF98" s="48">
        <v>421069.29</v>
      </c>
      <c r="AG98" s="48">
        <v>0</v>
      </c>
      <c r="AH98" s="4">
        <f t="shared" si="9"/>
        <v>4169248.9716765196</v>
      </c>
      <c r="AI98" s="4">
        <f t="shared" ref="AI98:AI129" si="11">AA98-AH98</f>
        <v>-1.676519401371479E-3</v>
      </c>
      <c r="AJ98" s="47">
        <f>'Monthly Adjustments'!AX99</f>
        <v>0</v>
      </c>
      <c r="AK98" s="4">
        <f t="shared" si="10"/>
        <v>4169248.9716765196</v>
      </c>
    </row>
    <row r="99" spans="1:37" ht="15.75" x14ac:dyDescent="0.25">
      <c r="A99" s="7" t="s">
        <v>98</v>
      </c>
      <c r="B99" s="2" t="s">
        <v>366</v>
      </c>
      <c r="C99" s="3">
        <v>45250.34</v>
      </c>
      <c r="D99" s="3">
        <v>0</v>
      </c>
      <c r="E99" s="3">
        <v>45250.34</v>
      </c>
      <c r="F99" s="48">
        <v>0</v>
      </c>
      <c r="G99" s="3">
        <v>45250.34</v>
      </c>
      <c r="H99" s="48">
        <v>0</v>
      </c>
      <c r="I99" s="5">
        <v>45250.34</v>
      </c>
      <c r="J99" s="5">
        <v>0</v>
      </c>
      <c r="K99" s="3">
        <v>45250.34</v>
      </c>
      <c r="L99" s="3">
        <v>0</v>
      </c>
      <c r="M99" s="3">
        <v>36695.47</v>
      </c>
      <c r="N99" s="3">
        <v>0</v>
      </c>
      <c r="O99" s="3">
        <v>36786.51</v>
      </c>
      <c r="P99" s="3">
        <v>0</v>
      </c>
      <c r="Q99" s="3">
        <v>36788.31</v>
      </c>
      <c r="R99" s="48">
        <v>0</v>
      </c>
      <c r="S99" s="3">
        <v>40026.019999999997</v>
      </c>
      <c r="T99" s="48">
        <v>0</v>
      </c>
      <c r="U99" s="3">
        <v>40026.019999999997</v>
      </c>
      <c r="V99" s="48">
        <v>0</v>
      </c>
      <c r="W99" s="3">
        <v>40026.019999999997</v>
      </c>
      <c r="X99" s="48">
        <v>0</v>
      </c>
      <c r="Y99" s="48">
        <v>-299.33994227353168</v>
      </c>
      <c r="Z99" s="4">
        <f t="shared" si="7"/>
        <v>456899.38994227356</v>
      </c>
      <c r="AA99" s="3">
        <v>496921.99</v>
      </c>
      <c r="AB99" s="4">
        <f t="shared" si="8"/>
        <v>40022.600057726435</v>
      </c>
      <c r="AC99" s="4"/>
      <c r="AD99" s="3"/>
      <c r="AE99" s="4">
        <v>0</v>
      </c>
      <c r="AF99" s="48">
        <v>40022.6</v>
      </c>
      <c r="AG99" s="48">
        <v>0</v>
      </c>
      <c r="AH99" s="4">
        <f t="shared" si="9"/>
        <v>496921.98994227342</v>
      </c>
      <c r="AI99" s="4">
        <f t="shared" si="11"/>
        <v>5.7726574596017599E-5</v>
      </c>
      <c r="AJ99" s="47">
        <f>'Monthly Adjustments'!AX100</f>
        <v>0</v>
      </c>
      <c r="AK99" s="4">
        <f t="shared" si="10"/>
        <v>496921.98994227342</v>
      </c>
    </row>
    <row r="100" spans="1:37" ht="15.75" x14ac:dyDescent="0.25">
      <c r="A100" s="7" t="s">
        <v>99</v>
      </c>
      <c r="B100" s="2" t="s">
        <v>367</v>
      </c>
      <c r="C100" s="3">
        <v>97238.74</v>
      </c>
      <c r="D100" s="3">
        <v>0</v>
      </c>
      <c r="E100" s="3">
        <v>97238.74</v>
      </c>
      <c r="F100" s="48">
        <v>0</v>
      </c>
      <c r="G100" s="3">
        <v>97238.74</v>
      </c>
      <c r="H100" s="48">
        <v>0</v>
      </c>
      <c r="I100" s="5">
        <v>97238.74</v>
      </c>
      <c r="J100" s="5">
        <v>0</v>
      </c>
      <c r="K100" s="3">
        <v>97238.74</v>
      </c>
      <c r="L100" s="3">
        <v>0</v>
      </c>
      <c r="M100" s="3">
        <v>100855.37</v>
      </c>
      <c r="N100" s="3">
        <v>0</v>
      </c>
      <c r="O100" s="3">
        <v>100929.75</v>
      </c>
      <c r="P100" s="3">
        <v>0</v>
      </c>
      <c r="Q100" s="3">
        <v>100935.83</v>
      </c>
      <c r="R100" s="48">
        <v>0</v>
      </c>
      <c r="S100" s="3">
        <v>111803.38</v>
      </c>
      <c r="T100" s="48">
        <v>0</v>
      </c>
      <c r="U100" s="3">
        <v>111803.38</v>
      </c>
      <c r="V100" s="48">
        <v>0</v>
      </c>
      <c r="W100" s="3">
        <v>111803.38</v>
      </c>
      <c r="X100" s="48">
        <v>0</v>
      </c>
      <c r="Y100" s="48">
        <v>-1004.7527013215237</v>
      </c>
      <c r="Z100" s="4">
        <f t="shared" si="7"/>
        <v>1125329.5427013217</v>
      </c>
      <c r="AA100" s="3">
        <v>1237121.46</v>
      </c>
      <c r="AB100" s="4">
        <f t="shared" si="8"/>
        <v>111791.91729867831</v>
      </c>
      <c r="AC100" s="4"/>
      <c r="AD100" s="3"/>
      <c r="AE100" s="4">
        <v>0</v>
      </c>
      <c r="AF100" s="48">
        <v>111791.92</v>
      </c>
      <c r="AG100" s="48">
        <v>0</v>
      </c>
      <c r="AH100" s="4">
        <f t="shared" si="9"/>
        <v>1237121.4627013216</v>
      </c>
      <c r="AI100" s="4">
        <f t="shared" si="11"/>
        <v>-2.701321616768837E-3</v>
      </c>
      <c r="AJ100" s="47">
        <f>'Monthly Adjustments'!AX101</f>
        <v>0</v>
      </c>
      <c r="AK100" s="4">
        <f t="shared" si="10"/>
        <v>1237121.4627013216</v>
      </c>
    </row>
    <row r="101" spans="1:37" ht="15.75" x14ac:dyDescent="0.25">
      <c r="A101" s="7" t="s">
        <v>100</v>
      </c>
      <c r="B101" s="2" t="s">
        <v>234</v>
      </c>
      <c r="C101" s="3">
        <v>203867.14</v>
      </c>
      <c r="D101" s="3">
        <v>0</v>
      </c>
      <c r="E101" s="3">
        <v>203867.14</v>
      </c>
      <c r="F101" s="48">
        <v>0</v>
      </c>
      <c r="G101" s="3">
        <v>203867.14</v>
      </c>
      <c r="H101" s="48">
        <v>0</v>
      </c>
      <c r="I101" s="5">
        <v>203867.14</v>
      </c>
      <c r="J101" s="5">
        <v>0</v>
      </c>
      <c r="K101" s="3">
        <v>203867.14</v>
      </c>
      <c r="L101" s="3">
        <v>0</v>
      </c>
      <c r="M101" s="3">
        <v>170791.67999999999</v>
      </c>
      <c r="N101" s="3">
        <v>0</v>
      </c>
      <c r="O101" s="3">
        <v>170739.87</v>
      </c>
      <c r="P101" s="3">
        <v>0</v>
      </c>
      <c r="Q101" s="3">
        <v>170750.04</v>
      </c>
      <c r="R101" s="48">
        <v>0</v>
      </c>
      <c r="S101" s="3">
        <v>188940.9</v>
      </c>
      <c r="T101" s="48">
        <v>0</v>
      </c>
      <c r="U101" s="3">
        <v>188940.9</v>
      </c>
      <c r="V101" s="48">
        <v>0</v>
      </c>
      <c r="W101" s="3">
        <v>188940.9</v>
      </c>
      <c r="X101" s="48">
        <v>0</v>
      </c>
      <c r="Y101" s="48">
        <v>-1681.8245800151742</v>
      </c>
      <c r="Z101" s="4">
        <f t="shared" si="7"/>
        <v>2100121.8145800149</v>
      </c>
      <c r="AA101" s="3">
        <v>2289043.5299999998</v>
      </c>
      <c r="AB101" s="4">
        <f t="shared" si="8"/>
        <v>188921.71541998489</v>
      </c>
      <c r="AC101" s="4"/>
      <c r="AD101" s="3"/>
      <c r="AE101" s="4">
        <v>0</v>
      </c>
      <c r="AF101" s="48">
        <v>188921.72</v>
      </c>
      <c r="AG101" s="48">
        <v>0</v>
      </c>
      <c r="AH101" s="4">
        <f t="shared" si="9"/>
        <v>2289043.5345800156</v>
      </c>
      <c r="AI101" s="4">
        <f t="shared" si="11"/>
        <v>-4.5800157822668552E-3</v>
      </c>
      <c r="AJ101" s="47">
        <f>'Monthly Adjustments'!AX102</f>
        <v>0</v>
      </c>
      <c r="AK101" s="4">
        <f t="shared" si="10"/>
        <v>2289043.5345800156</v>
      </c>
    </row>
    <row r="102" spans="1:37" ht="15.75" x14ac:dyDescent="0.25">
      <c r="A102" s="7" t="s">
        <v>101</v>
      </c>
      <c r="B102" s="2" t="s">
        <v>235</v>
      </c>
      <c r="C102" s="3">
        <v>52745.4</v>
      </c>
      <c r="D102" s="3">
        <v>0</v>
      </c>
      <c r="E102" s="3">
        <v>52745.4</v>
      </c>
      <c r="F102" s="48">
        <v>0</v>
      </c>
      <c r="G102" s="3">
        <v>52745.4</v>
      </c>
      <c r="H102" s="48">
        <v>0</v>
      </c>
      <c r="I102" s="5">
        <v>52745.4</v>
      </c>
      <c r="J102" s="5">
        <v>0</v>
      </c>
      <c r="K102" s="3">
        <v>52745.4</v>
      </c>
      <c r="L102" s="3">
        <v>0</v>
      </c>
      <c r="M102" s="3">
        <v>49700.99</v>
      </c>
      <c r="N102" s="3">
        <v>0</v>
      </c>
      <c r="O102" s="3">
        <v>49689.52</v>
      </c>
      <c r="P102" s="3">
        <v>0</v>
      </c>
      <c r="Q102" s="3">
        <v>49691.46</v>
      </c>
      <c r="R102" s="48">
        <v>0</v>
      </c>
      <c r="S102" s="3">
        <v>53178.080000000002</v>
      </c>
      <c r="T102" s="48">
        <v>0</v>
      </c>
      <c r="U102" s="3">
        <v>53178.080000000002</v>
      </c>
      <c r="V102" s="48">
        <v>0</v>
      </c>
      <c r="W102" s="3">
        <v>53178.080000000002</v>
      </c>
      <c r="X102" s="48">
        <v>0</v>
      </c>
      <c r="Y102" s="48">
        <v>-322.35272038292965</v>
      </c>
      <c r="Z102" s="4">
        <f t="shared" si="7"/>
        <v>572665.56272038305</v>
      </c>
      <c r="AA102" s="3">
        <v>625839.96</v>
      </c>
      <c r="AB102" s="4">
        <f t="shared" si="8"/>
        <v>53174.397279616911</v>
      </c>
      <c r="AC102" s="4"/>
      <c r="AD102" s="3"/>
      <c r="AE102" s="4">
        <v>0</v>
      </c>
      <c r="AF102" s="48">
        <v>53174.41</v>
      </c>
      <c r="AG102" s="48">
        <v>0</v>
      </c>
      <c r="AH102" s="4">
        <f t="shared" si="9"/>
        <v>625839.97272038297</v>
      </c>
      <c r="AI102" s="4">
        <f t="shared" si="11"/>
        <v>-1.2720383005216718E-2</v>
      </c>
      <c r="AJ102" s="47">
        <f>'Monthly Adjustments'!AX103</f>
        <v>0</v>
      </c>
      <c r="AK102" s="4">
        <f t="shared" si="10"/>
        <v>625839.97272038297</v>
      </c>
    </row>
    <row r="103" spans="1:37" ht="15.75" x14ac:dyDescent="0.25">
      <c r="A103" s="7" t="s">
        <v>102</v>
      </c>
      <c r="B103" s="2" t="s">
        <v>236</v>
      </c>
      <c r="C103" s="3">
        <v>876000.24</v>
      </c>
      <c r="D103" s="3">
        <v>0</v>
      </c>
      <c r="E103" s="3">
        <v>876000.24</v>
      </c>
      <c r="F103" s="48">
        <v>0</v>
      </c>
      <c r="G103" s="3">
        <v>876000.24</v>
      </c>
      <c r="H103" s="48">
        <v>0</v>
      </c>
      <c r="I103" s="5">
        <v>876000.24</v>
      </c>
      <c r="J103" s="5">
        <v>0</v>
      </c>
      <c r="K103" s="3">
        <v>876000.24</v>
      </c>
      <c r="L103" s="3">
        <v>0</v>
      </c>
      <c r="M103" s="3">
        <v>801072.13</v>
      </c>
      <c r="N103" s="3">
        <v>0</v>
      </c>
      <c r="O103" s="3">
        <v>800860.81</v>
      </c>
      <c r="P103" s="3">
        <v>0</v>
      </c>
      <c r="Q103" s="3">
        <v>800900.15</v>
      </c>
      <c r="R103" s="48">
        <v>0</v>
      </c>
      <c r="S103" s="3">
        <v>871281.9</v>
      </c>
      <c r="T103" s="48">
        <v>0</v>
      </c>
      <c r="U103" s="3">
        <v>871281.89</v>
      </c>
      <c r="V103" s="48">
        <v>0</v>
      </c>
      <c r="W103" s="3">
        <v>871281.89</v>
      </c>
      <c r="X103" s="48">
        <v>0</v>
      </c>
      <c r="Y103" s="48">
        <v>-6507.1005960228395</v>
      </c>
      <c r="Z103" s="4">
        <f t="shared" si="7"/>
        <v>9403187.0705960263</v>
      </c>
      <c r="AA103" s="3">
        <v>10274394.74</v>
      </c>
      <c r="AB103" s="4">
        <f t="shared" si="8"/>
        <v>871207.66940397397</v>
      </c>
      <c r="AC103" s="4"/>
      <c r="AD103" s="3"/>
      <c r="AE103" s="4">
        <v>0</v>
      </c>
      <c r="AF103" s="48">
        <v>871207.67</v>
      </c>
      <c r="AG103" s="48">
        <v>0</v>
      </c>
      <c r="AH103" s="4">
        <f t="shared" si="9"/>
        <v>10274394.740596024</v>
      </c>
      <c r="AI103" s="4">
        <f t="shared" si="11"/>
        <v>-5.9602409601211548E-4</v>
      </c>
      <c r="AJ103" s="47">
        <f>'Monthly Adjustments'!AX104</f>
        <v>0</v>
      </c>
      <c r="AK103" s="4">
        <f t="shared" si="10"/>
        <v>10274394.740596024</v>
      </c>
    </row>
    <row r="104" spans="1:37" ht="15.75" x14ac:dyDescent="0.25">
      <c r="A104" s="7" t="s">
        <v>103</v>
      </c>
      <c r="B104" s="2" t="s">
        <v>237</v>
      </c>
      <c r="C104" s="3">
        <v>106575.42</v>
      </c>
      <c r="D104" s="3">
        <v>0</v>
      </c>
      <c r="E104" s="3">
        <v>106575.42</v>
      </c>
      <c r="F104" s="48">
        <v>0</v>
      </c>
      <c r="G104" s="3">
        <v>106575.42</v>
      </c>
      <c r="H104" s="48">
        <v>0</v>
      </c>
      <c r="I104" s="5">
        <v>106575.42</v>
      </c>
      <c r="J104" s="5">
        <v>0</v>
      </c>
      <c r="K104" s="3">
        <v>106575.42</v>
      </c>
      <c r="L104" s="3">
        <v>0</v>
      </c>
      <c r="M104" s="3">
        <v>87811.34</v>
      </c>
      <c r="N104" s="3">
        <v>0</v>
      </c>
      <c r="O104" s="3">
        <v>87777.04</v>
      </c>
      <c r="P104" s="3">
        <v>0</v>
      </c>
      <c r="Q104" s="3">
        <v>87782.87</v>
      </c>
      <c r="R104" s="48">
        <v>0</v>
      </c>
      <c r="S104" s="3">
        <v>98206.17</v>
      </c>
      <c r="T104" s="48">
        <v>0</v>
      </c>
      <c r="U104" s="3">
        <v>98206.17</v>
      </c>
      <c r="V104" s="48">
        <v>0</v>
      </c>
      <c r="W104" s="3">
        <v>98206.18</v>
      </c>
      <c r="X104" s="48">
        <v>0</v>
      </c>
      <c r="Y104" s="48">
        <v>-963.68016592201957</v>
      </c>
      <c r="Z104" s="4">
        <f t="shared" si="7"/>
        <v>1091830.5501659221</v>
      </c>
      <c r="AA104" s="3">
        <v>1190025.73</v>
      </c>
      <c r="AB104" s="4">
        <f t="shared" si="8"/>
        <v>98195.179834077833</v>
      </c>
      <c r="AC104" s="4"/>
      <c r="AD104" s="3"/>
      <c r="AE104" s="4">
        <v>0</v>
      </c>
      <c r="AF104" s="48">
        <v>98195.18</v>
      </c>
      <c r="AG104" s="48">
        <v>0</v>
      </c>
      <c r="AH104" s="4">
        <f t="shared" si="9"/>
        <v>1190025.7301659219</v>
      </c>
      <c r="AI104" s="4">
        <f t="shared" si="11"/>
        <v>-1.6592186875641346E-4</v>
      </c>
      <c r="AJ104" s="47">
        <f>'Monthly Adjustments'!AX105</f>
        <v>0</v>
      </c>
      <c r="AK104" s="4">
        <f t="shared" si="10"/>
        <v>1190025.7301659219</v>
      </c>
    </row>
    <row r="105" spans="1:37" ht="15.75" x14ac:dyDescent="0.25">
      <c r="A105" s="7" t="s">
        <v>104</v>
      </c>
      <c r="B105" s="2" t="s">
        <v>238</v>
      </c>
      <c r="C105" s="3">
        <v>209542.05</v>
      </c>
      <c r="D105" s="3">
        <v>0</v>
      </c>
      <c r="E105" s="3">
        <v>209542.05</v>
      </c>
      <c r="F105" s="48">
        <v>0</v>
      </c>
      <c r="G105" s="3">
        <v>209542.05</v>
      </c>
      <c r="H105" s="48">
        <v>0</v>
      </c>
      <c r="I105" s="5">
        <v>209542.05</v>
      </c>
      <c r="J105" s="5">
        <v>0</v>
      </c>
      <c r="K105" s="3">
        <v>209542.05</v>
      </c>
      <c r="L105" s="3">
        <v>0</v>
      </c>
      <c r="M105" s="3">
        <v>195786.03</v>
      </c>
      <c r="N105" s="3">
        <v>0</v>
      </c>
      <c r="O105" s="3">
        <v>196403.32</v>
      </c>
      <c r="P105" s="3">
        <v>0</v>
      </c>
      <c r="Q105" s="3">
        <v>196411.09</v>
      </c>
      <c r="R105" s="48">
        <v>0</v>
      </c>
      <c r="S105" s="3">
        <v>210304.55</v>
      </c>
      <c r="T105" s="48">
        <v>0</v>
      </c>
      <c r="U105" s="3">
        <v>210304.55</v>
      </c>
      <c r="V105" s="48">
        <v>0</v>
      </c>
      <c r="W105" s="3">
        <v>210304.55</v>
      </c>
      <c r="X105" s="48">
        <v>0</v>
      </c>
      <c r="Y105" s="48">
        <v>-1284.5112770703784</v>
      </c>
      <c r="Z105" s="4">
        <f t="shared" si="7"/>
        <v>2268508.8512770706</v>
      </c>
      <c r="AA105" s="3">
        <v>2478798.75</v>
      </c>
      <c r="AB105" s="4">
        <f t="shared" si="8"/>
        <v>210289.89872292941</v>
      </c>
      <c r="AC105" s="4"/>
      <c r="AD105" s="3"/>
      <c r="AE105" s="4">
        <v>0</v>
      </c>
      <c r="AF105" s="48">
        <v>210289.9</v>
      </c>
      <c r="AG105" s="48">
        <v>0</v>
      </c>
      <c r="AH105" s="4">
        <f t="shared" si="9"/>
        <v>2478798.75127707</v>
      </c>
      <c r="AI105" s="4">
        <f t="shared" si="11"/>
        <v>-1.2770700268447399E-3</v>
      </c>
      <c r="AJ105" s="47">
        <f>'Monthly Adjustments'!AX106</f>
        <v>0</v>
      </c>
      <c r="AK105" s="4">
        <f t="shared" si="10"/>
        <v>2478798.75127707</v>
      </c>
    </row>
    <row r="106" spans="1:37" ht="15.75" x14ac:dyDescent="0.25">
      <c r="A106" s="7" t="s">
        <v>105</v>
      </c>
      <c r="B106" s="2" t="s">
        <v>239</v>
      </c>
      <c r="C106" s="3">
        <v>78342.22</v>
      </c>
      <c r="D106" s="3">
        <v>0</v>
      </c>
      <c r="E106" s="3">
        <v>78342.22</v>
      </c>
      <c r="F106" s="48">
        <v>0</v>
      </c>
      <c r="G106" s="3">
        <v>78342.22</v>
      </c>
      <c r="H106" s="48">
        <v>0</v>
      </c>
      <c r="I106" s="5">
        <v>78342.22</v>
      </c>
      <c r="J106" s="5">
        <v>0</v>
      </c>
      <c r="K106" s="3">
        <v>78342.22</v>
      </c>
      <c r="L106" s="3">
        <v>0</v>
      </c>
      <c r="M106" s="3">
        <v>72879.199999999997</v>
      </c>
      <c r="N106" s="3">
        <v>0</v>
      </c>
      <c r="O106" s="3">
        <v>71767.13</v>
      </c>
      <c r="P106" s="3">
        <v>0</v>
      </c>
      <c r="Q106" s="3">
        <v>71772.23</v>
      </c>
      <c r="R106" s="48">
        <v>0</v>
      </c>
      <c r="S106" s="3">
        <v>80908.649999999994</v>
      </c>
      <c r="T106" s="48">
        <v>0</v>
      </c>
      <c r="U106" s="3">
        <v>80908.649999999994</v>
      </c>
      <c r="V106" s="48">
        <v>0</v>
      </c>
      <c r="W106" s="3">
        <v>80908.66</v>
      </c>
      <c r="X106" s="48">
        <v>0</v>
      </c>
      <c r="Y106" s="48">
        <v>-844.70198345260962</v>
      </c>
      <c r="Z106" s="4">
        <f t="shared" si="7"/>
        <v>851700.32198345265</v>
      </c>
      <c r="AA106" s="3">
        <v>932599.34</v>
      </c>
      <c r="AB106" s="4">
        <f t="shared" si="8"/>
        <v>80899.018016547314</v>
      </c>
      <c r="AC106" s="4"/>
      <c r="AD106" s="3"/>
      <c r="AE106" s="4">
        <v>0</v>
      </c>
      <c r="AF106" s="48">
        <v>80899.02</v>
      </c>
      <c r="AG106" s="48">
        <v>0</v>
      </c>
      <c r="AH106" s="4">
        <f t="shared" si="9"/>
        <v>932599.34198345256</v>
      </c>
      <c r="AI106" s="4">
        <f t="shared" si="11"/>
        <v>-1.9834525883197784E-3</v>
      </c>
      <c r="AJ106" s="47">
        <f>'Monthly Adjustments'!AX107</f>
        <v>0</v>
      </c>
      <c r="AK106" s="4">
        <f t="shared" si="10"/>
        <v>932599.34198345256</v>
      </c>
    </row>
    <row r="107" spans="1:37" ht="15.75" x14ac:dyDescent="0.25">
      <c r="A107" s="7" t="s">
        <v>106</v>
      </c>
      <c r="B107" s="2" t="s">
        <v>368</v>
      </c>
      <c r="C107" s="3">
        <v>76428.789999999994</v>
      </c>
      <c r="D107" s="3">
        <v>0</v>
      </c>
      <c r="E107" s="3">
        <v>76428.789999999994</v>
      </c>
      <c r="F107" s="48">
        <v>0</v>
      </c>
      <c r="G107" s="3">
        <v>76428.789999999994</v>
      </c>
      <c r="H107" s="48">
        <v>0</v>
      </c>
      <c r="I107" s="5">
        <v>76428.789999999994</v>
      </c>
      <c r="J107" s="5">
        <v>0</v>
      </c>
      <c r="K107" s="3">
        <v>76428.789999999994</v>
      </c>
      <c r="L107" s="3">
        <v>0</v>
      </c>
      <c r="M107" s="3">
        <v>103191.3</v>
      </c>
      <c r="N107" s="3">
        <v>0</v>
      </c>
      <c r="O107" s="3">
        <v>103159.34</v>
      </c>
      <c r="P107" s="3">
        <v>0</v>
      </c>
      <c r="Q107" s="3">
        <v>103164.77</v>
      </c>
      <c r="R107" s="48">
        <v>0</v>
      </c>
      <c r="S107" s="3">
        <v>112878.72</v>
      </c>
      <c r="T107" s="48">
        <v>0</v>
      </c>
      <c r="U107" s="3">
        <v>112878.71</v>
      </c>
      <c r="V107" s="48">
        <v>0</v>
      </c>
      <c r="W107" s="3">
        <v>112878.72</v>
      </c>
      <c r="X107" s="48">
        <v>0</v>
      </c>
      <c r="Y107" s="48">
        <v>-898.09707828483329</v>
      </c>
      <c r="Z107" s="4">
        <f t="shared" si="7"/>
        <v>1031193.6070782847</v>
      </c>
      <c r="AA107" s="3">
        <v>1144062.07</v>
      </c>
      <c r="AB107" s="4">
        <f t="shared" si="8"/>
        <v>112868.46292171534</v>
      </c>
      <c r="AC107" s="4"/>
      <c r="AD107" s="3"/>
      <c r="AE107" s="4">
        <v>0</v>
      </c>
      <c r="AF107" s="48">
        <v>112868.47</v>
      </c>
      <c r="AG107" s="48">
        <v>0</v>
      </c>
      <c r="AH107" s="4">
        <f t="shared" si="9"/>
        <v>1144062.0770782849</v>
      </c>
      <c r="AI107" s="4">
        <f t="shared" si="11"/>
        <v>-7.0782848633825779E-3</v>
      </c>
      <c r="AJ107" s="47">
        <f>'Monthly Adjustments'!AX108</f>
        <v>-0.4</v>
      </c>
      <c r="AK107" s="4">
        <f t="shared" si="10"/>
        <v>1144061.677078285</v>
      </c>
    </row>
    <row r="108" spans="1:37" ht="15.75" x14ac:dyDescent="0.25">
      <c r="A108" s="7" t="s">
        <v>107</v>
      </c>
      <c r="B108" s="2" t="s">
        <v>369</v>
      </c>
      <c r="C108" s="3">
        <v>33546.04</v>
      </c>
      <c r="D108" s="3">
        <v>0</v>
      </c>
      <c r="E108" s="3">
        <v>33546.04</v>
      </c>
      <c r="F108" s="48">
        <v>0</v>
      </c>
      <c r="G108" s="3">
        <v>33546.04</v>
      </c>
      <c r="H108" s="48">
        <v>0</v>
      </c>
      <c r="I108" s="5">
        <v>33546.04</v>
      </c>
      <c r="J108" s="5">
        <v>0</v>
      </c>
      <c r="K108" s="3">
        <v>33546.04</v>
      </c>
      <c r="L108" s="3">
        <v>0</v>
      </c>
      <c r="M108" s="3">
        <v>148593.57999999999</v>
      </c>
      <c r="N108" s="3">
        <v>0</v>
      </c>
      <c r="O108" s="3">
        <v>148762.82999999999</v>
      </c>
      <c r="P108" s="3">
        <v>0</v>
      </c>
      <c r="Q108" s="3">
        <v>148771.96</v>
      </c>
      <c r="R108" s="48">
        <v>0</v>
      </c>
      <c r="S108" s="3">
        <v>165098.96</v>
      </c>
      <c r="T108" s="48">
        <v>0</v>
      </c>
      <c r="U108" s="3">
        <v>165098.96</v>
      </c>
      <c r="V108" s="48">
        <v>0</v>
      </c>
      <c r="W108" s="3">
        <v>165098.96</v>
      </c>
      <c r="X108" s="48">
        <v>0</v>
      </c>
      <c r="Y108" s="48">
        <v>-1509.5029601862577</v>
      </c>
      <c r="Z108" s="4">
        <f t="shared" si="7"/>
        <v>1110664.9529601862</v>
      </c>
      <c r="AA108" s="3">
        <v>1275746.68</v>
      </c>
      <c r="AB108" s="4">
        <f t="shared" si="8"/>
        <v>165081.72703981376</v>
      </c>
      <c r="AC108" s="4"/>
      <c r="AD108" s="3"/>
      <c r="AE108" s="4">
        <v>0</v>
      </c>
      <c r="AF108" s="48">
        <v>165081.73000000001</v>
      </c>
      <c r="AG108" s="48">
        <v>0</v>
      </c>
      <c r="AH108" s="4">
        <f t="shared" si="9"/>
        <v>1275746.6829601862</v>
      </c>
      <c r="AI108" s="4">
        <f t="shared" si="11"/>
        <v>-2.960186218842864E-3</v>
      </c>
      <c r="AJ108" s="47">
        <f>'Monthly Adjustments'!AX109</f>
        <v>0</v>
      </c>
      <c r="AK108" s="4">
        <f t="shared" si="10"/>
        <v>1275746.6829601862</v>
      </c>
    </row>
    <row r="109" spans="1:37" ht="15.75" x14ac:dyDescent="0.25">
      <c r="A109" s="7" t="s">
        <v>108</v>
      </c>
      <c r="B109" s="2" t="s">
        <v>370</v>
      </c>
      <c r="C109" s="3">
        <v>9349332.1600000001</v>
      </c>
      <c r="D109" s="3">
        <v>0</v>
      </c>
      <c r="E109" s="3">
        <v>9349332.1600000001</v>
      </c>
      <c r="F109" s="48">
        <v>0</v>
      </c>
      <c r="G109" s="3">
        <v>9349332.1600000001</v>
      </c>
      <c r="H109" s="48">
        <v>0</v>
      </c>
      <c r="I109" s="5">
        <v>9349332.1600000001</v>
      </c>
      <c r="J109" s="5">
        <v>0</v>
      </c>
      <c r="K109" s="3">
        <v>9349332.1600000001</v>
      </c>
      <c r="L109" s="3">
        <v>0</v>
      </c>
      <c r="M109" s="3">
        <v>8615477.0800000001</v>
      </c>
      <c r="N109" s="3">
        <v>0</v>
      </c>
      <c r="O109" s="3">
        <v>8612595.0999999996</v>
      </c>
      <c r="P109" s="3">
        <v>0</v>
      </c>
      <c r="Q109" s="3">
        <v>8613266.6099999994</v>
      </c>
      <c r="R109" s="48">
        <v>0</v>
      </c>
      <c r="S109" s="3">
        <v>9298733.0700000003</v>
      </c>
      <c r="T109" s="48">
        <v>0</v>
      </c>
      <c r="U109" s="3">
        <v>9298733.0700000003</v>
      </c>
      <c r="V109" s="48">
        <v>0</v>
      </c>
      <c r="W109" s="3">
        <v>9298733.0700000003</v>
      </c>
      <c r="X109" s="48">
        <v>0</v>
      </c>
      <c r="Y109" s="48">
        <v>-63374.34913827297</v>
      </c>
      <c r="Z109" s="4">
        <f t="shared" si="7"/>
        <v>100547573.14913826</v>
      </c>
      <c r="AA109" s="3">
        <v>109845943.22</v>
      </c>
      <c r="AB109" s="4">
        <f t="shared" si="8"/>
        <v>9298370.0708617419</v>
      </c>
      <c r="AC109" s="4"/>
      <c r="AD109" s="3"/>
      <c r="AE109" s="4">
        <v>0</v>
      </c>
      <c r="AF109" s="48">
        <v>9298370.0700000003</v>
      </c>
      <c r="AG109" s="48">
        <v>0</v>
      </c>
      <c r="AH109" s="4">
        <f t="shared" si="9"/>
        <v>109845943.21913828</v>
      </c>
      <c r="AI109" s="4">
        <f t="shared" si="11"/>
        <v>8.6171925067901611E-4</v>
      </c>
      <c r="AJ109" s="47">
        <f>'Monthly Adjustments'!AX110</f>
        <v>-798890.31104166678</v>
      </c>
      <c r="AK109" s="4">
        <f t="shared" si="10"/>
        <v>109047052.90809661</v>
      </c>
    </row>
    <row r="110" spans="1:37" ht="15.75" x14ac:dyDescent="0.25">
      <c r="A110" s="7" t="s">
        <v>109</v>
      </c>
      <c r="B110" s="2" t="s">
        <v>371</v>
      </c>
      <c r="C110" s="3">
        <v>26741.79</v>
      </c>
      <c r="D110" s="3">
        <v>0</v>
      </c>
      <c r="E110" s="3">
        <v>26741.79</v>
      </c>
      <c r="F110" s="48">
        <v>0</v>
      </c>
      <c r="G110" s="3">
        <v>26741.79</v>
      </c>
      <c r="H110" s="48">
        <v>0</v>
      </c>
      <c r="I110" s="5">
        <v>26741.79</v>
      </c>
      <c r="J110" s="5">
        <v>0</v>
      </c>
      <c r="K110" s="3">
        <v>26741.79</v>
      </c>
      <c r="L110" s="3">
        <v>0</v>
      </c>
      <c r="M110" s="3">
        <v>28952.92</v>
      </c>
      <c r="N110" s="3">
        <v>0</v>
      </c>
      <c r="O110" s="3">
        <v>28964.41</v>
      </c>
      <c r="P110" s="3">
        <v>0</v>
      </c>
      <c r="Q110" s="3">
        <v>28967.85</v>
      </c>
      <c r="R110" s="48">
        <v>0</v>
      </c>
      <c r="S110" s="3">
        <v>35131.33</v>
      </c>
      <c r="T110" s="48">
        <v>0</v>
      </c>
      <c r="U110" s="3">
        <v>35131.32</v>
      </c>
      <c r="V110" s="48">
        <v>0</v>
      </c>
      <c r="W110" s="3">
        <v>35131.33</v>
      </c>
      <c r="X110" s="48">
        <v>0</v>
      </c>
      <c r="Y110" s="48">
        <v>-568.80360965260206</v>
      </c>
      <c r="Z110" s="4">
        <f t="shared" si="7"/>
        <v>326556.91360965266</v>
      </c>
      <c r="AA110" s="3">
        <v>359025.72</v>
      </c>
      <c r="AB110" s="4">
        <f t="shared" si="8"/>
        <v>32468.806390347308</v>
      </c>
      <c r="AC110" s="4"/>
      <c r="AD110" s="3"/>
      <c r="AE110" s="4">
        <v>0</v>
      </c>
      <c r="AF110" s="48">
        <v>32468.799999999999</v>
      </c>
      <c r="AG110" s="48">
        <v>0</v>
      </c>
      <c r="AH110" s="4">
        <f t="shared" si="9"/>
        <v>359025.71360965259</v>
      </c>
      <c r="AI110" s="4">
        <f t="shared" si="11"/>
        <v>6.3903473783284426E-3</v>
      </c>
      <c r="AJ110" s="47">
        <f>'Monthly Adjustments'!AX111</f>
        <v>-6507.07</v>
      </c>
      <c r="AK110" s="4">
        <f t="shared" si="10"/>
        <v>352518.64360965259</v>
      </c>
    </row>
    <row r="111" spans="1:37" ht="15.75" x14ac:dyDescent="0.25">
      <c r="A111" s="7" t="s">
        <v>110</v>
      </c>
      <c r="B111" s="2" t="s">
        <v>372</v>
      </c>
      <c r="C111" s="3">
        <v>575560.30000000005</v>
      </c>
      <c r="D111" s="3">
        <v>0</v>
      </c>
      <c r="E111" s="3">
        <v>575560.30000000005</v>
      </c>
      <c r="F111" s="48">
        <v>0</v>
      </c>
      <c r="G111" s="3">
        <v>575560.30000000005</v>
      </c>
      <c r="H111" s="48">
        <v>0</v>
      </c>
      <c r="I111" s="5">
        <v>575560.30000000005</v>
      </c>
      <c r="J111" s="5">
        <v>0</v>
      </c>
      <c r="K111" s="3">
        <v>575560.30000000005</v>
      </c>
      <c r="L111" s="3">
        <v>0</v>
      </c>
      <c r="M111" s="3">
        <v>483586.74</v>
      </c>
      <c r="N111" s="3">
        <v>0</v>
      </c>
      <c r="O111" s="3">
        <v>484143.82</v>
      </c>
      <c r="P111" s="3">
        <v>0</v>
      </c>
      <c r="Q111" s="3">
        <v>484210.97</v>
      </c>
      <c r="R111" s="48">
        <v>0</v>
      </c>
      <c r="S111" s="3">
        <v>552728.77</v>
      </c>
      <c r="T111" s="48">
        <v>0</v>
      </c>
      <c r="U111" s="3">
        <v>552728.77</v>
      </c>
      <c r="V111" s="48">
        <v>0</v>
      </c>
      <c r="W111" s="3">
        <v>552728.78</v>
      </c>
      <c r="X111" s="48">
        <v>0</v>
      </c>
      <c r="Y111" s="48">
        <v>-6334.7854571927055</v>
      </c>
      <c r="Z111" s="4">
        <f t="shared" si="7"/>
        <v>5994264.1354571935</v>
      </c>
      <c r="AA111" s="3">
        <v>6546957.3300000001</v>
      </c>
      <c r="AB111" s="4">
        <f t="shared" si="8"/>
        <v>552693.1945428066</v>
      </c>
      <c r="AC111" s="4"/>
      <c r="AD111" s="3"/>
      <c r="AE111" s="4">
        <v>0</v>
      </c>
      <c r="AF111" s="48">
        <v>552693.18999999994</v>
      </c>
      <c r="AG111" s="48">
        <v>0</v>
      </c>
      <c r="AH111" s="4">
        <f t="shared" si="9"/>
        <v>6546957.325457192</v>
      </c>
      <c r="AI111" s="4">
        <f t="shared" si="11"/>
        <v>4.5428080484271049E-3</v>
      </c>
      <c r="AJ111" s="47">
        <f>'Monthly Adjustments'!AX112</f>
        <v>-73199.999750000003</v>
      </c>
      <c r="AK111" s="4">
        <f t="shared" si="10"/>
        <v>6473757.3257071916</v>
      </c>
    </row>
    <row r="112" spans="1:37" ht="15.75" x14ac:dyDescent="0.25">
      <c r="A112" s="7" t="s">
        <v>111</v>
      </c>
      <c r="B112" s="2" t="s">
        <v>373</v>
      </c>
      <c r="C112" s="3">
        <v>770727.76</v>
      </c>
      <c r="D112" s="3">
        <v>0</v>
      </c>
      <c r="E112" s="3">
        <v>770727.76</v>
      </c>
      <c r="F112" s="48">
        <v>0</v>
      </c>
      <c r="G112" s="3">
        <v>770727.76</v>
      </c>
      <c r="H112" s="48">
        <v>0</v>
      </c>
      <c r="I112" s="5">
        <v>770727.76</v>
      </c>
      <c r="J112" s="5">
        <v>0</v>
      </c>
      <c r="K112" s="3">
        <v>770727.76</v>
      </c>
      <c r="L112" s="3">
        <v>0</v>
      </c>
      <c r="M112" s="3">
        <v>667005.25</v>
      </c>
      <c r="N112" s="3">
        <v>0</v>
      </c>
      <c r="O112" s="3">
        <v>666799.14</v>
      </c>
      <c r="P112" s="3">
        <v>0</v>
      </c>
      <c r="Q112" s="3">
        <v>666848.9</v>
      </c>
      <c r="R112" s="48">
        <v>0</v>
      </c>
      <c r="S112" s="3">
        <v>755877.21</v>
      </c>
      <c r="T112" s="48">
        <v>0</v>
      </c>
      <c r="U112" s="3">
        <v>755877.21</v>
      </c>
      <c r="V112" s="48">
        <v>0</v>
      </c>
      <c r="W112" s="3">
        <v>755877.21</v>
      </c>
      <c r="X112" s="48">
        <v>0</v>
      </c>
      <c r="Y112" s="48">
        <v>-8231.0567814849001</v>
      </c>
      <c r="Z112" s="4">
        <f t="shared" si="7"/>
        <v>8130154.7767814845</v>
      </c>
      <c r="AA112" s="3">
        <v>8885938.0999999996</v>
      </c>
      <c r="AB112" s="4">
        <f t="shared" si="8"/>
        <v>755783.32321851514</v>
      </c>
      <c r="AC112" s="4"/>
      <c r="AD112" s="3"/>
      <c r="AE112" s="4">
        <v>0</v>
      </c>
      <c r="AF112" s="48">
        <v>755783.32</v>
      </c>
      <c r="AG112" s="48">
        <v>0</v>
      </c>
      <c r="AH112" s="4">
        <f t="shared" si="9"/>
        <v>8885938.0967814848</v>
      </c>
      <c r="AI112" s="4">
        <f t="shared" si="11"/>
        <v>3.2185148447751999E-3</v>
      </c>
      <c r="AJ112" s="47">
        <f>'Monthly Adjustments'!AX113</f>
        <v>0</v>
      </c>
      <c r="AK112" s="4">
        <f t="shared" si="10"/>
        <v>8885938.0967814848</v>
      </c>
    </row>
    <row r="113" spans="1:37" ht="15.75" x14ac:dyDescent="0.25">
      <c r="A113" s="7" t="s">
        <v>112</v>
      </c>
      <c r="B113" s="2" t="s">
        <v>240</v>
      </c>
      <c r="C113" s="3">
        <v>369829.48</v>
      </c>
      <c r="D113" s="3">
        <v>0</v>
      </c>
      <c r="E113" s="3">
        <v>369829.48</v>
      </c>
      <c r="F113" s="48">
        <v>0</v>
      </c>
      <c r="G113" s="3">
        <v>369829.48</v>
      </c>
      <c r="H113" s="48">
        <v>0</v>
      </c>
      <c r="I113" s="5">
        <v>369829.48</v>
      </c>
      <c r="J113" s="5">
        <v>0</v>
      </c>
      <c r="K113" s="3">
        <v>369829.48</v>
      </c>
      <c r="L113" s="3">
        <v>0</v>
      </c>
      <c r="M113" s="3">
        <v>360539.03</v>
      </c>
      <c r="N113" s="3">
        <v>0</v>
      </c>
      <c r="O113" s="3">
        <v>360461.56</v>
      </c>
      <c r="P113" s="3">
        <v>0</v>
      </c>
      <c r="Q113" s="3">
        <v>360475.5</v>
      </c>
      <c r="R113" s="48">
        <v>0</v>
      </c>
      <c r="S113" s="3">
        <v>385427.52</v>
      </c>
      <c r="T113" s="48">
        <v>0</v>
      </c>
      <c r="U113" s="3">
        <v>385427.52</v>
      </c>
      <c r="V113" s="48">
        <v>0</v>
      </c>
      <c r="W113" s="3">
        <v>385427.52</v>
      </c>
      <c r="X113" s="48">
        <v>0</v>
      </c>
      <c r="Y113" s="48">
        <v>-2306.9232065550964</v>
      </c>
      <c r="Z113" s="4">
        <f t="shared" si="7"/>
        <v>4089212.973206555</v>
      </c>
      <c r="AA113" s="3">
        <v>4474614.18</v>
      </c>
      <c r="AB113" s="4">
        <f t="shared" si="8"/>
        <v>385401.2067934447</v>
      </c>
      <c r="AC113" s="4"/>
      <c r="AD113" s="3"/>
      <c r="AE113" s="4">
        <v>0</v>
      </c>
      <c r="AF113" s="48">
        <v>385401.2</v>
      </c>
      <c r="AG113" s="48">
        <v>0</v>
      </c>
      <c r="AH113" s="4">
        <f t="shared" si="9"/>
        <v>4474614.1732065547</v>
      </c>
      <c r="AI113" s="4">
        <f t="shared" si="11"/>
        <v>6.7934449762105942E-3</v>
      </c>
      <c r="AJ113" s="47">
        <f>'Monthly Adjustments'!AX114</f>
        <v>0</v>
      </c>
      <c r="AK113" s="4">
        <f t="shared" si="10"/>
        <v>4474614.1732065547</v>
      </c>
    </row>
    <row r="114" spans="1:37" ht="15.75" x14ac:dyDescent="0.25">
      <c r="A114" s="7" t="s">
        <v>113</v>
      </c>
      <c r="B114" s="2" t="s">
        <v>241</v>
      </c>
      <c r="C114" s="3">
        <v>290369.83</v>
      </c>
      <c r="D114" s="3">
        <v>0</v>
      </c>
      <c r="E114" s="3">
        <v>290369.83</v>
      </c>
      <c r="F114" s="48">
        <v>0</v>
      </c>
      <c r="G114" s="3">
        <v>290369.83</v>
      </c>
      <c r="H114" s="48">
        <v>0</v>
      </c>
      <c r="I114" s="5">
        <v>290369.83</v>
      </c>
      <c r="J114" s="5">
        <v>0</v>
      </c>
      <c r="K114" s="3">
        <v>290369.83</v>
      </c>
      <c r="L114" s="3">
        <v>0</v>
      </c>
      <c r="M114" s="3">
        <v>258471.12</v>
      </c>
      <c r="N114" s="3">
        <v>0</v>
      </c>
      <c r="O114" s="3">
        <v>258413.02</v>
      </c>
      <c r="P114" s="3">
        <v>0</v>
      </c>
      <c r="Q114" s="3">
        <v>258422.89</v>
      </c>
      <c r="R114" s="48">
        <v>0</v>
      </c>
      <c r="S114" s="3">
        <v>276080.78000000003</v>
      </c>
      <c r="T114" s="48">
        <v>0</v>
      </c>
      <c r="U114" s="3">
        <v>276080.78000000003</v>
      </c>
      <c r="V114" s="48">
        <v>0</v>
      </c>
      <c r="W114" s="3">
        <v>276080.78000000003</v>
      </c>
      <c r="X114" s="48">
        <v>0</v>
      </c>
      <c r="Y114" s="48">
        <v>-1632.549257086745</v>
      </c>
      <c r="Z114" s="4">
        <f t="shared" si="7"/>
        <v>3057031.0692570871</v>
      </c>
      <c r="AA114" s="3">
        <v>3333093.23</v>
      </c>
      <c r="AB114" s="4">
        <f t="shared" si="8"/>
        <v>276062.16074291291</v>
      </c>
      <c r="AC114" s="4"/>
      <c r="AD114" s="3"/>
      <c r="AE114" s="4">
        <v>0</v>
      </c>
      <c r="AF114" s="48">
        <v>276062.15999999997</v>
      </c>
      <c r="AG114" s="48">
        <v>0</v>
      </c>
      <c r="AH114" s="4">
        <f t="shared" si="9"/>
        <v>3333093.2292570868</v>
      </c>
      <c r="AI114" s="4">
        <f t="shared" si="11"/>
        <v>7.4291322380304337E-4</v>
      </c>
      <c r="AJ114" s="47">
        <f>'Monthly Adjustments'!AX115</f>
        <v>0</v>
      </c>
      <c r="AK114" s="4">
        <f t="shared" si="10"/>
        <v>3333093.2292570868</v>
      </c>
    </row>
    <row r="115" spans="1:37" ht="15.75" x14ac:dyDescent="0.25">
      <c r="A115" s="7" t="s">
        <v>114</v>
      </c>
      <c r="B115" s="2" t="s">
        <v>374</v>
      </c>
      <c r="C115" s="3">
        <v>2867030.92</v>
      </c>
      <c r="D115" s="3">
        <v>0</v>
      </c>
      <c r="E115" s="3">
        <v>2867030.92</v>
      </c>
      <c r="F115" s="48">
        <v>0</v>
      </c>
      <c r="G115" s="3">
        <v>2867030.92</v>
      </c>
      <c r="H115" s="48">
        <v>0</v>
      </c>
      <c r="I115" s="5">
        <v>2867030.92</v>
      </c>
      <c r="J115" s="5">
        <v>0</v>
      </c>
      <c r="K115" s="3">
        <v>2867030.92</v>
      </c>
      <c r="L115" s="3">
        <v>0</v>
      </c>
      <c r="M115" s="3">
        <v>2602115.83</v>
      </c>
      <c r="N115" s="3">
        <v>0</v>
      </c>
      <c r="O115" s="3">
        <v>2582362.6800000002</v>
      </c>
      <c r="P115" s="3">
        <v>0</v>
      </c>
      <c r="Q115" s="3">
        <v>2582475.39</v>
      </c>
      <c r="R115" s="48">
        <v>0</v>
      </c>
      <c r="S115" s="3">
        <v>2784119.24</v>
      </c>
      <c r="T115" s="48">
        <v>0</v>
      </c>
      <c r="U115" s="3">
        <v>2784119.23</v>
      </c>
      <c r="V115" s="48">
        <v>0</v>
      </c>
      <c r="W115" s="3">
        <v>2784119.24</v>
      </c>
      <c r="X115" s="48">
        <v>0</v>
      </c>
      <c r="Y115" s="48">
        <v>-18633.631833930747</v>
      </c>
      <c r="Z115" s="4">
        <f t="shared" si="7"/>
        <v>30473099.84183393</v>
      </c>
      <c r="AA115" s="3">
        <v>33233363.719999999</v>
      </c>
      <c r="AB115" s="4">
        <f t="shared" si="8"/>
        <v>2760263.8781660683</v>
      </c>
      <c r="AC115" s="4"/>
      <c r="AD115" s="3"/>
      <c r="AE115" s="4">
        <v>0</v>
      </c>
      <c r="AF115" s="48">
        <v>2760263.88</v>
      </c>
      <c r="AG115" s="48">
        <v>0</v>
      </c>
      <c r="AH115" s="4">
        <f t="shared" si="9"/>
        <v>33233363.721833929</v>
      </c>
      <c r="AI115" s="4">
        <f t="shared" si="11"/>
        <v>-1.8339306116104126E-3</v>
      </c>
      <c r="AJ115" s="47">
        <f>'Monthly Adjustments'!AX116</f>
        <v>-66741</v>
      </c>
      <c r="AK115" s="4">
        <f t="shared" si="10"/>
        <v>33166622.721833929</v>
      </c>
    </row>
    <row r="116" spans="1:37" ht="15.75" x14ac:dyDescent="0.25">
      <c r="A116" s="7" t="s">
        <v>115</v>
      </c>
      <c r="B116" s="2" t="s">
        <v>242</v>
      </c>
      <c r="C116" s="3">
        <v>201083.34</v>
      </c>
      <c r="D116" s="3">
        <v>0</v>
      </c>
      <c r="E116" s="3">
        <v>201083.34</v>
      </c>
      <c r="F116" s="48">
        <v>0</v>
      </c>
      <c r="G116" s="3">
        <v>201083.34</v>
      </c>
      <c r="H116" s="48">
        <v>0</v>
      </c>
      <c r="I116" s="5">
        <v>201083.34</v>
      </c>
      <c r="J116" s="5">
        <v>0</v>
      </c>
      <c r="K116" s="3">
        <v>201083.34</v>
      </c>
      <c r="L116" s="3">
        <v>0</v>
      </c>
      <c r="M116" s="3">
        <v>225784.82</v>
      </c>
      <c r="N116" s="3">
        <v>0</v>
      </c>
      <c r="O116" s="3">
        <v>250540.09</v>
      </c>
      <c r="P116" s="3">
        <v>0</v>
      </c>
      <c r="Q116" s="3">
        <v>250547.92</v>
      </c>
      <c r="R116" s="48">
        <v>0</v>
      </c>
      <c r="S116" s="3">
        <v>264558.02</v>
      </c>
      <c r="T116" s="48">
        <v>0</v>
      </c>
      <c r="U116" s="3">
        <v>264558.02</v>
      </c>
      <c r="V116" s="48">
        <v>0</v>
      </c>
      <c r="W116" s="3">
        <v>264558.02</v>
      </c>
      <c r="X116" s="48">
        <v>0</v>
      </c>
      <c r="Y116" s="48">
        <v>-1295.2949956365912</v>
      </c>
      <c r="Z116" s="4">
        <f t="shared" si="7"/>
        <v>2527258.884995637</v>
      </c>
      <c r="AA116" s="3">
        <v>2791802.12</v>
      </c>
      <c r="AB116" s="4">
        <f t="shared" si="8"/>
        <v>264543.23500436312</v>
      </c>
      <c r="AC116" s="4"/>
      <c r="AD116" s="3"/>
      <c r="AE116" s="4">
        <v>0</v>
      </c>
      <c r="AF116" s="48">
        <v>264543.23</v>
      </c>
      <c r="AG116" s="48">
        <v>0</v>
      </c>
      <c r="AH116" s="4">
        <f t="shared" si="9"/>
        <v>2791802.114995637</v>
      </c>
      <c r="AI116" s="4">
        <f t="shared" si="11"/>
        <v>5.0043631345033646E-3</v>
      </c>
      <c r="AJ116" s="47">
        <f>'Monthly Adjustments'!AX117</f>
        <v>0</v>
      </c>
      <c r="AK116" s="4">
        <f t="shared" si="10"/>
        <v>2791802.114995637</v>
      </c>
    </row>
    <row r="117" spans="1:37" ht="15.75" x14ac:dyDescent="0.25">
      <c r="A117" s="7" t="s">
        <v>116</v>
      </c>
      <c r="B117" s="2" t="s">
        <v>375</v>
      </c>
      <c r="C117" s="3">
        <v>392153.71</v>
      </c>
      <c r="D117" s="3">
        <v>0</v>
      </c>
      <c r="E117" s="3">
        <v>392153.71</v>
      </c>
      <c r="F117" s="48">
        <v>0</v>
      </c>
      <c r="G117" s="3">
        <v>392153.71</v>
      </c>
      <c r="H117" s="48">
        <v>0</v>
      </c>
      <c r="I117" s="5">
        <v>392153.71</v>
      </c>
      <c r="J117" s="5">
        <v>0</v>
      </c>
      <c r="K117" s="3">
        <v>392153.71</v>
      </c>
      <c r="L117" s="3">
        <v>0</v>
      </c>
      <c r="M117" s="3">
        <v>293705.17</v>
      </c>
      <c r="N117" s="3">
        <v>0</v>
      </c>
      <c r="O117" s="3">
        <v>293289.75</v>
      </c>
      <c r="P117" s="3">
        <v>0</v>
      </c>
      <c r="Q117" s="3">
        <v>293317.90999999997</v>
      </c>
      <c r="R117" s="48">
        <v>0</v>
      </c>
      <c r="S117" s="3">
        <v>343701.68</v>
      </c>
      <c r="T117" s="48">
        <v>0</v>
      </c>
      <c r="U117" s="3">
        <v>343701.68</v>
      </c>
      <c r="V117" s="48">
        <v>0</v>
      </c>
      <c r="W117" s="3">
        <v>343701.68</v>
      </c>
      <c r="X117" s="48">
        <v>0</v>
      </c>
      <c r="Y117" s="48">
        <v>-4658.2001268003096</v>
      </c>
      <c r="Z117" s="4">
        <f t="shared" si="7"/>
        <v>3876844.6201268011</v>
      </c>
      <c r="AA117" s="3">
        <v>4220493.16</v>
      </c>
      <c r="AB117" s="4">
        <f t="shared" si="8"/>
        <v>343648.53987319907</v>
      </c>
      <c r="AC117" s="4"/>
      <c r="AD117" s="3"/>
      <c r="AE117" s="4">
        <v>0</v>
      </c>
      <c r="AF117" s="48">
        <v>343648.53</v>
      </c>
      <c r="AG117" s="48">
        <v>0</v>
      </c>
      <c r="AH117" s="4">
        <f t="shared" si="9"/>
        <v>4220493.1501268009</v>
      </c>
      <c r="AI117" s="4">
        <f t="shared" si="11"/>
        <v>9.8731992766261101E-3</v>
      </c>
      <c r="AJ117" s="47">
        <f>'Monthly Adjustments'!AX118</f>
        <v>0</v>
      </c>
      <c r="AK117" s="4">
        <f t="shared" si="10"/>
        <v>4220493.1501268009</v>
      </c>
    </row>
    <row r="118" spans="1:37" ht="15.75" x14ac:dyDescent="0.25">
      <c r="A118" s="7" t="s">
        <v>117</v>
      </c>
      <c r="B118" s="2" t="s">
        <v>376</v>
      </c>
      <c r="C118" s="3">
        <v>1565398.22</v>
      </c>
      <c r="D118" s="3">
        <v>0</v>
      </c>
      <c r="E118" s="3">
        <v>1565398.22</v>
      </c>
      <c r="F118" s="48">
        <v>0</v>
      </c>
      <c r="G118" s="3">
        <v>1565398.22</v>
      </c>
      <c r="H118" s="48">
        <v>0</v>
      </c>
      <c r="I118" s="5">
        <v>1565398.22</v>
      </c>
      <c r="J118" s="5">
        <v>0</v>
      </c>
      <c r="K118" s="3">
        <v>1565398.22</v>
      </c>
      <c r="L118" s="3">
        <v>0</v>
      </c>
      <c r="M118" s="3">
        <v>1227432.17</v>
      </c>
      <c r="N118" s="3">
        <v>0</v>
      </c>
      <c r="O118" s="3">
        <v>1343536.83</v>
      </c>
      <c r="P118" s="3">
        <v>0</v>
      </c>
      <c r="Q118" s="3">
        <v>1343598.44</v>
      </c>
      <c r="R118" s="48">
        <v>0</v>
      </c>
      <c r="S118" s="3">
        <v>1453819.81</v>
      </c>
      <c r="T118" s="48">
        <v>0</v>
      </c>
      <c r="U118" s="3">
        <v>1453819.81</v>
      </c>
      <c r="V118" s="48">
        <v>0</v>
      </c>
      <c r="W118" s="3">
        <v>1453819.82</v>
      </c>
      <c r="X118" s="48">
        <v>0</v>
      </c>
      <c r="Y118" s="48">
        <v>-10190.449155534201</v>
      </c>
      <c r="Z118" s="4">
        <f t="shared" si="7"/>
        <v>16113208.429155534</v>
      </c>
      <c r="AA118" s="3">
        <v>17566912</v>
      </c>
      <c r="AB118" s="4">
        <f t="shared" si="8"/>
        <v>1453703.5708444659</v>
      </c>
      <c r="AC118" s="4"/>
      <c r="AD118" s="3"/>
      <c r="AE118" s="4">
        <v>0</v>
      </c>
      <c r="AF118" s="48">
        <v>1453703.57</v>
      </c>
      <c r="AG118" s="48">
        <v>0</v>
      </c>
      <c r="AH118" s="4">
        <f t="shared" si="9"/>
        <v>17566911.999155536</v>
      </c>
      <c r="AI118" s="4">
        <f t="shared" si="11"/>
        <v>8.4446370601654053E-4</v>
      </c>
      <c r="AJ118" s="47">
        <f>'Monthly Adjustments'!AX119</f>
        <v>0</v>
      </c>
      <c r="AK118" s="4">
        <f t="shared" si="10"/>
        <v>17566911.999155536</v>
      </c>
    </row>
    <row r="119" spans="1:37" ht="15.75" x14ac:dyDescent="0.25">
      <c r="A119" s="7" t="s">
        <v>118</v>
      </c>
      <c r="B119" s="2" t="s">
        <v>377</v>
      </c>
      <c r="C119" s="3">
        <v>171100.38</v>
      </c>
      <c r="D119" s="3">
        <v>0</v>
      </c>
      <c r="E119" s="3">
        <v>171100.38</v>
      </c>
      <c r="F119" s="48">
        <v>0</v>
      </c>
      <c r="G119" s="3">
        <v>171100.38</v>
      </c>
      <c r="H119" s="48">
        <v>0</v>
      </c>
      <c r="I119" s="5">
        <v>171100.38</v>
      </c>
      <c r="J119" s="5">
        <v>0</v>
      </c>
      <c r="K119" s="3">
        <v>171100.38</v>
      </c>
      <c r="L119" s="3">
        <v>0</v>
      </c>
      <c r="M119" s="3">
        <v>131372.72</v>
      </c>
      <c r="N119" s="3">
        <v>0</v>
      </c>
      <c r="O119" s="3">
        <v>131335.04000000001</v>
      </c>
      <c r="P119" s="3">
        <v>0</v>
      </c>
      <c r="Q119" s="3">
        <v>131341.44</v>
      </c>
      <c r="R119" s="48">
        <v>0</v>
      </c>
      <c r="S119" s="3">
        <v>142790.34</v>
      </c>
      <c r="T119" s="48">
        <v>0</v>
      </c>
      <c r="U119" s="3">
        <v>142790.32999999999</v>
      </c>
      <c r="V119" s="48">
        <v>0</v>
      </c>
      <c r="W119" s="3">
        <v>142790.34</v>
      </c>
      <c r="X119" s="48">
        <v>0</v>
      </c>
      <c r="Y119" s="48">
        <v>-1058.5003658896621</v>
      </c>
      <c r="Z119" s="4">
        <f t="shared" si="7"/>
        <v>1678980.6103658897</v>
      </c>
      <c r="AA119" s="3">
        <v>1821758.87</v>
      </c>
      <c r="AB119" s="4">
        <f t="shared" si="8"/>
        <v>142778.25963411038</v>
      </c>
      <c r="AC119" s="4"/>
      <c r="AD119" s="3"/>
      <c r="AE119" s="4">
        <v>0</v>
      </c>
      <c r="AF119" s="48">
        <v>142778.26</v>
      </c>
      <c r="AG119" s="48">
        <v>0</v>
      </c>
      <c r="AH119" s="4">
        <f t="shared" si="9"/>
        <v>1821758.8703658895</v>
      </c>
      <c r="AI119" s="4">
        <f t="shared" si="11"/>
        <v>-3.6588939838111401E-4</v>
      </c>
      <c r="AJ119" s="47">
        <f>'Monthly Adjustments'!AX120</f>
        <v>0</v>
      </c>
      <c r="AK119" s="4">
        <f t="shared" si="10"/>
        <v>1821758.8703658895</v>
      </c>
    </row>
    <row r="120" spans="1:37" ht="15.75" x14ac:dyDescent="0.25">
      <c r="A120" s="7" t="s">
        <v>119</v>
      </c>
      <c r="B120" s="2" t="s">
        <v>378</v>
      </c>
      <c r="C120" s="3">
        <v>0</v>
      </c>
      <c r="D120" s="3">
        <v>0</v>
      </c>
      <c r="E120" s="3">
        <v>0</v>
      </c>
      <c r="F120" s="48">
        <v>0</v>
      </c>
      <c r="G120" s="3">
        <v>0</v>
      </c>
      <c r="H120" s="48">
        <v>0</v>
      </c>
      <c r="I120" s="5">
        <v>0</v>
      </c>
      <c r="J120" s="5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48">
        <v>0</v>
      </c>
      <c r="S120" s="3">
        <v>0</v>
      </c>
      <c r="T120" s="48">
        <v>0</v>
      </c>
      <c r="U120" s="3">
        <v>0</v>
      </c>
      <c r="V120" s="48">
        <v>0</v>
      </c>
      <c r="W120" s="3">
        <v>0</v>
      </c>
      <c r="X120" s="48">
        <v>0</v>
      </c>
      <c r="Y120" s="48">
        <v>0</v>
      </c>
      <c r="Z120" s="4">
        <f t="shared" si="7"/>
        <v>0</v>
      </c>
      <c r="AA120" s="3">
        <v>0</v>
      </c>
      <c r="AB120" s="4">
        <f t="shared" si="8"/>
        <v>0</v>
      </c>
      <c r="AC120" s="4"/>
      <c r="AD120" s="3"/>
      <c r="AE120" s="4">
        <v>0</v>
      </c>
      <c r="AF120" s="48">
        <v>0</v>
      </c>
      <c r="AG120" s="48">
        <v>0</v>
      </c>
      <c r="AH120" s="4">
        <f t="shared" si="9"/>
        <v>0</v>
      </c>
      <c r="AI120" s="4">
        <f t="shared" si="11"/>
        <v>0</v>
      </c>
      <c r="AJ120" s="47">
        <f>'Monthly Adjustments'!AX121</f>
        <v>0</v>
      </c>
      <c r="AK120" s="4">
        <f t="shared" si="10"/>
        <v>0</v>
      </c>
    </row>
    <row r="121" spans="1:37" ht="15.75" x14ac:dyDescent="0.25">
      <c r="A121" s="7" t="s">
        <v>120</v>
      </c>
      <c r="B121" s="2" t="s">
        <v>243</v>
      </c>
      <c r="C121" s="3">
        <v>875624.11</v>
      </c>
      <c r="D121" s="3">
        <v>0</v>
      </c>
      <c r="E121" s="3">
        <v>875624.11</v>
      </c>
      <c r="F121" s="48">
        <v>0</v>
      </c>
      <c r="G121" s="3">
        <v>875624.11</v>
      </c>
      <c r="H121" s="48">
        <v>0</v>
      </c>
      <c r="I121" s="5">
        <v>875624.11</v>
      </c>
      <c r="J121" s="5">
        <v>0</v>
      </c>
      <c r="K121" s="3">
        <v>875624.11</v>
      </c>
      <c r="L121" s="3">
        <v>0</v>
      </c>
      <c r="M121" s="3">
        <v>814012.93</v>
      </c>
      <c r="N121" s="3">
        <v>0</v>
      </c>
      <c r="O121" s="3">
        <v>815091.47</v>
      </c>
      <c r="P121" s="3">
        <v>0</v>
      </c>
      <c r="Q121" s="3">
        <v>815120.86</v>
      </c>
      <c r="R121" s="48">
        <v>0</v>
      </c>
      <c r="S121" s="3">
        <v>867713.49</v>
      </c>
      <c r="T121" s="48">
        <v>0</v>
      </c>
      <c r="U121" s="3">
        <v>867713.48</v>
      </c>
      <c r="V121" s="48">
        <v>0</v>
      </c>
      <c r="W121" s="3">
        <v>867713.49</v>
      </c>
      <c r="X121" s="48">
        <v>0</v>
      </c>
      <c r="Y121" s="48">
        <v>-4862.4185077659204</v>
      </c>
      <c r="Z121" s="4">
        <f t="shared" si="7"/>
        <v>9430348.6885077655</v>
      </c>
      <c r="AA121" s="3">
        <v>10298006.699999999</v>
      </c>
      <c r="AB121" s="4">
        <f t="shared" si="8"/>
        <v>867658.01149223372</v>
      </c>
      <c r="AC121" s="4"/>
      <c r="AD121" s="3"/>
      <c r="AE121" s="4">
        <v>0</v>
      </c>
      <c r="AF121" s="48">
        <v>867658.01</v>
      </c>
      <c r="AG121" s="48">
        <v>0</v>
      </c>
      <c r="AH121" s="4">
        <f t="shared" si="9"/>
        <v>10298006.698507765</v>
      </c>
      <c r="AI121" s="4">
        <f t="shared" si="11"/>
        <v>1.4922339469194412E-3</v>
      </c>
      <c r="AJ121" s="47">
        <f>'Monthly Adjustments'!AX122</f>
        <v>0</v>
      </c>
      <c r="AK121" s="4">
        <f t="shared" si="10"/>
        <v>10298006.698507765</v>
      </c>
    </row>
    <row r="122" spans="1:37" ht="15.75" x14ac:dyDescent="0.25">
      <c r="A122" s="7" t="s">
        <v>121</v>
      </c>
      <c r="B122" s="2" t="s">
        <v>244</v>
      </c>
      <c r="C122" s="3">
        <v>491150.78</v>
      </c>
      <c r="D122" s="3">
        <v>0</v>
      </c>
      <c r="E122" s="3">
        <v>491150.78</v>
      </c>
      <c r="F122" s="48">
        <v>0</v>
      </c>
      <c r="G122" s="3">
        <v>491150.78</v>
      </c>
      <c r="H122" s="48">
        <v>0</v>
      </c>
      <c r="I122" s="5">
        <v>491150.78</v>
      </c>
      <c r="J122" s="5">
        <v>0</v>
      </c>
      <c r="K122" s="3">
        <v>491150.78</v>
      </c>
      <c r="L122" s="3">
        <v>0</v>
      </c>
      <c r="M122" s="3">
        <v>544228.51</v>
      </c>
      <c r="N122" s="3">
        <v>0</v>
      </c>
      <c r="O122" s="3">
        <v>476560.48</v>
      </c>
      <c r="P122" s="3">
        <v>0</v>
      </c>
      <c r="Q122" s="3">
        <v>476577.41</v>
      </c>
      <c r="R122" s="48">
        <v>0</v>
      </c>
      <c r="S122" s="3">
        <v>506876.54</v>
      </c>
      <c r="T122" s="48">
        <v>0</v>
      </c>
      <c r="U122" s="3">
        <v>506876.54</v>
      </c>
      <c r="V122" s="48">
        <v>0</v>
      </c>
      <c r="W122" s="3">
        <v>506876.55</v>
      </c>
      <c r="X122" s="48">
        <v>0</v>
      </c>
      <c r="Y122" s="48">
        <v>-2801.2875372907542</v>
      </c>
      <c r="Z122" s="4">
        <f t="shared" si="7"/>
        <v>5476551.2175372904</v>
      </c>
      <c r="AA122" s="3">
        <v>5983395.8099999996</v>
      </c>
      <c r="AB122" s="4">
        <f t="shared" si="8"/>
        <v>506844.59246270917</v>
      </c>
      <c r="AC122" s="4"/>
      <c r="AD122" s="3"/>
      <c r="AE122" s="4">
        <v>0</v>
      </c>
      <c r="AF122" s="48">
        <v>506844.59</v>
      </c>
      <c r="AG122" s="48">
        <v>0</v>
      </c>
      <c r="AH122" s="4">
        <f t="shared" si="9"/>
        <v>5983395.8075372903</v>
      </c>
      <c r="AI122" s="4">
        <f t="shared" si="11"/>
        <v>2.4627093225717545E-3</v>
      </c>
      <c r="AJ122" s="47">
        <f>'Monthly Adjustments'!AX123</f>
        <v>0</v>
      </c>
      <c r="AK122" s="4">
        <f t="shared" si="10"/>
        <v>5983395.8075372903</v>
      </c>
    </row>
    <row r="123" spans="1:37" ht="15.75" x14ac:dyDescent="0.25">
      <c r="A123" s="7" t="s">
        <v>122</v>
      </c>
      <c r="B123" s="2" t="s">
        <v>245</v>
      </c>
      <c r="C123" s="3">
        <v>174202.79</v>
      </c>
      <c r="D123" s="3">
        <v>0</v>
      </c>
      <c r="E123" s="3">
        <v>174202.79</v>
      </c>
      <c r="F123" s="48">
        <v>0</v>
      </c>
      <c r="G123" s="3">
        <v>174202.79</v>
      </c>
      <c r="H123" s="48">
        <v>0</v>
      </c>
      <c r="I123" s="5">
        <v>174202.79</v>
      </c>
      <c r="J123" s="5">
        <v>0</v>
      </c>
      <c r="K123" s="3">
        <v>174202.79</v>
      </c>
      <c r="L123" s="3">
        <v>0</v>
      </c>
      <c r="M123" s="3">
        <v>173666.52</v>
      </c>
      <c r="N123" s="3">
        <v>0</v>
      </c>
      <c r="O123" s="3">
        <v>173380.69</v>
      </c>
      <c r="P123" s="3">
        <v>0</v>
      </c>
      <c r="Q123" s="3">
        <v>173386.37</v>
      </c>
      <c r="R123" s="48">
        <v>0</v>
      </c>
      <c r="S123" s="3">
        <v>183554.45</v>
      </c>
      <c r="T123" s="48">
        <v>0</v>
      </c>
      <c r="U123" s="3">
        <v>183554.45</v>
      </c>
      <c r="V123" s="48">
        <v>0</v>
      </c>
      <c r="W123" s="3">
        <v>183554.45</v>
      </c>
      <c r="X123" s="48">
        <v>0</v>
      </c>
      <c r="Y123" s="48">
        <v>-940.0834923484781</v>
      </c>
      <c r="Z123" s="4">
        <f t="shared" si="7"/>
        <v>1943050.9634923486</v>
      </c>
      <c r="AA123" s="3">
        <v>2126594.6800000002</v>
      </c>
      <c r="AB123" s="4">
        <f t="shared" si="8"/>
        <v>183543.71650765161</v>
      </c>
      <c r="AC123" s="4"/>
      <c r="AD123" s="3"/>
      <c r="AE123" s="4">
        <v>0</v>
      </c>
      <c r="AF123" s="48">
        <v>183543.72</v>
      </c>
      <c r="AG123" s="48">
        <v>0</v>
      </c>
      <c r="AH123" s="4">
        <f t="shared" si="9"/>
        <v>2126594.6834923485</v>
      </c>
      <c r="AI123" s="4">
        <f t="shared" si="11"/>
        <v>-3.4923483617603779E-3</v>
      </c>
      <c r="AJ123" s="47">
        <f>'Monthly Adjustments'!AX124</f>
        <v>0</v>
      </c>
      <c r="AK123" s="4">
        <f t="shared" si="10"/>
        <v>2126594.6834923485</v>
      </c>
    </row>
    <row r="124" spans="1:37" ht="15.75" x14ac:dyDescent="0.25">
      <c r="A124" s="7" t="s">
        <v>123</v>
      </c>
      <c r="B124" s="2" t="s">
        <v>246</v>
      </c>
      <c r="C124" s="3">
        <v>242375.57</v>
      </c>
      <c r="D124" s="3">
        <v>0</v>
      </c>
      <c r="E124" s="3">
        <v>242375.57</v>
      </c>
      <c r="F124" s="48">
        <v>0</v>
      </c>
      <c r="G124" s="3">
        <v>242375.57</v>
      </c>
      <c r="H124" s="48">
        <v>0</v>
      </c>
      <c r="I124" s="5">
        <v>242375.57</v>
      </c>
      <c r="J124" s="5">
        <v>0</v>
      </c>
      <c r="K124" s="3">
        <v>242375.57</v>
      </c>
      <c r="L124" s="3">
        <v>0</v>
      </c>
      <c r="M124" s="3">
        <v>238144.41</v>
      </c>
      <c r="N124" s="3">
        <v>0</v>
      </c>
      <c r="O124" s="3">
        <v>238087.88</v>
      </c>
      <c r="P124" s="3">
        <v>0</v>
      </c>
      <c r="Q124" s="3">
        <v>238096.82</v>
      </c>
      <c r="R124" s="48">
        <v>0</v>
      </c>
      <c r="S124" s="3">
        <v>254086.41</v>
      </c>
      <c r="T124" s="48">
        <v>0</v>
      </c>
      <c r="U124" s="3">
        <v>254086.41</v>
      </c>
      <c r="V124" s="48">
        <v>0</v>
      </c>
      <c r="W124" s="3">
        <v>254086.41</v>
      </c>
      <c r="X124" s="48">
        <v>0</v>
      </c>
      <c r="Y124" s="48">
        <v>-1478.1651979525006</v>
      </c>
      <c r="Z124" s="4">
        <f t="shared" si="7"/>
        <v>2689944.3551979531</v>
      </c>
      <c r="AA124" s="3">
        <v>2943648.71</v>
      </c>
      <c r="AB124" s="4">
        <f t="shared" si="8"/>
        <v>253704.3548020469</v>
      </c>
      <c r="AC124" s="4"/>
      <c r="AD124" s="3"/>
      <c r="AE124" s="4">
        <v>0</v>
      </c>
      <c r="AF124" s="48">
        <v>253704.35</v>
      </c>
      <c r="AG124" s="48">
        <v>0</v>
      </c>
      <c r="AH124" s="4">
        <f t="shared" si="9"/>
        <v>2943648.7051979532</v>
      </c>
      <c r="AI124" s="4">
        <f t="shared" si="11"/>
        <v>4.8020468093454838E-3</v>
      </c>
      <c r="AJ124" s="47">
        <f>'Monthly Adjustments'!AX125</f>
        <v>0</v>
      </c>
      <c r="AK124" s="4">
        <f t="shared" si="10"/>
        <v>2943648.7051979532</v>
      </c>
    </row>
    <row r="125" spans="1:37" ht="15.75" x14ac:dyDescent="0.25">
      <c r="A125" s="7" t="s">
        <v>124</v>
      </c>
      <c r="B125" s="2" t="s">
        <v>247</v>
      </c>
      <c r="C125" s="3">
        <v>203002.63</v>
      </c>
      <c r="D125" s="3">
        <v>0</v>
      </c>
      <c r="E125" s="3">
        <v>203002.63</v>
      </c>
      <c r="F125" s="48">
        <v>0</v>
      </c>
      <c r="G125" s="3">
        <v>203002.63</v>
      </c>
      <c r="H125" s="48">
        <v>0</v>
      </c>
      <c r="I125" s="5">
        <v>203002.63</v>
      </c>
      <c r="J125" s="5">
        <v>0</v>
      </c>
      <c r="K125" s="3">
        <v>203002.63</v>
      </c>
      <c r="L125" s="3">
        <v>0</v>
      </c>
      <c r="M125" s="3">
        <v>200672.5</v>
      </c>
      <c r="N125" s="3">
        <v>0</v>
      </c>
      <c r="O125" s="3">
        <v>200634.66</v>
      </c>
      <c r="P125" s="3">
        <v>0</v>
      </c>
      <c r="Q125" s="3">
        <v>200641.09</v>
      </c>
      <c r="R125" s="48">
        <v>0</v>
      </c>
      <c r="S125" s="3">
        <v>212138.61</v>
      </c>
      <c r="T125" s="48">
        <v>0</v>
      </c>
      <c r="U125" s="3">
        <v>212138.6</v>
      </c>
      <c r="V125" s="48">
        <v>0</v>
      </c>
      <c r="W125" s="3">
        <v>212138.61</v>
      </c>
      <c r="X125" s="48">
        <v>0</v>
      </c>
      <c r="Y125" s="48">
        <v>-1062.9954335513519</v>
      </c>
      <c r="Z125" s="4">
        <f t="shared" si="7"/>
        <v>2254440.215433551</v>
      </c>
      <c r="AA125" s="3">
        <v>2466566.69</v>
      </c>
      <c r="AB125" s="4">
        <f t="shared" si="8"/>
        <v>212126.47456644895</v>
      </c>
      <c r="AC125" s="4"/>
      <c r="AD125" s="3"/>
      <c r="AE125" s="4">
        <v>0</v>
      </c>
      <c r="AF125" s="48">
        <v>212126.47</v>
      </c>
      <c r="AG125" s="48">
        <v>0</v>
      </c>
      <c r="AH125" s="4">
        <f t="shared" si="9"/>
        <v>2466566.6854335512</v>
      </c>
      <c r="AI125" s="4">
        <f t="shared" si="11"/>
        <v>4.5664487406611443E-3</v>
      </c>
      <c r="AJ125" s="47">
        <f>'Monthly Adjustments'!AX126</f>
        <v>-506.26000000000022</v>
      </c>
      <c r="AK125" s="4">
        <f t="shared" si="10"/>
        <v>2466060.4254335514</v>
      </c>
    </row>
    <row r="126" spans="1:37" ht="15.75" x14ac:dyDescent="0.25">
      <c r="A126" s="7" t="s">
        <v>125</v>
      </c>
      <c r="B126" s="2" t="s">
        <v>248</v>
      </c>
      <c r="C126" s="3">
        <v>247526</v>
      </c>
      <c r="D126" s="3">
        <v>0</v>
      </c>
      <c r="E126" s="3">
        <v>247526</v>
      </c>
      <c r="F126" s="48">
        <v>0</v>
      </c>
      <c r="G126" s="3">
        <v>247526</v>
      </c>
      <c r="H126" s="48">
        <v>0</v>
      </c>
      <c r="I126" s="5">
        <v>247526</v>
      </c>
      <c r="J126" s="5">
        <v>0</v>
      </c>
      <c r="K126" s="3">
        <v>247526</v>
      </c>
      <c r="L126" s="3">
        <v>0</v>
      </c>
      <c r="M126" s="3">
        <v>242354.62</v>
      </c>
      <c r="N126" s="3">
        <v>0</v>
      </c>
      <c r="O126" s="3">
        <v>242305.83</v>
      </c>
      <c r="P126" s="3">
        <v>0</v>
      </c>
      <c r="Q126" s="3">
        <v>242314.11</v>
      </c>
      <c r="R126" s="48">
        <v>0</v>
      </c>
      <c r="S126" s="3">
        <v>257143.23</v>
      </c>
      <c r="T126" s="48">
        <v>0</v>
      </c>
      <c r="U126" s="3">
        <v>257143.23</v>
      </c>
      <c r="V126" s="48">
        <v>0</v>
      </c>
      <c r="W126" s="3">
        <v>257143.23</v>
      </c>
      <c r="X126" s="48">
        <v>0</v>
      </c>
      <c r="Y126" s="48">
        <v>-1371.0167026130578</v>
      </c>
      <c r="Z126" s="4">
        <f t="shared" si="7"/>
        <v>2737405.2667026129</v>
      </c>
      <c r="AA126" s="3">
        <v>2994532.85</v>
      </c>
      <c r="AB126" s="4">
        <f t="shared" si="8"/>
        <v>257127.58329738723</v>
      </c>
      <c r="AC126" s="4"/>
      <c r="AD126" s="3"/>
      <c r="AE126" s="4">
        <v>0</v>
      </c>
      <c r="AF126" s="48">
        <v>257127.59</v>
      </c>
      <c r="AG126" s="48">
        <v>0</v>
      </c>
      <c r="AH126" s="4">
        <f t="shared" si="9"/>
        <v>2994532.8567026127</v>
      </c>
      <c r="AI126" s="4">
        <f t="shared" si="11"/>
        <v>-6.7026126198470592E-3</v>
      </c>
      <c r="AJ126" s="47">
        <f>'Monthly Adjustments'!AX127</f>
        <v>0</v>
      </c>
      <c r="AK126" s="4">
        <f t="shared" si="10"/>
        <v>2994532.8567026127</v>
      </c>
    </row>
    <row r="127" spans="1:37" ht="15.75" x14ac:dyDescent="0.25">
      <c r="A127" s="7" t="s">
        <v>126</v>
      </c>
      <c r="B127" s="2" t="s">
        <v>249</v>
      </c>
      <c r="C127" s="3">
        <v>105044.49</v>
      </c>
      <c r="D127" s="3">
        <v>0</v>
      </c>
      <c r="E127" s="3">
        <v>105044.49</v>
      </c>
      <c r="F127" s="48">
        <v>0</v>
      </c>
      <c r="G127" s="3">
        <v>105044.49</v>
      </c>
      <c r="H127" s="48">
        <v>0</v>
      </c>
      <c r="I127" s="5">
        <v>105044.49</v>
      </c>
      <c r="J127" s="5">
        <v>0</v>
      </c>
      <c r="K127" s="3">
        <v>105044.49</v>
      </c>
      <c r="L127" s="3">
        <v>0</v>
      </c>
      <c r="M127" s="3">
        <v>119886.97</v>
      </c>
      <c r="N127" s="3">
        <v>0</v>
      </c>
      <c r="O127" s="3">
        <v>120659.41</v>
      </c>
      <c r="P127" s="3">
        <v>0</v>
      </c>
      <c r="Q127" s="3">
        <v>120665.82</v>
      </c>
      <c r="R127" s="48">
        <v>0</v>
      </c>
      <c r="S127" s="3">
        <v>132137.4</v>
      </c>
      <c r="T127" s="48">
        <v>0</v>
      </c>
      <c r="U127" s="3">
        <v>132137.4</v>
      </c>
      <c r="V127" s="48">
        <v>0</v>
      </c>
      <c r="W127" s="3">
        <v>132137.4</v>
      </c>
      <c r="X127" s="48">
        <v>0</v>
      </c>
      <c r="Y127" s="48">
        <v>-1060.5975252392868</v>
      </c>
      <c r="Z127" s="4">
        <f t="shared" si="7"/>
        <v>1283907.4475252393</v>
      </c>
      <c r="AA127" s="3">
        <v>1416032.75</v>
      </c>
      <c r="AB127" s="4">
        <f t="shared" si="8"/>
        <v>132125.30247476068</v>
      </c>
      <c r="AC127" s="4"/>
      <c r="AD127" s="3"/>
      <c r="AE127" s="4">
        <v>0</v>
      </c>
      <c r="AF127" s="48">
        <v>132125.29999999999</v>
      </c>
      <c r="AG127" s="48">
        <v>0</v>
      </c>
      <c r="AH127" s="4">
        <f t="shared" si="9"/>
        <v>1416032.7475252394</v>
      </c>
      <c r="AI127" s="4">
        <f t="shared" si="11"/>
        <v>2.4747606366872787E-3</v>
      </c>
      <c r="AJ127" s="47">
        <f>'Monthly Adjustments'!AX128</f>
        <v>0</v>
      </c>
      <c r="AK127" s="4">
        <f t="shared" si="10"/>
        <v>1416032.7475252394</v>
      </c>
    </row>
    <row r="128" spans="1:37" ht="15.75" x14ac:dyDescent="0.25">
      <c r="A128" s="7" t="s">
        <v>127</v>
      </c>
      <c r="B128" s="2" t="s">
        <v>250</v>
      </c>
      <c r="C128" s="3">
        <v>177718.43</v>
      </c>
      <c r="D128" s="3">
        <v>0</v>
      </c>
      <c r="E128" s="3">
        <v>177718.43</v>
      </c>
      <c r="F128" s="48">
        <v>0</v>
      </c>
      <c r="G128" s="3">
        <v>177718.43</v>
      </c>
      <c r="H128" s="48">
        <v>0</v>
      </c>
      <c r="I128" s="5">
        <v>177718.43</v>
      </c>
      <c r="J128" s="5">
        <v>0</v>
      </c>
      <c r="K128" s="3">
        <v>177718.43</v>
      </c>
      <c r="L128" s="3">
        <v>0</v>
      </c>
      <c r="M128" s="3">
        <v>173712.76</v>
      </c>
      <c r="N128" s="3">
        <v>0</v>
      </c>
      <c r="O128" s="3">
        <v>173658.11</v>
      </c>
      <c r="P128" s="3">
        <v>0</v>
      </c>
      <c r="Q128" s="3">
        <v>173666.95</v>
      </c>
      <c r="R128" s="48">
        <v>0</v>
      </c>
      <c r="S128" s="3">
        <v>189467.55</v>
      </c>
      <c r="T128" s="48">
        <v>0</v>
      </c>
      <c r="U128" s="3">
        <v>189467.55</v>
      </c>
      <c r="V128" s="48">
        <v>0</v>
      </c>
      <c r="W128" s="3">
        <v>189467.55</v>
      </c>
      <c r="X128" s="48">
        <v>0</v>
      </c>
      <c r="Y128" s="48">
        <v>-1460.8350514330427</v>
      </c>
      <c r="Z128" s="4">
        <f t="shared" si="7"/>
        <v>1979493.4550514331</v>
      </c>
      <c r="AA128" s="3">
        <v>2168944.33</v>
      </c>
      <c r="AB128" s="4">
        <f t="shared" si="8"/>
        <v>189450.87494856701</v>
      </c>
      <c r="AC128" s="4"/>
      <c r="AD128" s="3"/>
      <c r="AE128" s="4">
        <v>0</v>
      </c>
      <c r="AF128" s="48">
        <v>189450.88</v>
      </c>
      <c r="AG128" s="48">
        <v>0</v>
      </c>
      <c r="AH128" s="4">
        <f t="shared" si="9"/>
        <v>2168944.3350514332</v>
      </c>
      <c r="AI128" s="4">
        <f t="shared" si="11"/>
        <v>-5.0514331087470055E-3</v>
      </c>
      <c r="AJ128" s="47">
        <f>'Monthly Adjustments'!AX129</f>
        <v>0</v>
      </c>
      <c r="AK128" s="4">
        <f t="shared" si="10"/>
        <v>2168944.3350514332</v>
      </c>
    </row>
    <row r="129" spans="1:37" ht="15.75" x14ac:dyDescent="0.25">
      <c r="A129" s="7" t="s">
        <v>128</v>
      </c>
      <c r="B129" s="2" t="s">
        <v>251</v>
      </c>
      <c r="C129" s="3">
        <v>359240.9</v>
      </c>
      <c r="D129" s="3">
        <v>0</v>
      </c>
      <c r="E129" s="3">
        <v>359240.9</v>
      </c>
      <c r="F129" s="48">
        <v>0</v>
      </c>
      <c r="G129" s="3">
        <v>359240.9</v>
      </c>
      <c r="H129" s="48">
        <v>0</v>
      </c>
      <c r="I129" s="5">
        <v>359240.9</v>
      </c>
      <c r="J129" s="5">
        <v>0</v>
      </c>
      <c r="K129" s="3">
        <v>359240.9</v>
      </c>
      <c r="L129" s="3">
        <v>0</v>
      </c>
      <c r="M129" s="3">
        <v>331034.03000000003</v>
      </c>
      <c r="N129" s="3">
        <v>0</v>
      </c>
      <c r="O129" s="3">
        <v>330932.26</v>
      </c>
      <c r="P129" s="3">
        <v>0</v>
      </c>
      <c r="Q129" s="3">
        <v>330949.55</v>
      </c>
      <c r="R129" s="48">
        <v>0</v>
      </c>
      <c r="S129" s="3">
        <v>361876.74</v>
      </c>
      <c r="T129" s="48">
        <v>0</v>
      </c>
      <c r="U129" s="3">
        <v>361876.74</v>
      </c>
      <c r="V129" s="48">
        <v>0</v>
      </c>
      <c r="W129" s="3">
        <v>361876.74</v>
      </c>
      <c r="X129" s="48">
        <v>0</v>
      </c>
      <c r="Y129" s="48">
        <v>-2859.3543401719817</v>
      </c>
      <c r="Z129" s="4">
        <f t="shared" si="7"/>
        <v>3877609.9143401724</v>
      </c>
      <c r="AA129" s="3">
        <v>4239454.04</v>
      </c>
      <c r="AB129" s="4">
        <f t="shared" si="8"/>
        <v>361844.12565982761</v>
      </c>
      <c r="AC129" s="4"/>
      <c r="AD129" s="3"/>
      <c r="AE129" s="4">
        <v>0</v>
      </c>
      <c r="AF129" s="48">
        <v>361844.12</v>
      </c>
      <c r="AG129" s="48">
        <v>0</v>
      </c>
      <c r="AH129" s="4">
        <f t="shared" si="9"/>
        <v>4239454.0343401721</v>
      </c>
      <c r="AI129" s="4">
        <f t="shared" si="11"/>
        <v>5.6598279625177383E-3</v>
      </c>
      <c r="AJ129" s="47">
        <f>'Monthly Adjustments'!AX130</f>
        <v>0</v>
      </c>
      <c r="AK129" s="4">
        <f t="shared" si="10"/>
        <v>4239454.0343401721</v>
      </c>
    </row>
    <row r="130" spans="1:37" ht="15.75" x14ac:dyDescent="0.25">
      <c r="A130" s="7" t="s">
        <v>129</v>
      </c>
      <c r="B130" s="2" t="s">
        <v>379</v>
      </c>
      <c r="C130" s="3">
        <v>89518.05</v>
      </c>
      <c r="D130" s="3">
        <v>0</v>
      </c>
      <c r="E130" s="3">
        <v>89518.05</v>
      </c>
      <c r="F130" s="48">
        <v>0</v>
      </c>
      <c r="G130" s="3">
        <v>89518.05</v>
      </c>
      <c r="H130" s="48">
        <v>0</v>
      </c>
      <c r="I130" s="5">
        <v>89518.05</v>
      </c>
      <c r="J130" s="5">
        <v>0</v>
      </c>
      <c r="K130" s="3">
        <v>89518.05</v>
      </c>
      <c r="L130" s="3">
        <v>0</v>
      </c>
      <c r="M130" s="3">
        <v>99454.58</v>
      </c>
      <c r="N130" s="3">
        <v>0</v>
      </c>
      <c r="O130" s="3">
        <v>99375.05</v>
      </c>
      <c r="P130" s="3">
        <v>0</v>
      </c>
      <c r="Q130" s="3">
        <v>99388.56</v>
      </c>
      <c r="R130" s="48">
        <v>0</v>
      </c>
      <c r="S130" s="3">
        <v>123559.09</v>
      </c>
      <c r="T130" s="48">
        <v>0</v>
      </c>
      <c r="U130" s="3">
        <v>123559.09</v>
      </c>
      <c r="V130" s="48">
        <v>0</v>
      </c>
      <c r="W130" s="3">
        <v>123559.1</v>
      </c>
      <c r="X130" s="48">
        <v>0</v>
      </c>
      <c r="Y130" s="48">
        <v>-2234.6718107644474</v>
      </c>
      <c r="Z130" s="4">
        <f t="shared" si="7"/>
        <v>1118720.3918107643</v>
      </c>
      <c r="AA130" s="3">
        <v>1242253.99</v>
      </c>
      <c r="AB130" s="4">
        <f t="shared" si="8"/>
        <v>123533.59818923566</v>
      </c>
      <c r="AC130" s="4"/>
      <c r="AD130" s="3"/>
      <c r="AE130" s="4">
        <v>0</v>
      </c>
      <c r="AF130" s="48">
        <v>123533.6</v>
      </c>
      <c r="AG130" s="48">
        <v>0</v>
      </c>
      <c r="AH130" s="4">
        <f t="shared" si="9"/>
        <v>1242253.9918107644</v>
      </c>
      <c r="AI130" s="4">
        <f t="shared" ref="AI130:AI161" si="12">AA130-AH130</f>
        <v>-1.8107644282281399E-3</v>
      </c>
      <c r="AJ130" s="47">
        <f>'Monthly Adjustments'!AX131</f>
        <v>0</v>
      </c>
      <c r="AK130" s="4">
        <f t="shared" si="10"/>
        <v>1242253.9918107644</v>
      </c>
    </row>
    <row r="131" spans="1:37" ht="15.75" x14ac:dyDescent="0.25">
      <c r="A131" s="7" t="s">
        <v>130</v>
      </c>
      <c r="B131" s="2" t="s">
        <v>252</v>
      </c>
      <c r="C131" s="3">
        <v>234076.18</v>
      </c>
      <c r="D131" s="3">
        <v>0</v>
      </c>
      <c r="E131" s="3">
        <v>234076.18</v>
      </c>
      <c r="F131" s="48">
        <v>0</v>
      </c>
      <c r="G131" s="3">
        <v>234076.18</v>
      </c>
      <c r="H131" s="48">
        <v>0</v>
      </c>
      <c r="I131" s="5">
        <v>234076.18</v>
      </c>
      <c r="J131" s="5">
        <v>0</v>
      </c>
      <c r="K131" s="3">
        <v>234076.18</v>
      </c>
      <c r="L131" s="3">
        <v>0</v>
      </c>
      <c r="M131" s="3">
        <v>234607.99</v>
      </c>
      <c r="N131" s="3">
        <v>0</v>
      </c>
      <c r="O131" s="3">
        <v>234550.58</v>
      </c>
      <c r="P131" s="3">
        <v>0</v>
      </c>
      <c r="Q131" s="3">
        <v>234563.03</v>
      </c>
      <c r="R131" s="48">
        <v>0</v>
      </c>
      <c r="S131" s="3">
        <v>256840.94</v>
      </c>
      <c r="T131" s="48">
        <v>0</v>
      </c>
      <c r="U131" s="3">
        <v>256840.94</v>
      </c>
      <c r="V131" s="48">
        <v>0</v>
      </c>
      <c r="W131" s="3">
        <v>256840.94</v>
      </c>
      <c r="X131" s="48">
        <v>0</v>
      </c>
      <c r="Y131" s="48">
        <v>-2059.6902937760588</v>
      </c>
      <c r="Z131" s="4">
        <f t="shared" ref="Z131:Z180" si="13">C131+D131+E131+F131+G131+H131+I131+J131+K131+L131+M131+N131+O131+P131+Q131+R131+S131+T131+U131+V131+W131+X131-Y131</f>
        <v>2646685.0102937757</v>
      </c>
      <c r="AA131" s="3">
        <v>2903502.45</v>
      </c>
      <c r="AB131" s="4">
        <f t="shared" ref="AB131:AB180" si="14">AA131-Z131</f>
        <v>256817.43970622448</v>
      </c>
      <c r="AC131" s="4"/>
      <c r="AD131" s="3"/>
      <c r="AE131" s="4">
        <v>0</v>
      </c>
      <c r="AF131" s="48">
        <v>256817.44</v>
      </c>
      <c r="AG131" s="48">
        <v>0</v>
      </c>
      <c r="AH131" s="4">
        <f t="shared" ref="AH131:AH180" si="15">SUM(C131:P131)+SUM(Q131:X131)+SUM(AF131:AG131)-Y131</f>
        <v>2903502.4502937756</v>
      </c>
      <c r="AI131" s="4">
        <f t="shared" si="12"/>
        <v>-2.9377546161413193E-4</v>
      </c>
      <c r="AJ131" s="47">
        <f>'Monthly Adjustments'!AX132</f>
        <v>0</v>
      </c>
      <c r="AK131" s="4">
        <f t="shared" ref="AK131:AK180" si="16">AH131+AJ131</f>
        <v>2903502.4502937756</v>
      </c>
    </row>
    <row r="132" spans="1:37" ht="15.75" x14ac:dyDescent="0.25">
      <c r="A132" s="7" t="s">
        <v>131</v>
      </c>
      <c r="B132" s="2" t="s">
        <v>253</v>
      </c>
      <c r="C132" s="3">
        <v>177560.65</v>
      </c>
      <c r="D132" s="3">
        <v>0</v>
      </c>
      <c r="E132" s="3">
        <v>177560.65</v>
      </c>
      <c r="F132" s="48">
        <v>0</v>
      </c>
      <c r="G132" s="3">
        <v>177560.65</v>
      </c>
      <c r="H132" s="48">
        <v>0</v>
      </c>
      <c r="I132" s="5">
        <v>177560.65</v>
      </c>
      <c r="J132" s="5">
        <v>0</v>
      </c>
      <c r="K132" s="3">
        <v>177560.65</v>
      </c>
      <c r="L132" s="3">
        <v>0</v>
      </c>
      <c r="M132" s="3">
        <v>175334.11</v>
      </c>
      <c r="N132" s="3">
        <v>0</v>
      </c>
      <c r="O132" s="3">
        <v>175289.9</v>
      </c>
      <c r="P132" s="3">
        <v>0</v>
      </c>
      <c r="Q132" s="3">
        <v>175297.41</v>
      </c>
      <c r="R132" s="48">
        <v>0</v>
      </c>
      <c r="S132" s="3">
        <v>188731.69</v>
      </c>
      <c r="T132" s="48">
        <v>0</v>
      </c>
      <c r="U132" s="3">
        <v>188731.69</v>
      </c>
      <c r="V132" s="48">
        <v>0</v>
      </c>
      <c r="W132" s="3">
        <v>188731.7</v>
      </c>
      <c r="X132" s="48">
        <v>0</v>
      </c>
      <c r="Y132" s="48">
        <v>-1241.3511932512038</v>
      </c>
      <c r="Z132" s="4">
        <f t="shared" si="13"/>
        <v>1981161.1011932506</v>
      </c>
      <c r="AA132" s="3">
        <v>2168066.4900000002</v>
      </c>
      <c r="AB132" s="4">
        <f t="shared" si="14"/>
        <v>186905.3888067496</v>
      </c>
      <c r="AC132" s="4"/>
      <c r="AD132" s="3"/>
      <c r="AE132" s="4">
        <v>0</v>
      </c>
      <c r="AF132" s="48">
        <v>186905.38</v>
      </c>
      <c r="AG132" s="48">
        <v>0</v>
      </c>
      <c r="AH132" s="4">
        <f t="shared" si="15"/>
        <v>2168066.481193251</v>
      </c>
      <c r="AI132" s="4">
        <f t="shared" si="12"/>
        <v>8.8067492470145226E-3</v>
      </c>
      <c r="AJ132" s="47">
        <f>'Monthly Adjustments'!AX133</f>
        <v>0</v>
      </c>
      <c r="AK132" s="4">
        <f t="shared" si="16"/>
        <v>2168066.481193251</v>
      </c>
    </row>
    <row r="133" spans="1:37" ht="15.75" x14ac:dyDescent="0.25">
      <c r="A133" s="7" t="s">
        <v>132</v>
      </c>
      <c r="B133" s="2" t="s">
        <v>254</v>
      </c>
      <c r="C133" s="3">
        <v>213599.61</v>
      </c>
      <c r="D133" s="3">
        <v>0</v>
      </c>
      <c r="E133" s="3">
        <v>213599.61</v>
      </c>
      <c r="F133" s="48">
        <v>0</v>
      </c>
      <c r="G133" s="3">
        <v>213599.61</v>
      </c>
      <c r="H133" s="48">
        <v>0</v>
      </c>
      <c r="I133" s="5">
        <v>213599.61</v>
      </c>
      <c r="J133" s="5">
        <v>0</v>
      </c>
      <c r="K133" s="3">
        <v>213599.61</v>
      </c>
      <c r="L133" s="3">
        <v>0</v>
      </c>
      <c r="M133" s="3">
        <v>192781.45</v>
      </c>
      <c r="N133" s="3">
        <v>0</v>
      </c>
      <c r="O133" s="3">
        <v>213531</v>
      </c>
      <c r="P133" s="3">
        <v>0</v>
      </c>
      <c r="Q133" s="3">
        <v>213572.11</v>
      </c>
      <c r="R133" s="48">
        <v>0</v>
      </c>
      <c r="S133" s="3">
        <v>287124.03999999998</v>
      </c>
      <c r="T133" s="48">
        <v>0</v>
      </c>
      <c r="U133" s="3">
        <v>287124.03000000003</v>
      </c>
      <c r="V133" s="48">
        <v>0</v>
      </c>
      <c r="W133" s="3">
        <v>287124.03999999998</v>
      </c>
      <c r="X133" s="48">
        <v>0</v>
      </c>
      <c r="Y133" s="48">
        <v>-6798.9718829277945</v>
      </c>
      <c r="Z133" s="4">
        <f t="shared" si="13"/>
        <v>2556053.6918829274</v>
      </c>
      <c r="AA133" s="3">
        <v>2839959</v>
      </c>
      <c r="AB133" s="4">
        <f t="shared" si="14"/>
        <v>283905.30811707256</v>
      </c>
      <c r="AC133" s="4"/>
      <c r="AD133" s="3"/>
      <c r="AE133" s="4">
        <v>0</v>
      </c>
      <c r="AF133" s="48">
        <v>283905.31</v>
      </c>
      <c r="AG133" s="48">
        <v>0</v>
      </c>
      <c r="AH133" s="4">
        <f t="shared" si="15"/>
        <v>2839959.0018829275</v>
      </c>
      <c r="AI133" s="4">
        <f t="shared" si="12"/>
        <v>-1.8829274922609329E-3</v>
      </c>
      <c r="AJ133" s="47">
        <f>'Monthly Adjustments'!AX134</f>
        <v>0</v>
      </c>
      <c r="AK133" s="4">
        <f t="shared" si="16"/>
        <v>2839959.0018829275</v>
      </c>
    </row>
    <row r="134" spans="1:37" ht="15.75" x14ac:dyDescent="0.25">
      <c r="A134" s="7" t="s">
        <v>133</v>
      </c>
      <c r="B134" s="2" t="s">
        <v>255</v>
      </c>
      <c r="C134" s="3">
        <v>163196.31</v>
      </c>
      <c r="D134" s="3">
        <v>0</v>
      </c>
      <c r="E134" s="3">
        <v>163196.31</v>
      </c>
      <c r="F134" s="48">
        <v>0</v>
      </c>
      <c r="G134" s="3">
        <v>163196.31</v>
      </c>
      <c r="H134" s="48">
        <v>0</v>
      </c>
      <c r="I134" s="5">
        <v>163196.31</v>
      </c>
      <c r="J134" s="5">
        <v>0</v>
      </c>
      <c r="K134" s="3">
        <v>163196.31</v>
      </c>
      <c r="L134" s="3">
        <v>0</v>
      </c>
      <c r="M134" s="3">
        <v>154366.88</v>
      </c>
      <c r="N134" s="3">
        <v>0</v>
      </c>
      <c r="O134" s="3">
        <v>153992.66</v>
      </c>
      <c r="P134" s="3">
        <v>0</v>
      </c>
      <c r="Q134" s="3">
        <v>153998.46</v>
      </c>
      <c r="R134" s="48">
        <v>0</v>
      </c>
      <c r="S134" s="3">
        <v>164368.18</v>
      </c>
      <c r="T134" s="48">
        <v>0</v>
      </c>
      <c r="U134" s="3">
        <v>164368.17000000001</v>
      </c>
      <c r="V134" s="48">
        <v>0</v>
      </c>
      <c r="W134" s="3">
        <v>164368.18</v>
      </c>
      <c r="X134" s="48">
        <v>0</v>
      </c>
      <c r="Y134" s="48">
        <v>-958.72574003579973</v>
      </c>
      <c r="Z134" s="4">
        <f t="shared" si="13"/>
        <v>1772402.8057400356</v>
      </c>
      <c r="AA134" s="3">
        <v>1936760.04</v>
      </c>
      <c r="AB134" s="4">
        <f t="shared" si="14"/>
        <v>164357.23425996443</v>
      </c>
      <c r="AC134" s="4"/>
      <c r="AD134" s="3"/>
      <c r="AE134" s="4">
        <v>0</v>
      </c>
      <c r="AF134" s="48">
        <v>164357.24</v>
      </c>
      <c r="AG134" s="48">
        <v>0</v>
      </c>
      <c r="AH134" s="4">
        <f t="shared" si="15"/>
        <v>1936760.0457400358</v>
      </c>
      <c r="AI134" s="4">
        <f t="shared" si="12"/>
        <v>-5.7400357909500599E-3</v>
      </c>
      <c r="AJ134" s="47">
        <f>'Monthly Adjustments'!AX135</f>
        <v>-1866.7</v>
      </c>
      <c r="AK134" s="4">
        <f t="shared" si="16"/>
        <v>1934893.3457400359</v>
      </c>
    </row>
    <row r="135" spans="1:37" ht="15.75" x14ac:dyDescent="0.25">
      <c r="A135" s="7" t="s">
        <v>134</v>
      </c>
      <c r="B135" s="2" t="s">
        <v>256</v>
      </c>
      <c r="C135" s="3">
        <v>870511.03</v>
      </c>
      <c r="D135" s="3">
        <v>0</v>
      </c>
      <c r="E135" s="3">
        <v>870511.03</v>
      </c>
      <c r="F135" s="48">
        <v>0</v>
      </c>
      <c r="G135" s="3">
        <v>870511.03</v>
      </c>
      <c r="H135" s="48">
        <v>0</v>
      </c>
      <c r="I135" s="5">
        <v>870511.03</v>
      </c>
      <c r="J135" s="5">
        <v>0</v>
      </c>
      <c r="K135" s="3">
        <v>870511.03</v>
      </c>
      <c r="L135" s="3">
        <v>0</v>
      </c>
      <c r="M135" s="3">
        <v>820954.63</v>
      </c>
      <c r="N135" s="3">
        <v>0</v>
      </c>
      <c r="O135" s="3">
        <v>820850.12</v>
      </c>
      <c r="P135" s="3">
        <v>0</v>
      </c>
      <c r="Q135" s="3">
        <v>820879.29</v>
      </c>
      <c r="R135" s="48">
        <v>0</v>
      </c>
      <c r="S135" s="3">
        <v>873070.73</v>
      </c>
      <c r="T135" s="48">
        <v>0</v>
      </c>
      <c r="U135" s="3">
        <v>873070.73</v>
      </c>
      <c r="V135" s="48">
        <v>0</v>
      </c>
      <c r="W135" s="3">
        <v>873070.73</v>
      </c>
      <c r="X135" s="48">
        <v>0</v>
      </c>
      <c r="Y135" s="48">
        <v>-4825.327585025806</v>
      </c>
      <c r="Z135" s="4">
        <f t="shared" si="13"/>
        <v>9439276.7075850274</v>
      </c>
      <c r="AA135" s="3">
        <v>10312292.4</v>
      </c>
      <c r="AB135" s="4">
        <f t="shared" si="14"/>
        <v>873015.69241497293</v>
      </c>
      <c r="AC135" s="4"/>
      <c r="AD135" s="3"/>
      <c r="AE135" s="4">
        <v>0</v>
      </c>
      <c r="AF135" s="48">
        <v>873015.7</v>
      </c>
      <c r="AG135" s="48">
        <v>0</v>
      </c>
      <c r="AH135" s="4">
        <f t="shared" si="15"/>
        <v>10312292.407585027</v>
      </c>
      <c r="AI135" s="4">
        <f t="shared" si="12"/>
        <v>-7.5850263237953186E-3</v>
      </c>
      <c r="AJ135" s="47">
        <f>'Monthly Adjustments'!AX136</f>
        <v>0</v>
      </c>
      <c r="AK135" s="4">
        <f t="shared" si="16"/>
        <v>10312292.407585027</v>
      </c>
    </row>
    <row r="136" spans="1:37" ht="15.75" x14ac:dyDescent="0.25">
      <c r="A136" s="7" t="s">
        <v>135</v>
      </c>
      <c r="B136" s="2" t="s">
        <v>257</v>
      </c>
      <c r="C136" s="3">
        <v>184821.36</v>
      </c>
      <c r="D136" s="3">
        <v>0</v>
      </c>
      <c r="E136" s="3">
        <v>184821.36</v>
      </c>
      <c r="F136" s="48">
        <v>0</v>
      </c>
      <c r="G136" s="3">
        <v>184821.36</v>
      </c>
      <c r="H136" s="48">
        <v>0</v>
      </c>
      <c r="I136" s="5">
        <v>184821.36</v>
      </c>
      <c r="J136" s="5">
        <v>0</v>
      </c>
      <c r="K136" s="3">
        <v>184821.36</v>
      </c>
      <c r="L136" s="3">
        <v>0</v>
      </c>
      <c r="M136" s="3">
        <v>162528.76</v>
      </c>
      <c r="N136" s="3">
        <v>0</v>
      </c>
      <c r="O136" s="3">
        <v>162502.75</v>
      </c>
      <c r="P136" s="3">
        <v>0</v>
      </c>
      <c r="Q136" s="3">
        <v>162509.72</v>
      </c>
      <c r="R136" s="48">
        <v>0</v>
      </c>
      <c r="S136" s="3">
        <v>174977.55</v>
      </c>
      <c r="T136" s="48">
        <v>0</v>
      </c>
      <c r="U136" s="3">
        <v>174977.55</v>
      </c>
      <c r="V136" s="48">
        <v>0</v>
      </c>
      <c r="W136" s="3">
        <v>174977.55</v>
      </c>
      <c r="X136" s="48">
        <v>0</v>
      </c>
      <c r="Y136" s="48">
        <v>-1152.7056670640732</v>
      </c>
      <c r="Z136" s="4">
        <f t="shared" si="13"/>
        <v>1937733.3856670642</v>
      </c>
      <c r="AA136" s="3">
        <v>2112697.7799999998</v>
      </c>
      <c r="AB136" s="4">
        <f t="shared" si="14"/>
        <v>174964.39433293557</v>
      </c>
      <c r="AC136" s="4"/>
      <c r="AD136" s="3"/>
      <c r="AE136" s="4">
        <v>0</v>
      </c>
      <c r="AF136" s="48">
        <v>174964.4</v>
      </c>
      <c r="AG136" s="48">
        <v>0</v>
      </c>
      <c r="AH136" s="4">
        <f t="shared" si="15"/>
        <v>2112697.7856670641</v>
      </c>
      <c r="AI136" s="4">
        <f t="shared" si="12"/>
        <v>-5.6670643389225006E-3</v>
      </c>
      <c r="AJ136" s="47">
        <f>'Monthly Adjustments'!AX137</f>
        <v>0</v>
      </c>
      <c r="AK136" s="4">
        <f t="shared" si="16"/>
        <v>2112697.7856670641</v>
      </c>
    </row>
    <row r="137" spans="1:37" ht="15.75" x14ac:dyDescent="0.25">
      <c r="A137" s="7" t="s">
        <v>136</v>
      </c>
      <c r="B137" s="2" t="s">
        <v>380</v>
      </c>
      <c r="C137" s="3">
        <v>189285.3</v>
      </c>
      <c r="D137" s="3">
        <v>0</v>
      </c>
      <c r="E137" s="3">
        <v>189285.3</v>
      </c>
      <c r="F137" s="48">
        <v>0</v>
      </c>
      <c r="G137" s="3">
        <v>189285.3</v>
      </c>
      <c r="H137" s="48">
        <v>0</v>
      </c>
      <c r="I137" s="5">
        <v>189285.3</v>
      </c>
      <c r="J137" s="5">
        <v>0</v>
      </c>
      <c r="K137" s="3">
        <v>189285.3</v>
      </c>
      <c r="L137" s="3">
        <v>0</v>
      </c>
      <c r="M137" s="3">
        <v>204886.28</v>
      </c>
      <c r="N137" s="3">
        <v>0</v>
      </c>
      <c r="O137" s="3">
        <v>204854.1</v>
      </c>
      <c r="P137" s="3">
        <v>0</v>
      </c>
      <c r="Q137" s="3">
        <v>204860.73</v>
      </c>
      <c r="R137" s="48">
        <v>0</v>
      </c>
      <c r="S137" s="3">
        <v>216731.92</v>
      </c>
      <c r="T137" s="48">
        <v>0</v>
      </c>
      <c r="U137" s="3">
        <v>216731.92</v>
      </c>
      <c r="V137" s="48">
        <v>0</v>
      </c>
      <c r="W137" s="3">
        <v>216731.92</v>
      </c>
      <c r="X137" s="48">
        <v>0</v>
      </c>
      <c r="Y137" s="48">
        <v>-1097.5427360749968</v>
      </c>
      <c r="Z137" s="4">
        <f t="shared" si="13"/>
        <v>2212320.912736075</v>
      </c>
      <c r="AA137" s="3">
        <v>2429040.2999999998</v>
      </c>
      <c r="AB137" s="4">
        <f t="shared" si="14"/>
        <v>216719.38726392481</v>
      </c>
      <c r="AC137" s="4"/>
      <c r="AD137" s="3"/>
      <c r="AE137" s="4">
        <v>0</v>
      </c>
      <c r="AF137" s="48">
        <v>216719.39</v>
      </c>
      <c r="AG137" s="48">
        <v>0</v>
      </c>
      <c r="AH137" s="4">
        <f t="shared" si="15"/>
        <v>2429040.3027360751</v>
      </c>
      <c r="AI137" s="4">
        <f t="shared" si="12"/>
        <v>-2.7360753156244755E-3</v>
      </c>
      <c r="AJ137" s="47">
        <f>'Monthly Adjustments'!AX138</f>
        <v>0</v>
      </c>
      <c r="AK137" s="4">
        <f t="shared" si="16"/>
        <v>2429040.3027360751</v>
      </c>
    </row>
    <row r="138" spans="1:37" ht="15.75" x14ac:dyDescent="0.25">
      <c r="A138" s="7" t="s">
        <v>137</v>
      </c>
      <c r="B138" s="2" t="s">
        <v>258</v>
      </c>
      <c r="C138" s="3">
        <v>8604822.0500000007</v>
      </c>
      <c r="D138" s="3">
        <v>0</v>
      </c>
      <c r="E138" s="3">
        <v>8604822.0500000007</v>
      </c>
      <c r="F138" s="48">
        <v>0</v>
      </c>
      <c r="G138" s="3">
        <v>8604822.0500000007</v>
      </c>
      <c r="H138" s="48">
        <v>0</v>
      </c>
      <c r="I138" s="5">
        <v>8604822.0500000007</v>
      </c>
      <c r="J138" s="5">
        <v>0</v>
      </c>
      <c r="K138" s="3">
        <v>8604822.0500000007</v>
      </c>
      <c r="L138" s="3">
        <v>0</v>
      </c>
      <c r="M138" s="3">
        <v>8171225.7599999998</v>
      </c>
      <c r="N138" s="3">
        <v>0</v>
      </c>
      <c r="O138" s="3">
        <v>8170491.4000000004</v>
      </c>
      <c r="P138" s="3">
        <v>0</v>
      </c>
      <c r="Q138" s="3">
        <v>8170806.4699999997</v>
      </c>
      <c r="R138" s="48">
        <v>0</v>
      </c>
      <c r="S138" s="3">
        <v>8734474.6999999993</v>
      </c>
      <c r="T138" s="48">
        <v>0</v>
      </c>
      <c r="U138" s="3">
        <v>8734474.6899999995</v>
      </c>
      <c r="V138" s="48">
        <v>0</v>
      </c>
      <c r="W138" s="3">
        <v>8734474.6999999993</v>
      </c>
      <c r="X138" s="48">
        <v>0</v>
      </c>
      <c r="Y138" s="48">
        <v>-52106.131353940356</v>
      </c>
      <c r="Z138" s="4">
        <f t="shared" si="13"/>
        <v>93792164.101353943</v>
      </c>
      <c r="AA138" s="3">
        <v>102506910.68000001</v>
      </c>
      <c r="AB138" s="4">
        <f t="shared" si="14"/>
        <v>8714746.5786460638</v>
      </c>
      <c r="AC138" s="4"/>
      <c r="AD138" s="3"/>
      <c r="AE138" s="4">
        <v>0</v>
      </c>
      <c r="AF138" s="48">
        <v>8714746.5700000003</v>
      </c>
      <c r="AG138" s="48">
        <v>0</v>
      </c>
      <c r="AH138" s="4">
        <f t="shared" si="15"/>
        <v>102506910.67135394</v>
      </c>
      <c r="AI138" s="4">
        <f t="shared" si="12"/>
        <v>8.6460709571838379E-3</v>
      </c>
      <c r="AJ138" s="47">
        <f>'Monthly Adjustments'!AX139</f>
        <v>-1470174.4400000002</v>
      </c>
      <c r="AK138" s="4">
        <f t="shared" si="16"/>
        <v>101036736.23135394</v>
      </c>
    </row>
    <row r="139" spans="1:37" ht="15.75" x14ac:dyDescent="0.25">
      <c r="A139" s="7" t="s">
        <v>138</v>
      </c>
      <c r="B139" s="2" t="s">
        <v>381</v>
      </c>
      <c r="C139" s="3">
        <v>4736360.63</v>
      </c>
      <c r="D139" s="3">
        <v>0</v>
      </c>
      <c r="E139" s="3">
        <v>4736360.63</v>
      </c>
      <c r="F139" s="48">
        <v>0</v>
      </c>
      <c r="G139" s="3">
        <v>4736360.63</v>
      </c>
      <c r="H139" s="48">
        <v>0</v>
      </c>
      <c r="I139" s="5">
        <v>4736360.63</v>
      </c>
      <c r="J139" s="5">
        <v>0</v>
      </c>
      <c r="K139" s="3">
        <v>4736360.63</v>
      </c>
      <c r="L139" s="3">
        <v>0</v>
      </c>
      <c r="M139" s="3">
        <v>4428785.3099999996</v>
      </c>
      <c r="N139" s="3">
        <v>0</v>
      </c>
      <c r="O139" s="3">
        <v>4427810.72</v>
      </c>
      <c r="P139" s="3">
        <v>0</v>
      </c>
      <c r="Q139" s="3">
        <v>4428131.67</v>
      </c>
      <c r="R139" s="48">
        <v>0</v>
      </c>
      <c r="S139" s="3">
        <v>4758796.5</v>
      </c>
      <c r="T139" s="48">
        <v>0</v>
      </c>
      <c r="U139" s="3">
        <v>4758796.49</v>
      </c>
      <c r="V139" s="48">
        <v>0</v>
      </c>
      <c r="W139" s="3">
        <v>4758796.5</v>
      </c>
      <c r="X139" s="48">
        <v>0</v>
      </c>
      <c r="Y139" s="48">
        <v>-30571.479039383154</v>
      </c>
      <c r="Z139" s="4">
        <f t="shared" si="13"/>
        <v>51273491.819039382</v>
      </c>
      <c r="AA139" s="3">
        <v>56032112.659999996</v>
      </c>
      <c r="AB139" s="4">
        <f t="shared" si="14"/>
        <v>4758620.8409606144</v>
      </c>
      <c r="AC139" s="4"/>
      <c r="AD139" s="3"/>
      <c r="AE139" s="4">
        <v>0</v>
      </c>
      <c r="AF139" s="48">
        <v>4758620.84</v>
      </c>
      <c r="AG139" s="48">
        <v>0</v>
      </c>
      <c r="AH139" s="4">
        <f t="shared" si="15"/>
        <v>56032112.659039378</v>
      </c>
      <c r="AI139" s="4">
        <f t="shared" si="12"/>
        <v>9.6061825752258301E-4</v>
      </c>
      <c r="AJ139" s="47">
        <f>'Monthly Adjustments'!AX140</f>
        <v>-367730.53</v>
      </c>
      <c r="AK139" s="4">
        <f t="shared" si="16"/>
        <v>55664382.129039377</v>
      </c>
    </row>
    <row r="140" spans="1:37" ht="15.75" x14ac:dyDescent="0.25">
      <c r="A140" s="7" t="s">
        <v>139</v>
      </c>
      <c r="B140" s="2" t="s">
        <v>382</v>
      </c>
      <c r="C140" s="3">
        <v>202630.17</v>
      </c>
      <c r="D140" s="3">
        <v>0</v>
      </c>
      <c r="E140" s="3">
        <v>202630.17</v>
      </c>
      <c r="F140" s="48">
        <v>0</v>
      </c>
      <c r="G140" s="3">
        <v>202630.17</v>
      </c>
      <c r="H140" s="48">
        <v>0</v>
      </c>
      <c r="I140" s="5">
        <v>202630.17</v>
      </c>
      <c r="J140" s="5">
        <v>0</v>
      </c>
      <c r="K140" s="3">
        <v>202630.17</v>
      </c>
      <c r="L140" s="3">
        <v>0</v>
      </c>
      <c r="M140" s="3">
        <v>231260.94</v>
      </c>
      <c r="N140" s="3">
        <v>0</v>
      </c>
      <c r="O140" s="3">
        <v>227214.22</v>
      </c>
      <c r="P140" s="3">
        <v>0</v>
      </c>
      <c r="Q140" s="3">
        <v>227228.09</v>
      </c>
      <c r="R140" s="48">
        <v>0</v>
      </c>
      <c r="S140" s="3">
        <v>252050.75</v>
      </c>
      <c r="T140" s="48">
        <v>0</v>
      </c>
      <c r="U140" s="3">
        <v>252050.75</v>
      </c>
      <c r="V140" s="48">
        <v>0</v>
      </c>
      <c r="W140" s="3">
        <v>252050.75</v>
      </c>
      <c r="X140" s="48">
        <v>0</v>
      </c>
      <c r="Y140" s="48">
        <v>-2294.9635898584438</v>
      </c>
      <c r="Z140" s="4">
        <f t="shared" si="13"/>
        <v>2457301.3135898584</v>
      </c>
      <c r="AA140" s="3">
        <v>2709325.88</v>
      </c>
      <c r="AB140" s="4">
        <f t="shared" si="14"/>
        <v>252024.56641014153</v>
      </c>
      <c r="AC140" s="4"/>
      <c r="AD140" s="3"/>
      <c r="AE140" s="4">
        <v>0</v>
      </c>
      <c r="AF140" s="48">
        <v>252024.58</v>
      </c>
      <c r="AG140" s="48">
        <v>0</v>
      </c>
      <c r="AH140" s="4">
        <f t="shared" si="15"/>
        <v>2709325.8935898584</v>
      </c>
      <c r="AI140" s="4">
        <f t="shared" si="12"/>
        <v>-1.3589858543127775E-2</v>
      </c>
      <c r="AJ140" s="47">
        <f>'Monthly Adjustments'!AX141</f>
        <v>0</v>
      </c>
      <c r="AK140" s="4">
        <f t="shared" si="16"/>
        <v>2709325.8935898584</v>
      </c>
    </row>
    <row r="141" spans="1:37" ht="15.75" x14ac:dyDescent="0.25">
      <c r="A141" s="7" t="s">
        <v>140</v>
      </c>
      <c r="B141" s="2" t="s">
        <v>259</v>
      </c>
      <c r="C141" s="3">
        <v>285038.84000000003</v>
      </c>
      <c r="D141" s="3">
        <v>0</v>
      </c>
      <c r="E141" s="3">
        <v>285038.84000000003</v>
      </c>
      <c r="F141" s="48">
        <v>0</v>
      </c>
      <c r="G141" s="3">
        <v>285038.84000000003</v>
      </c>
      <c r="H141" s="48">
        <v>0</v>
      </c>
      <c r="I141" s="5">
        <v>285038.84000000003</v>
      </c>
      <c r="J141" s="5">
        <v>0</v>
      </c>
      <c r="K141" s="3">
        <v>285038.84000000003</v>
      </c>
      <c r="L141" s="3">
        <v>0</v>
      </c>
      <c r="M141" s="3">
        <v>298111.84999999998</v>
      </c>
      <c r="N141" s="3">
        <v>0</v>
      </c>
      <c r="O141" s="3">
        <v>301974.27</v>
      </c>
      <c r="P141" s="3">
        <v>0</v>
      </c>
      <c r="Q141" s="3">
        <v>301984.09999999998</v>
      </c>
      <c r="R141" s="48">
        <v>0</v>
      </c>
      <c r="S141" s="3">
        <v>319591.15999999997</v>
      </c>
      <c r="T141" s="48">
        <v>0</v>
      </c>
      <c r="U141" s="3">
        <v>319591.15999999997</v>
      </c>
      <c r="V141" s="48">
        <v>0</v>
      </c>
      <c r="W141" s="3">
        <v>319591.15999999997</v>
      </c>
      <c r="X141" s="48">
        <v>0</v>
      </c>
      <c r="Y141" s="48">
        <v>-1627.8490666640857</v>
      </c>
      <c r="Z141" s="4">
        <f t="shared" si="13"/>
        <v>3287665.7490666648</v>
      </c>
      <c r="AA141" s="3">
        <v>3607238.33</v>
      </c>
      <c r="AB141" s="4">
        <f t="shared" si="14"/>
        <v>319572.58093333524</v>
      </c>
      <c r="AC141" s="4"/>
      <c r="AD141" s="3"/>
      <c r="AE141" s="4">
        <v>0</v>
      </c>
      <c r="AF141" s="48">
        <v>319572.59000000003</v>
      </c>
      <c r="AG141" s="48">
        <v>0</v>
      </c>
      <c r="AH141" s="4">
        <f t="shared" si="15"/>
        <v>3607238.3390666642</v>
      </c>
      <c r="AI141" s="4">
        <f t="shared" si="12"/>
        <v>-9.0666641481220722E-3</v>
      </c>
      <c r="AJ141" s="47">
        <f>'Monthly Adjustments'!AX142</f>
        <v>-95169.002777777772</v>
      </c>
      <c r="AK141" s="4">
        <f t="shared" si="16"/>
        <v>3512069.3362888866</v>
      </c>
    </row>
    <row r="142" spans="1:37" ht="15.75" x14ac:dyDescent="0.25">
      <c r="A142" s="7" t="s">
        <v>141</v>
      </c>
      <c r="B142" s="2" t="s">
        <v>260</v>
      </c>
      <c r="C142" s="3">
        <v>190995.66</v>
      </c>
      <c r="D142" s="3">
        <v>0</v>
      </c>
      <c r="E142" s="3">
        <v>190995.66</v>
      </c>
      <c r="F142" s="48">
        <v>0</v>
      </c>
      <c r="G142" s="3">
        <v>190995.66</v>
      </c>
      <c r="H142" s="48">
        <v>0</v>
      </c>
      <c r="I142" s="5">
        <v>190995.66</v>
      </c>
      <c r="J142" s="5">
        <v>0</v>
      </c>
      <c r="K142" s="3">
        <v>190995.66</v>
      </c>
      <c r="L142" s="3">
        <v>0</v>
      </c>
      <c r="M142" s="3">
        <v>171650.37</v>
      </c>
      <c r="N142" s="3">
        <v>0</v>
      </c>
      <c r="O142" s="3">
        <v>171835.78</v>
      </c>
      <c r="P142" s="3">
        <v>0</v>
      </c>
      <c r="Q142" s="3">
        <v>171845.11</v>
      </c>
      <c r="R142" s="48">
        <v>0</v>
      </c>
      <c r="S142" s="3">
        <v>188547.86</v>
      </c>
      <c r="T142" s="48">
        <v>0</v>
      </c>
      <c r="U142" s="3">
        <v>188547.86</v>
      </c>
      <c r="V142" s="48">
        <v>0</v>
      </c>
      <c r="W142" s="3">
        <v>188547.87</v>
      </c>
      <c r="X142" s="48">
        <v>0</v>
      </c>
      <c r="Y142" s="48">
        <v>-1544.2424132670071</v>
      </c>
      <c r="Z142" s="4">
        <f t="shared" si="13"/>
        <v>2037497.3924132669</v>
      </c>
      <c r="AA142" s="3">
        <v>2226027.64</v>
      </c>
      <c r="AB142" s="4">
        <f t="shared" si="14"/>
        <v>188530.2475867332</v>
      </c>
      <c r="AC142" s="4"/>
      <c r="AD142" s="3"/>
      <c r="AE142" s="4">
        <v>0</v>
      </c>
      <c r="AF142" s="48">
        <v>188530.25</v>
      </c>
      <c r="AG142" s="48">
        <v>0</v>
      </c>
      <c r="AH142" s="4">
        <f t="shared" si="15"/>
        <v>2226027.6424132669</v>
      </c>
      <c r="AI142" s="4">
        <f t="shared" si="12"/>
        <v>-2.4132668040692806E-3</v>
      </c>
      <c r="AJ142" s="47">
        <f>'Monthly Adjustments'!AX143</f>
        <v>0</v>
      </c>
      <c r="AK142" s="4">
        <f t="shared" si="16"/>
        <v>2226027.6424132669</v>
      </c>
    </row>
    <row r="143" spans="1:37" ht="15.75" x14ac:dyDescent="0.25">
      <c r="A143" s="7" t="s">
        <v>142</v>
      </c>
      <c r="B143" s="2" t="s">
        <v>261</v>
      </c>
      <c r="C143" s="3">
        <v>619636.17000000004</v>
      </c>
      <c r="D143" s="3">
        <v>0</v>
      </c>
      <c r="E143" s="3">
        <v>619636.17000000004</v>
      </c>
      <c r="F143" s="48">
        <v>0</v>
      </c>
      <c r="G143" s="3">
        <v>619636.17000000004</v>
      </c>
      <c r="H143" s="48">
        <v>0</v>
      </c>
      <c r="I143" s="5">
        <v>619636.17000000004</v>
      </c>
      <c r="J143" s="5">
        <v>0</v>
      </c>
      <c r="K143" s="3">
        <v>619636.17000000004</v>
      </c>
      <c r="L143" s="3">
        <v>0</v>
      </c>
      <c r="M143" s="3">
        <v>619162.36</v>
      </c>
      <c r="N143" s="3">
        <v>0</v>
      </c>
      <c r="O143" s="3">
        <v>619050.07999999996</v>
      </c>
      <c r="P143" s="3">
        <v>0</v>
      </c>
      <c r="Q143" s="3">
        <v>619072.44999999995</v>
      </c>
      <c r="R143" s="48">
        <v>0</v>
      </c>
      <c r="S143" s="3">
        <v>659098.93000000005</v>
      </c>
      <c r="T143" s="48">
        <v>0</v>
      </c>
      <c r="U143" s="3">
        <v>659098.93000000005</v>
      </c>
      <c r="V143" s="48">
        <v>0</v>
      </c>
      <c r="W143" s="3">
        <v>659098.93000000005</v>
      </c>
      <c r="X143" s="48">
        <v>0</v>
      </c>
      <c r="Y143" s="48">
        <v>-3700.6233266616896</v>
      </c>
      <c r="Z143" s="4">
        <f t="shared" si="13"/>
        <v>6936463.1533266613</v>
      </c>
      <c r="AA143" s="3">
        <v>7595519.8600000003</v>
      </c>
      <c r="AB143" s="4">
        <f t="shared" si="14"/>
        <v>659056.70667333901</v>
      </c>
      <c r="AC143" s="4"/>
      <c r="AD143" s="3"/>
      <c r="AE143" s="4">
        <v>0</v>
      </c>
      <c r="AF143" s="48">
        <v>659056.69999999995</v>
      </c>
      <c r="AG143" s="48">
        <v>0</v>
      </c>
      <c r="AH143" s="4">
        <f t="shared" si="15"/>
        <v>7595519.8533266624</v>
      </c>
      <c r="AI143" s="4">
        <f t="shared" si="12"/>
        <v>6.6733378916978836E-3</v>
      </c>
      <c r="AJ143" s="47">
        <f>'Monthly Adjustments'!AX144</f>
        <v>0</v>
      </c>
      <c r="AK143" s="4">
        <f t="shared" si="16"/>
        <v>7595519.8533266624</v>
      </c>
    </row>
    <row r="144" spans="1:37" ht="15.75" x14ac:dyDescent="0.25">
      <c r="A144" s="7" t="s">
        <v>143</v>
      </c>
      <c r="B144" s="2" t="s">
        <v>262</v>
      </c>
      <c r="C144" s="3">
        <v>198686.25</v>
      </c>
      <c r="D144" s="3">
        <v>0</v>
      </c>
      <c r="E144" s="3">
        <v>198686.25</v>
      </c>
      <c r="F144" s="48">
        <v>0</v>
      </c>
      <c r="G144" s="3">
        <v>198686.25</v>
      </c>
      <c r="H144" s="48">
        <v>0</v>
      </c>
      <c r="I144" s="5">
        <v>198686.25</v>
      </c>
      <c r="J144" s="5">
        <v>0</v>
      </c>
      <c r="K144" s="3">
        <v>198686.25</v>
      </c>
      <c r="L144" s="3">
        <v>0</v>
      </c>
      <c r="M144" s="3">
        <v>174622.64</v>
      </c>
      <c r="N144" s="3">
        <v>0</v>
      </c>
      <c r="O144" s="3">
        <v>174575.49</v>
      </c>
      <c r="P144" s="3">
        <v>0</v>
      </c>
      <c r="Q144" s="3">
        <v>174584.01</v>
      </c>
      <c r="R144" s="48">
        <v>0</v>
      </c>
      <c r="S144" s="3">
        <v>189826.51</v>
      </c>
      <c r="T144" s="48">
        <v>0</v>
      </c>
      <c r="U144" s="3">
        <v>189826.51</v>
      </c>
      <c r="V144" s="48">
        <v>0</v>
      </c>
      <c r="W144" s="3">
        <v>189826.51</v>
      </c>
      <c r="X144" s="48">
        <v>0</v>
      </c>
      <c r="Y144" s="48">
        <v>-1409.2358770857327</v>
      </c>
      <c r="Z144" s="4">
        <f t="shared" si="13"/>
        <v>2088102.1558770859</v>
      </c>
      <c r="AA144" s="3">
        <v>2277912.6</v>
      </c>
      <c r="AB144" s="4">
        <f t="shared" si="14"/>
        <v>189810.44412291422</v>
      </c>
      <c r="AC144" s="4"/>
      <c r="AD144" s="3"/>
      <c r="AE144" s="4">
        <v>0</v>
      </c>
      <c r="AF144" s="48">
        <v>189810.44</v>
      </c>
      <c r="AG144" s="48">
        <v>0</v>
      </c>
      <c r="AH144" s="4">
        <f t="shared" si="15"/>
        <v>2277912.5958770863</v>
      </c>
      <c r="AI144" s="4">
        <f t="shared" si="12"/>
        <v>4.1229138150811195E-3</v>
      </c>
      <c r="AJ144" s="47">
        <f>'Monthly Adjustments'!AX145</f>
        <v>0</v>
      </c>
      <c r="AK144" s="4">
        <f t="shared" si="16"/>
        <v>2277912.5958770863</v>
      </c>
    </row>
    <row r="145" spans="1:37" ht="15.75" x14ac:dyDescent="0.25">
      <c r="A145" s="7" t="s">
        <v>144</v>
      </c>
      <c r="B145" s="2" t="s">
        <v>263</v>
      </c>
      <c r="C145" s="3">
        <v>107725.04</v>
      </c>
      <c r="D145" s="3">
        <v>0</v>
      </c>
      <c r="E145" s="3">
        <v>107725.04</v>
      </c>
      <c r="F145" s="48">
        <v>0</v>
      </c>
      <c r="G145" s="3">
        <v>107725.04</v>
      </c>
      <c r="H145" s="48">
        <v>0</v>
      </c>
      <c r="I145" s="5">
        <v>107725.04</v>
      </c>
      <c r="J145" s="5">
        <v>0</v>
      </c>
      <c r="K145" s="3">
        <v>107725.04</v>
      </c>
      <c r="L145" s="3">
        <v>0</v>
      </c>
      <c r="M145" s="3">
        <v>95073.42</v>
      </c>
      <c r="N145" s="3">
        <v>0</v>
      </c>
      <c r="O145" s="3">
        <v>95790.68</v>
      </c>
      <c r="P145" s="3">
        <v>0</v>
      </c>
      <c r="Q145" s="3">
        <v>95800.21</v>
      </c>
      <c r="R145" s="48">
        <v>0</v>
      </c>
      <c r="S145" s="3">
        <v>112851.19</v>
      </c>
      <c r="T145" s="48">
        <v>0</v>
      </c>
      <c r="U145" s="3">
        <v>112851.19</v>
      </c>
      <c r="V145" s="48">
        <v>0</v>
      </c>
      <c r="W145" s="3">
        <v>112851.2</v>
      </c>
      <c r="X145" s="48">
        <v>0</v>
      </c>
      <c r="Y145" s="48">
        <v>-1576.43853530971</v>
      </c>
      <c r="Z145" s="4">
        <f t="shared" si="13"/>
        <v>1165419.5285353095</v>
      </c>
      <c r="AA145" s="3">
        <v>1278252.74</v>
      </c>
      <c r="AB145" s="4">
        <f t="shared" si="14"/>
        <v>112833.21146469051</v>
      </c>
      <c r="AC145" s="4"/>
      <c r="AD145" s="3"/>
      <c r="AE145" s="4">
        <v>0</v>
      </c>
      <c r="AF145" s="48">
        <v>112833.21</v>
      </c>
      <c r="AG145" s="48">
        <v>0</v>
      </c>
      <c r="AH145" s="4">
        <f t="shared" si="15"/>
        <v>1278252.7385353097</v>
      </c>
      <c r="AI145" s="4">
        <f t="shared" si="12"/>
        <v>1.4646903146058321E-3</v>
      </c>
      <c r="AJ145" s="47">
        <f>'Monthly Adjustments'!AX146</f>
        <v>0</v>
      </c>
      <c r="AK145" s="4">
        <f t="shared" si="16"/>
        <v>1278252.7385353097</v>
      </c>
    </row>
    <row r="146" spans="1:37" ht="15.75" x14ac:dyDescent="0.25">
      <c r="A146" s="7" t="s">
        <v>145</v>
      </c>
      <c r="B146" s="2" t="s">
        <v>264</v>
      </c>
      <c r="C146" s="3">
        <v>957078.54</v>
      </c>
      <c r="D146" s="3">
        <v>0</v>
      </c>
      <c r="E146" s="3">
        <v>957078.54</v>
      </c>
      <c r="F146" s="48">
        <v>0</v>
      </c>
      <c r="G146" s="3">
        <v>957078.54</v>
      </c>
      <c r="H146" s="48">
        <v>0</v>
      </c>
      <c r="I146" s="5">
        <v>957078.54</v>
      </c>
      <c r="J146" s="5">
        <v>0</v>
      </c>
      <c r="K146" s="3">
        <v>957078.54</v>
      </c>
      <c r="L146" s="3">
        <v>0</v>
      </c>
      <c r="M146" s="3">
        <v>903066.28</v>
      </c>
      <c r="N146" s="3">
        <v>0</v>
      </c>
      <c r="O146" s="3">
        <v>902379.86</v>
      </c>
      <c r="P146" s="3">
        <v>0</v>
      </c>
      <c r="Q146" s="3">
        <v>902430.19</v>
      </c>
      <c r="R146" s="48">
        <v>0</v>
      </c>
      <c r="S146" s="3">
        <v>992701.7</v>
      </c>
      <c r="T146" s="48">
        <v>0</v>
      </c>
      <c r="U146" s="3">
        <v>992701.7</v>
      </c>
      <c r="V146" s="48">
        <v>0</v>
      </c>
      <c r="W146" s="3">
        <v>992701.7</v>
      </c>
      <c r="X146" s="48">
        <v>0</v>
      </c>
      <c r="Y146" s="48">
        <v>-8345.992811015838</v>
      </c>
      <c r="Z146" s="4">
        <f t="shared" si="13"/>
        <v>10479720.122811016</v>
      </c>
      <c r="AA146" s="3">
        <v>11472327.09</v>
      </c>
      <c r="AB146" s="4">
        <f t="shared" si="14"/>
        <v>992606.96718898416</v>
      </c>
      <c r="AC146" s="4"/>
      <c r="AD146" s="3"/>
      <c r="AE146" s="4">
        <v>0</v>
      </c>
      <c r="AF146" s="48">
        <v>992606.97</v>
      </c>
      <c r="AG146" s="48">
        <v>0</v>
      </c>
      <c r="AH146" s="4">
        <f t="shared" si="15"/>
        <v>11472327.092811018</v>
      </c>
      <c r="AI146" s="4">
        <f t="shared" si="12"/>
        <v>-2.8110183775424957E-3</v>
      </c>
      <c r="AJ146" s="47">
        <f>'Monthly Adjustments'!AX147</f>
        <v>14995.3774449757</v>
      </c>
      <c r="AK146" s="4">
        <f t="shared" si="16"/>
        <v>11487322.470255993</v>
      </c>
    </row>
    <row r="147" spans="1:37" ht="15.75" x14ac:dyDescent="0.25">
      <c r="A147" s="7" t="s">
        <v>146</v>
      </c>
      <c r="B147" s="2" t="s">
        <v>383</v>
      </c>
      <c r="C147" s="3">
        <v>133632.26999999999</v>
      </c>
      <c r="D147" s="3">
        <v>0</v>
      </c>
      <c r="E147" s="3">
        <v>133632.26999999999</v>
      </c>
      <c r="F147" s="48">
        <v>0</v>
      </c>
      <c r="G147" s="3">
        <v>133632.26999999999</v>
      </c>
      <c r="H147" s="48">
        <v>0</v>
      </c>
      <c r="I147" s="5">
        <v>133632.26999999999</v>
      </c>
      <c r="J147" s="5">
        <v>0</v>
      </c>
      <c r="K147" s="3">
        <v>133632.26999999999</v>
      </c>
      <c r="L147" s="3">
        <v>0</v>
      </c>
      <c r="M147" s="3">
        <v>112420.96</v>
      </c>
      <c r="N147" s="3">
        <v>0</v>
      </c>
      <c r="O147" s="3">
        <v>112371.73</v>
      </c>
      <c r="P147" s="3">
        <v>0</v>
      </c>
      <c r="Q147" s="3">
        <v>112380.1</v>
      </c>
      <c r="R147" s="48">
        <v>0</v>
      </c>
      <c r="S147" s="3">
        <v>127339.99</v>
      </c>
      <c r="T147" s="48">
        <v>0</v>
      </c>
      <c r="U147" s="3">
        <v>127339.99</v>
      </c>
      <c r="V147" s="48">
        <v>0</v>
      </c>
      <c r="W147" s="3">
        <v>127339.99</v>
      </c>
      <c r="X147" s="48">
        <v>0</v>
      </c>
      <c r="Y147" s="48">
        <v>-1383.1075859013415</v>
      </c>
      <c r="Z147" s="4">
        <f t="shared" si="13"/>
        <v>1388737.2175859013</v>
      </c>
      <c r="AA147" s="3">
        <v>1516061.42</v>
      </c>
      <c r="AB147" s="4">
        <f t="shared" si="14"/>
        <v>127324.20241409866</v>
      </c>
      <c r="AC147" s="4"/>
      <c r="AD147" s="3"/>
      <c r="AE147" s="4">
        <v>0</v>
      </c>
      <c r="AF147" s="48">
        <v>127324.2</v>
      </c>
      <c r="AG147" s="48">
        <v>0</v>
      </c>
      <c r="AH147" s="4">
        <f t="shared" si="15"/>
        <v>1516061.4175859012</v>
      </c>
      <c r="AI147" s="4">
        <f t="shared" si="12"/>
        <v>2.4140987079590559E-3</v>
      </c>
      <c r="AJ147" s="47">
        <f>'Monthly Adjustments'!AX148</f>
        <v>0</v>
      </c>
      <c r="AK147" s="4">
        <f t="shared" si="16"/>
        <v>1516061.4175859012</v>
      </c>
    </row>
    <row r="148" spans="1:37" ht="15.75" x14ac:dyDescent="0.25">
      <c r="A148" s="7" t="s">
        <v>147</v>
      </c>
      <c r="B148" s="2" t="s">
        <v>384</v>
      </c>
      <c r="C148" s="3">
        <v>131048.55</v>
      </c>
      <c r="D148" s="3">
        <v>0</v>
      </c>
      <c r="E148" s="3">
        <v>131048.55</v>
      </c>
      <c r="F148" s="48">
        <v>0</v>
      </c>
      <c r="G148" s="3">
        <v>131048.55</v>
      </c>
      <c r="H148" s="48">
        <v>0</v>
      </c>
      <c r="I148" s="5">
        <v>131048.55</v>
      </c>
      <c r="J148" s="5">
        <v>0</v>
      </c>
      <c r="K148" s="3">
        <v>131048.55</v>
      </c>
      <c r="L148" s="3">
        <v>0</v>
      </c>
      <c r="M148" s="3">
        <v>117144.91</v>
      </c>
      <c r="N148" s="3">
        <v>0</v>
      </c>
      <c r="O148" s="3">
        <v>117869.99</v>
      </c>
      <c r="P148" s="3">
        <v>0</v>
      </c>
      <c r="Q148" s="3">
        <v>117875.06</v>
      </c>
      <c r="R148" s="48">
        <v>0</v>
      </c>
      <c r="S148" s="3">
        <v>126949.07</v>
      </c>
      <c r="T148" s="48">
        <v>0</v>
      </c>
      <c r="U148" s="3">
        <v>126949.07</v>
      </c>
      <c r="V148" s="48">
        <v>0</v>
      </c>
      <c r="W148" s="3">
        <v>126949.07</v>
      </c>
      <c r="X148" s="48">
        <v>0</v>
      </c>
      <c r="Y148" s="48">
        <v>-838.93179203816203</v>
      </c>
      <c r="Z148" s="4">
        <f t="shared" si="13"/>
        <v>1389818.8517920384</v>
      </c>
      <c r="AA148" s="3">
        <v>1516758.34</v>
      </c>
      <c r="AB148" s="4">
        <f t="shared" si="14"/>
        <v>126939.48820796167</v>
      </c>
      <c r="AC148" s="4"/>
      <c r="AD148" s="3"/>
      <c r="AE148" s="4">
        <v>0</v>
      </c>
      <c r="AF148" s="48">
        <v>126939.49</v>
      </c>
      <c r="AG148" s="48">
        <v>0</v>
      </c>
      <c r="AH148" s="4">
        <f t="shared" si="15"/>
        <v>1516758.3417920382</v>
      </c>
      <c r="AI148" s="4">
        <f t="shared" si="12"/>
        <v>-1.7920380923897028E-3</v>
      </c>
      <c r="AJ148" s="47">
        <f>'Monthly Adjustments'!AX149</f>
        <v>0</v>
      </c>
      <c r="AK148" s="4">
        <f t="shared" si="16"/>
        <v>1516758.3417920382</v>
      </c>
    </row>
    <row r="149" spans="1:37" ht="15.75" x14ac:dyDescent="0.25">
      <c r="A149" s="7" t="s">
        <v>148</v>
      </c>
      <c r="B149" s="2" t="s">
        <v>265</v>
      </c>
      <c r="C149" s="3">
        <v>206167.81</v>
      </c>
      <c r="D149" s="3">
        <v>0</v>
      </c>
      <c r="E149" s="3">
        <v>206167.81</v>
      </c>
      <c r="F149" s="48">
        <v>0</v>
      </c>
      <c r="G149" s="3">
        <v>206167.81</v>
      </c>
      <c r="H149" s="48">
        <v>0</v>
      </c>
      <c r="I149" s="5">
        <v>206167.81</v>
      </c>
      <c r="J149" s="5">
        <v>0</v>
      </c>
      <c r="K149" s="3">
        <v>206167.81</v>
      </c>
      <c r="L149" s="3">
        <v>0</v>
      </c>
      <c r="M149" s="3">
        <v>131213.54999999999</v>
      </c>
      <c r="N149" s="3">
        <v>0</v>
      </c>
      <c r="O149" s="3">
        <v>185876.02</v>
      </c>
      <c r="P149" s="3">
        <v>0</v>
      </c>
      <c r="Q149" s="3">
        <v>185883.4</v>
      </c>
      <c r="R149" s="48">
        <v>0</v>
      </c>
      <c r="S149" s="3">
        <v>199086.76</v>
      </c>
      <c r="T149" s="48">
        <v>0</v>
      </c>
      <c r="U149" s="3">
        <v>199086.76</v>
      </c>
      <c r="V149" s="48">
        <v>0</v>
      </c>
      <c r="W149" s="3">
        <v>199086.76</v>
      </c>
      <c r="X149" s="48">
        <v>0</v>
      </c>
      <c r="Y149" s="48">
        <v>-1220.7082901572962</v>
      </c>
      <c r="Z149" s="4">
        <f t="shared" si="13"/>
        <v>2132293.0082901572</v>
      </c>
      <c r="AA149" s="3">
        <v>2331365.84</v>
      </c>
      <c r="AB149" s="4">
        <f t="shared" si="14"/>
        <v>199072.83170984266</v>
      </c>
      <c r="AC149" s="4"/>
      <c r="AD149" s="3"/>
      <c r="AE149" s="4">
        <v>0</v>
      </c>
      <c r="AF149" s="48">
        <v>199072.83</v>
      </c>
      <c r="AG149" s="48">
        <v>0</v>
      </c>
      <c r="AH149" s="4">
        <f t="shared" si="15"/>
        <v>2331365.8382901577</v>
      </c>
      <c r="AI149" s="4">
        <f t="shared" si="12"/>
        <v>1.7098421230912209E-3</v>
      </c>
      <c r="AJ149" s="47">
        <f>'Monthly Adjustments'!AX150</f>
        <v>0</v>
      </c>
      <c r="AK149" s="4">
        <f t="shared" si="16"/>
        <v>2331365.8382901577</v>
      </c>
    </row>
    <row r="150" spans="1:37" ht="15.75" x14ac:dyDescent="0.25">
      <c r="A150" s="7" t="s">
        <v>149</v>
      </c>
      <c r="B150" s="2" t="s">
        <v>385</v>
      </c>
      <c r="C150" s="3">
        <v>392100.05</v>
      </c>
      <c r="D150" s="3">
        <v>0</v>
      </c>
      <c r="E150" s="3">
        <v>392100.05</v>
      </c>
      <c r="F150" s="48">
        <v>0</v>
      </c>
      <c r="G150" s="3">
        <v>392100.05</v>
      </c>
      <c r="H150" s="48">
        <v>0</v>
      </c>
      <c r="I150" s="5">
        <v>392100.05</v>
      </c>
      <c r="J150" s="5">
        <v>0</v>
      </c>
      <c r="K150" s="3">
        <v>392100.05</v>
      </c>
      <c r="L150" s="3">
        <v>0</v>
      </c>
      <c r="M150" s="3">
        <v>369176.25</v>
      </c>
      <c r="N150" s="3">
        <v>0</v>
      </c>
      <c r="O150" s="3">
        <v>374069.06</v>
      </c>
      <c r="P150" s="3">
        <v>0</v>
      </c>
      <c r="Q150" s="3">
        <v>374082.74</v>
      </c>
      <c r="R150" s="48">
        <v>0</v>
      </c>
      <c r="S150" s="3">
        <v>398559.53</v>
      </c>
      <c r="T150" s="48">
        <v>0</v>
      </c>
      <c r="U150" s="3">
        <v>398559.52</v>
      </c>
      <c r="V150" s="48">
        <v>0</v>
      </c>
      <c r="W150" s="3">
        <v>398559.53</v>
      </c>
      <c r="X150" s="48">
        <v>0</v>
      </c>
      <c r="Y150" s="48">
        <v>-2262.9865425851149</v>
      </c>
      <c r="Z150" s="4">
        <f t="shared" si="13"/>
        <v>4275769.8665425852</v>
      </c>
      <c r="AA150" s="3">
        <v>4674303.58</v>
      </c>
      <c r="AB150" s="4">
        <f t="shared" si="14"/>
        <v>398533.71345741488</v>
      </c>
      <c r="AC150" s="4"/>
      <c r="AD150" s="3"/>
      <c r="AE150" s="4">
        <v>0</v>
      </c>
      <c r="AF150" s="48">
        <v>398533.7</v>
      </c>
      <c r="AG150" s="48">
        <v>0</v>
      </c>
      <c r="AH150" s="4">
        <f t="shared" si="15"/>
        <v>4674303.5665425854</v>
      </c>
      <c r="AI150" s="4">
        <f t="shared" si="12"/>
        <v>1.3457414694130421E-2</v>
      </c>
      <c r="AJ150" s="47">
        <f>'Monthly Adjustments'!AX151</f>
        <v>0</v>
      </c>
      <c r="AK150" s="4">
        <f t="shared" si="16"/>
        <v>4674303.5665425854</v>
      </c>
    </row>
    <row r="151" spans="1:37" ht="15.75" x14ac:dyDescent="0.25">
      <c r="A151" s="7" t="s">
        <v>150</v>
      </c>
      <c r="B151" s="2" t="s">
        <v>266</v>
      </c>
      <c r="C151" s="3">
        <v>68576.649999999994</v>
      </c>
      <c r="D151" s="3">
        <v>0</v>
      </c>
      <c r="E151" s="3">
        <v>68576.649999999994</v>
      </c>
      <c r="F151" s="48">
        <v>0</v>
      </c>
      <c r="G151" s="3">
        <v>68576.649999999994</v>
      </c>
      <c r="H151" s="48">
        <v>0</v>
      </c>
      <c r="I151" s="5">
        <v>68576.649999999994</v>
      </c>
      <c r="J151" s="5">
        <v>0</v>
      </c>
      <c r="K151" s="3">
        <v>68576.649999999994</v>
      </c>
      <c r="L151" s="3">
        <v>0</v>
      </c>
      <c r="M151" s="3">
        <v>25232.02</v>
      </c>
      <c r="N151" s="3">
        <v>0</v>
      </c>
      <c r="O151" s="3">
        <v>75949.070000000007</v>
      </c>
      <c r="P151" s="3">
        <v>0</v>
      </c>
      <c r="Q151" s="3">
        <v>75952.37</v>
      </c>
      <c r="R151" s="48">
        <v>0</v>
      </c>
      <c r="S151" s="3">
        <v>81859.17</v>
      </c>
      <c r="T151" s="48">
        <v>0</v>
      </c>
      <c r="U151" s="3">
        <v>81859.17</v>
      </c>
      <c r="V151" s="48">
        <v>0</v>
      </c>
      <c r="W151" s="3">
        <v>81859.179999999993</v>
      </c>
      <c r="X151" s="48">
        <v>0</v>
      </c>
      <c r="Y151" s="48">
        <v>-546.10955379518396</v>
      </c>
      <c r="Z151" s="4">
        <f t="shared" si="13"/>
        <v>766140.33955379517</v>
      </c>
      <c r="AA151" s="3">
        <v>847993.28</v>
      </c>
      <c r="AB151" s="4">
        <f t="shared" si="14"/>
        <v>81852.940446204855</v>
      </c>
      <c r="AC151" s="4"/>
      <c r="AD151" s="3"/>
      <c r="AE151" s="4">
        <v>0</v>
      </c>
      <c r="AF151" s="48">
        <v>81852.94</v>
      </c>
      <c r="AG151" s="48">
        <v>0</v>
      </c>
      <c r="AH151" s="4">
        <f t="shared" si="15"/>
        <v>847993.27955379512</v>
      </c>
      <c r="AI151" s="4">
        <f t="shared" si="12"/>
        <v>4.4620491098612547E-4</v>
      </c>
      <c r="AJ151" s="47">
        <f>'Monthly Adjustments'!AX152</f>
        <v>0</v>
      </c>
      <c r="AK151" s="4">
        <f t="shared" si="16"/>
        <v>847993.27955379512</v>
      </c>
    </row>
    <row r="152" spans="1:37" ht="15.75" x14ac:dyDescent="0.25">
      <c r="A152" s="7" t="s">
        <v>151</v>
      </c>
      <c r="B152" s="2" t="s">
        <v>267</v>
      </c>
      <c r="C152" s="3">
        <v>365404.66</v>
      </c>
      <c r="D152" s="3">
        <v>0</v>
      </c>
      <c r="E152" s="3">
        <v>365404.66</v>
      </c>
      <c r="F152" s="48">
        <v>0</v>
      </c>
      <c r="G152" s="3">
        <v>365404.66</v>
      </c>
      <c r="H152" s="48">
        <v>0</v>
      </c>
      <c r="I152" s="5">
        <v>365404.66</v>
      </c>
      <c r="J152" s="5">
        <v>0</v>
      </c>
      <c r="K152" s="3">
        <v>365404.66</v>
      </c>
      <c r="L152" s="3">
        <v>0</v>
      </c>
      <c r="M152" s="3">
        <v>360685.56</v>
      </c>
      <c r="N152" s="3">
        <v>0</v>
      </c>
      <c r="O152" s="3">
        <v>368633.27</v>
      </c>
      <c r="P152" s="3">
        <v>0</v>
      </c>
      <c r="Q152" s="3">
        <v>368656.35</v>
      </c>
      <c r="R152" s="48">
        <v>0</v>
      </c>
      <c r="S152" s="3">
        <v>409951.93</v>
      </c>
      <c r="T152" s="48">
        <v>0</v>
      </c>
      <c r="U152" s="3">
        <v>409951.92</v>
      </c>
      <c r="V152" s="48">
        <v>0</v>
      </c>
      <c r="W152" s="3">
        <v>409951.93</v>
      </c>
      <c r="X152" s="48">
        <v>0</v>
      </c>
      <c r="Y152" s="48">
        <v>-3817.9566792692663</v>
      </c>
      <c r="Z152" s="4">
        <f t="shared" si="13"/>
        <v>4158672.2166792694</v>
      </c>
      <c r="AA152" s="3">
        <v>4568580.59</v>
      </c>
      <c r="AB152" s="4">
        <f t="shared" si="14"/>
        <v>409908.3733207304</v>
      </c>
      <c r="AC152" s="4"/>
      <c r="AD152" s="3"/>
      <c r="AE152" s="4">
        <v>0</v>
      </c>
      <c r="AF152" s="48">
        <v>409908.37</v>
      </c>
      <c r="AG152" s="48">
        <v>0</v>
      </c>
      <c r="AH152" s="4">
        <f t="shared" si="15"/>
        <v>4568580.5866792696</v>
      </c>
      <c r="AI152" s="4">
        <f t="shared" si="12"/>
        <v>3.3207302913069725E-3</v>
      </c>
      <c r="AJ152" s="47">
        <f>'Monthly Adjustments'!AX153</f>
        <v>0</v>
      </c>
      <c r="AK152" s="4">
        <f t="shared" si="16"/>
        <v>4568580.5866792696</v>
      </c>
    </row>
    <row r="153" spans="1:37" ht="15.75" x14ac:dyDescent="0.25">
      <c r="A153" s="7" t="s">
        <v>152</v>
      </c>
      <c r="B153" s="2" t="s">
        <v>386</v>
      </c>
      <c r="C153" s="3">
        <v>217171.11</v>
      </c>
      <c r="D153" s="3">
        <v>0</v>
      </c>
      <c r="E153" s="3">
        <v>217171.11</v>
      </c>
      <c r="F153" s="48">
        <v>0</v>
      </c>
      <c r="G153" s="3">
        <v>217171.11</v>
      </c>
      <c r="H153" s="48">
        <v>0</v>
      </c>
      <c r="I153" s="5">
        <v>217171.11</v>
      </c>
      <c r="J153" s="5">
        <v>0</v>
      </c>
      <c r="K153" s="3">
        <v>217171.11</v>
      </c>
      <c r="L153" s="3">
        <v>0</v>
      </c>
      <c r="M153" s="3">
        <v>204632.27</v>
      </c>
      <c r="N153" s="3">
        <v>0</v>
      </c>
      <c r="O153" s="3">
        <v>204593.95</v>
      </c>
      <c r="P153" s="3">
        <v>0</v>
      </c>
      <c r="Q153" s="3">
        <v>204600.46</v>
      </c>
      <c r="R153" s="48">
        <v>0</v>
      </c>
      <c r="S153" s="3">
        <v>216244.6</v>
      </c>
      <c r="T153" s="48">
        <v>0</v>
      </c>
      <c r="U153" s="3">
        <v>216244.6</v>
      </c>
      <c r="V153" s="48">
        <v>0</v>
      </c>
      <c r="W153" s="3">
        <v>216244.61</v>
      </c>
      <c r="X153" s="48">
        <v>0</v>
      </c>
      <c r="Y153" s="48">
        <v>-1076.5517370054895</v>
      </c>
      <c r="Z153" s="4">
        <f t="shared" si="13"/>
        <v>2349492.5917370049</v>
      </c>
      <c r="AA153" s="3">
        <v>2565724.91</v>
      </c>
      <c r="AB153" s="4">
        <f t="shared" si="14"/>
        <v>216232.31826299522</v>
      </c>
      <c r="AC153" s="4"/>
      <c r="AD153" s="3"/>
      <c r="AE153" s="4">
        <v>0</v>
      </c>
      <c r="AF153" s="48">
        <v>216232.32000000001</v>
      </c>
      <c r="AG153" s="48">
        <v>0</v>
      </c>
      <c r="AH153" s="4">
        <f t="shared" si="15"/>
        <v>2565724.9117370052</v>
      </c>
      <c r="AI153" s="4">
        <f t="shared" si="12"/>
        <v>-1.7370050773024559E-3</v>
      </c>
      <c r="AJ153" s="47">
        <f>'Monthly Adjustments'!AX154</f>
        <v>0</v>
      </c>
      <c r="AK153" s="4">
        <f t="shared" si="16"/>
        <v>2565724.9117370052</v>
      </c>
    </row>
    <row r="154" spans="1:37" ht="15.75" x14ac:dyDescent="0.25">
      <c r="A154" s="7" t="s">
        <v>153</v>
      </c>
      <c r="B154" s="2" t="s">
        <v>268</v>
      </c>
      <c r="C154" s="3">
        <v>466116.65</v>
      </c>
      <c r="D154" s="3">
        <v>0</v>
      </c>
      <c r="E154" s="3">
        <v>466116.65</v>
      </c>
      <c r="F154" s="48">
        <v>0</v>
      </c>
      <c r="G154" s="3">
        <v>466116.65</v>
      </c>
      <c r="H154" s="48">
        <v>0</v>
      </c>
      <c r="I154" s="5">
        <v>466116.65</v>
      </c>
      <c r="J154" s="5">
        <v>0</v>
      </c>
      <c r="K154" s="3">
        <v>466116.65</v>
      </c>
      <c r="L154" s="3">
        <v>0</v>
      </c>
      <c r="M154" s="3">
        <v>662526.30000000005</v>
      </c>
      <c r="N154" s="3">
        <v>0</v>
      </c>
      <c r="O154" s="3">
        <v>662429.4</v>
      </c>
      <c r="P154" s="3">
        <v>0</v>
      </c>
      <c r="Q154" s="3">
        <v>662448.6</v>
      </c>
      <c r="R154" s="48">
        <v>0</v>
      </c>
      <c r="S154" s="3">
        <v>696798.02</v>
      </c>
      <c r="T154" s="48">
        <v>0</v>
      </c>
      <c r="U154" s="3">
        <v>696798.02</v>
      </c>
      <c r="V154" s="48">
        <v>0</v>
      </c>
      <c r="W154" s="3">
        <v>696798.03</v>
      </c>
      <c r="X154" s="48">
        <v>0</v>
      </c>
      <c r="Y154" s="48">
        <v>-3175.7547003421146</v>
      </c>
      <c r="Z154" s="4">
        <f t="shared" si="13"/>
        <v>6411557.3747003423</v>
      </c>
      <c r="AA154" s="3">
        <v>7108319.1699999999</v>
      </c>
      <c r="AB154" s="4">
        <f t="shared" si="14"/>
        <v>696761.79529965762</v>
      </c>
      <c r="AC154" s="4"/>
      <c r="AD154" s="3"/>
      <c r="AE154" s="4">
        <v>0</v>
      </c>
      <c r="AF154" s="48">
        <v>696761.8</v>
      </c>
      <c r="AG154" s="48">
        <v>0</v>
      </c>
      <c r="AH154" s="4">
        <f t="shared" si="15"/>
        <v>7108319.1747003412</v>
      </c>
      <c r="AI154" s="4">
        <f t="shared" si="12"/>
        <v>-4.7003412619233131E-3</v>
      </c>
      <c r="AJ154" s="47">
        <f>'Monthly Adjustments'!AX155</f>
        <v>0</v>
      </c>
      <c r="AK154" s="4">
        <f t="shared" si="16"/>
        <v>7108319.1747003412</v>
      </c>
    </row>
    <row r="155" spans="1:37" ht="15.75" x14ac:dyDescent="0.25">
      <c r="A155" s="7" t="s">
        <v>154</v>
      </c>
      <c r="B155" s="2" t="s">
        <v>320</v>
      </c>
      <c r="C155" s="3">
        <v>117133.66</v>
      </c>
      <c r="D155" s="3">
        <v>0</v>
      </c>
      <c r="E155" s="3">
        <v>117133.66</v>
      </c>
      <c r="F155" s="48">
        <v>0</v>
      </c>
      <c r="G155" s="3">
        <v>117133.66</v>
      </c>
      <c r="H155" s="48">
        <v>0</v>
      </c>
      <c r="I155" s="5">
        <v>117133.66</v>
      </c>
      <c r="J155" s="5">
        <v>0</v>
      </c>
      <c r="K155" s="3">
        <v>117133.66</v>
      </c>
      <c r="L155" s="3">
        <v>0</v>
      </c>
      <c r="M155" s="3">
        <v>99461.71</v>
      </c>
      <c r="N155" s="3">
        <v>0</v>
      </c>
      <c r="O155" s="3">
        <v>98973.119999999995</v>
      </c>
      <c r="P155" s="3">
        <v>0</v>
      </c>
      <c r="Q155" s="3">
        <v>98977.84</v>
      </c>
      <c r="R155" s="48">
        <v>0</v>
      </c>
      <c r="S155" s="3">
        <v>107434.4</v>
      </c>
      <c r="T155" s="48">
        <v>0</v>
      </c>
      <c r="U155" s="3">
        <v>107434.4</v>
      </c>
      <c r="V155" s="48">
        <v>0</v>
      </c>
      <c r="W155" s="3">
        <v>107434.41</v>
      </c>
      <c r="X155" s="48">
        <v>0</v>
      </c>
      <c r="Y155" s="48">
        <v>-781.84573948096352</v>
      </c>
      <c r="Z155" s="4">
        <f t="shared" si="13"/>
        <v>1206166.025739481</v>
      </c>
      <c r="AA155" s="3">
        <v>1313591.51</v>
      </c>
      <c r="AB155" s="4">
        <f t="shared" si="14"/>
        <v>107425.48426051904</v>
      </c>
      <c r="AC155" s="4"/>
      <c r="AD155" s="3"/>
      <c r="AE155" s="4">
        <v>0</v>
      </c>
      <c r="AF155" s="48">
        <v>107425.48</v>
      </c>
      <c r="AG155" s="48">
        <v>0</v>
      </c>
      <c r="AH155" s="4">
        <f t="shared" si="15"/>
        <v>1313591.5057394812</v>
      </c>
      <c r="AI155" s="4">
        <f t="shared" si="12"/>
        <v>4.2605188209563494E-3</v>
      </c>
      <c r="AJ155" s="47">
        <f>'Monthly Adjustments'!AX156</f>
        <v>0</v>
      </c>
      <c r="AK155" s="4">
        <f t="shared" si="16"/>
        <v>1313591.5057394812</v>
      </c>
    </row>
    <row r="156" spans="1:37" ht="15.75" x14ac:dyDescent="0.25">
      <c r="A156" s="7" t="s">
        <v>155</v>
      </c>
      <c r="B156" s="2" t="s">
        <v>269</v>
      </c>
      <c r="C156" s="3">
        <v>284887.67</v>
      </c>
      <c r="D156" s="3">
        <v>0</v>
      </c>
      <c r="E156" s="3">
        <v>284887.67</v>
      </c>
      <c r="F156" s="48">
        <v>0</v>
      </c>
      <c r="G156" s="3">
        <v>284887.67</v>
      </c>
      <c r="H156" s="48">
        <v>0</v>
      </c>
      <c r="I156" s="5">
        <v>284887.67</v>
      </c>
      <c r="J156" s="5">
        <v>0</v>
      </c>
      <c r="K156" s="3">
        <v>284887.67</v>
      </c>
      <c r="L156" s="3">
        <v>0</v>
      </c>
      <c r="M156" s="3">
        <v>285946.23</v>
      </c>
      <c r="N156" s="3">
        <v>0</v>
      </c>
      <c r="O156" s="3">
        <v>286933.33</v>
      </c>
      <c r="P156" s="3">
        <v>0</v>
      </c>
      <c r="Q156" s="3">
        <v>287002.32</v>
      </c>
      <c r="R156" s="48">
        <v>0</v>
      </c>
      <c r="S156" s="3">
        <v>410428.07</v>
      </c>
      <c r="T156" s="48">
        <v>0</v>
      </c>
      <c r="U156" s="3">
        <v>410428.07</v>
      </c>
      <c r="V156" s="48">
        <v>0</v>
      </c>
      <c r="W156" s="3">
        <v>410428.07</v>
      </c>
      <c r="X156" s="48">
        <v>0</v>
      </c>
      <c r="Y156" s="48">
        <v>-11410.931784458267</v>
      </c>
      <c r="Z156" s="4">
        <f t="shared" si="13"/>
        <v>3527015.3717844579</v>
      </c>
      <c r="AA156" s="3">
        <v>3936494.97</v>
      </c>
      <c r="AB156" s="4">
        <f t="shared" si="14"/>
        <v>409479.59821554227</v>
      </c>
      <c r="AC156" s="4"/>
      <c r="AD156" s="3"/>
      <c r="AE156" s="4">
        <v>0</v>
      </c>
      <c r="AF156" s="48">
        <v>409479.6</v>
      </c>
      <c r="AG156" s="48">
        <v>0</v>
      </c>
      <c r="AH156" s="4">
        <f t="shared" si="15"/>
        <v>3936494.9717844585</v>
      </c>
      <c r="AI156" s="4">
        <f t="shared" si="12"/>
        <v>-1.7844582907855511E-3</v>
      </c>
      <c r="AJ156" s="47">
        <f>'Monthly Adjustments'!AX157</f>
        <v>-107767.98333333334</v>
      </c>
      <c r="AK156" s="4">
        <f t="shared" si="16"/>
        <v>3828726.9884511251</v>
      </c>
    </row>
    <row r="157" spans="1:37" ht="15.75" x14ac:dyDescent="0.25">
      <c r="A157" s="7" t="s">
        <v>156</v>
      </c>
      <c r="B157" s="2" t="s">
        <v>387</v>
      </c>
      <c r="C157" s="3">
        <v>0</v>
      </c>
      <c r="D157" s="3">
        <v>0</v>
      </c>
      <c r="E157" s="3">
        <v>0</v>
      </c>
      <c r="F157" s="48">
        <v>0</v>
      </c>
      <c r="G157" s="3">
        <v>0</v>
      </c>
      <c r="H157" s="48">
        <v>0</v>
      </c>
      <c r="I157" s="5">
        <v>0</v>
      </c>
      <c r="J157" s="5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48">
        <v>0</v>
      </c>
      <c r="S157" s="3">
        <v>0</v>
      </c>
      <c r="T157" s="48">
        <v>0</v>
      </c>
      <c r="U157" s="3">
        <v>0</v>
      </c>
      <c r="V157" s="48">
        <v>0</v>
      </c>
      <c r="W157" s="3">
        <v>0</v>
      </c>
      <c r="X157" s="48">
        <v>0</v>
      </c>
      <c r="Y157" s="48">
        <v>0</v>
      </c>
      <c r="Z157" s="4">
        <f t="shared" si="13"/>
        <v>0</v>
      </c>
      <c r="AA157" s="3">
        <v>0</v>
      </c>
      <c r="AB157" s="4">
        <f t="shared" si="14"/>
        <v>0</v>
      </c>
      <c r="AC157" s="4"/>
      <c r="AD157" s="3"/>
      <c r="AE157" s="4">
        <v>0</v>
      </c>
      <c r="AF157" s="48">
        <v>0</v>
      </c>
      <c r="AG157" s="48">
        <v>0</v>
      </c>
      <c r="AH157" s="4">
        <f t="shared" si="15"/>
        <v>0</v>
      </c>
      <c r="AI157" s="4">
        <f t="shared" si="12"/>
        <v>0</v>
      </c>
      <c r="AJ157" s="47">
        <f>'Monthly Adjustments'!AX158</f>
        <v>0</v>
      </c>
      <c r="AK157" s="4">
        <f t="shared" si="16"/>
        <v>0</v>
      </c>
    </row>
    <row r="158" spans="1:37" ht="15.75" x14ac:dyDescent="0.25">
      <c r="A158" s="7" t="s">
        <v>157</v>
      </c>
      <c r="B158" s="2" t="s">
        <v>270</v>
      </c>
      <c r="C158" s="3">
        <v>818426.82</v>
      </c>
      <c r="D158" s="3">
        <v>0</v>
      </c>
      <c r="E158" s="3">
        <v>818426.82</v>
      </c>
      <c r="F158" s="48">
        <v>0</v>
      </c>
      <c r="G158" s="3">
        <v>818426.82</v>
      </c>
      <c r="H158" s="48">
        <v>0</v>
      </c>
      <c r="I158" s="5">
        <v>818426.82</v>
      </c>
      <c r="J158" s="5">
        <v>0</v>
      </c>
      <c r="K158" s="3">
        <v>818426.82</v>
      </c>
      <c r="L158" s="3">
        <v>0</v>
      </c>
      <c r="M158" s="3">
        <v>779499.09</v>
      </c>
      <c r="N158" s="3">
        <v>0</v>
      </c>
      <c r="O158" s="3">
        <v>779230.25</v>
      </c>
      <c r="P158" s="3">
        <v>0</v>
      </c>
      <c r="Q158" s="3">
        <v>779271.57</v>
      </c>
      <c r="R158" s="48">
        <v>0</v>
      </c>
      <c r="S158" s="3">
        <v>853194.18</v>
      </c>
      <c r="T158" s="48">
        <v>0</v>
      </c>
      <c r="U158" s="3">
        <v>853194.18</v>
      </c>
      <c r="V158" s="48">
        <v>0</v>
      </c>
      <c r="W158" s="3">
        <v>853194.19</v>
      </c>
      <c r="X158" s="48">
        <v>0</v>
      </c>
      <c r="Y158" s="48">
        <v>-6834.4693304919738</v>
      </c>
      <c r="Z158" s="4">
        <f t="shared" si="13"/>
        <v>8996552.0293304902</v>
      </c>
      <c r="AA158" s="3">
        <v>9849668.25</v>
      </c>
      <c r="AB158" s="4">
        <f t="shared" si="14"/>
        <v>853116.22066950984</v>
      </c>
      <c r="AC158" s="4"/>
      <c r="AD158" s="3"/>
      <c r="AE158" s="4">
        <v>0</v>
      </c>
      <c r="AF158" s="48">
        <v>853116.22</v>
      </c>
      <c r="AG158" s="48">
        <v>0</v>
      </c>
      <c r="AH158" s="4">
        <f t="shared" si="15"/>
        <v>9849668.2493304908</v>
      </c>
      <c r="AI158" s="4">
        <f t="shared" si="12"/>
        <v>6.695091724395752E-4</v>
      </c>
      <c r="AJ158" s="47">
        <f>'Monthly Adjustments'!AX159</f>
        <v>-165874.01685416669</v>
      </c>
      <c r="AK158" s="4">
        <f t="shared" si="16"/>
        <v>9683794.2324763238</v>
      </c>
    </row>
    <row r="159" spans="1:37" ht="15.75" x14ac:dyDescent="0.25">
      <c r="A159" s="7" t="s">
        <v>158</v>
      </c>
      <c r="B159" s="2" t="s">
        <v>271</v>
      </c>
      <c r="C159" s="3">
        <v>215430.11</v>
      </c>
      <c r="D159" s="3">
        <v>0</v>
      </c>
      <c r="E159" s="3">
        <v>215430.11</v>
      </c>
      <c r="F159" s="48">
        <v>0</v>
      </c>
      <c r="G159" s="3">
        <v>215430.11</v>
      </c>
      <c r="H159" s="48">
        <v>0</v>
      </c>
      <c r="I159" s="5">
        <v>215430.11</v>
      </c>
      <c r="J159" s="5">
        <v>0</v>
      </c>
      <c r="K159" s="3">
        <v>215430.11</v>
      </c>
      <c r="L159" s="3">
        <v>0</v>
      </c>
      <c r="M159" s="3">
        <v>222474.87</v>
      </c>
      <c r="N159" s="3">
        <v>0</v>
      </c>
      <c r="O159" s="3">
        <v>225004.09</v>
      </c>
      <c r="P159" s="3">
        <v>0</v>
      </c>
      <c r="Q159" s="3">
        <v>225013.29</v>
      </c>
      <c r="R159" s="48">
        <v>0</v>
      </c>
      <c r="S159" s="3">
        <v>241475.84</v>
      </c>
      <c r="T159" s="48">
        <v>0</v>
      </c>
      <c r="U159" s="3">
        <v>241475.84</v>
      </c>
      <c r="V159" s="48">
        <v>0</v>
      </c>
      <c r="W159" s="3">
        <v>241475.84</v>
      </c>
      <c r="X159" s="48">
        <v>0</v>
      </c>
      <c r="Y159" s="48">
        <v>-1522.0344051015497</v>
      </c>
      <c r="Z159" s="4">
        <f t="shared" si="13"/>
        <v>2475592.3544051014</v>
      </c>
      <c r="AA159" s="3">
        <v>2717050.83</v>
      </c>
      <c r="AB159" s="4">
        <f t="shared" si="14"/>
        <v>241458.47559489869</v>
      </c>
      <c r="AC159" s="4"/>
      <c r="AD159" s="3"/>
      <c r="AE159" s="4">
        <v>0</v>
      </c>
      <c r="AF159" s="48">
        <v>241458.47</v>
      </c>
      <c r="AG159" s="48">
        <v>0</v>
      </c>
      <c r="AH159" s="4">
        <f t="shared" si="15"/>
        <v>2717050.8244051016</v>
      </c>
      <c r="AI159" s="4">
        <f t="shared" si="12"/>
        <v>5.5948984809219837E-3</v>
      </c>
      <c r="AJ159" s="47">
        <f>'Monthly Adjustments'!AX160</f>
        <v>0</v>
      </c>
      <c r="AK159" s="4">
        <f t="shared" si="16"/>
        <v>2717050.8244051016</v>
      </c>
    </row>
    <row r="160" spans="1:37" ht="15.75" x14ac:dyDescent="0.25">
      <c r="A160" s="7" t="s">
        <v>159</v>
      </c>
      <c r="B160" s="2" t="s">
        <v>272</v>
      </c>
      <c r="C160" s="3">
        <v>90911.7</v>
      </c>
      <c r="D160" s="3">
        <v>0</v>
      </c>
      <c r="E160" s="3">
        <v>90911.7</v>
      </c>
      <c r="F160" s="48">
        <v>0</v>
      </c>
      <c r="G160" s="3">
        <v>90911.7</v>
      </c>
      <c r="H160" s="48">
        <v>0</v>
      </c>
      <c r="I160" s="5">
        <v>90911.7</v>
      </c>
      <c r="J160" s="5">
        <v>0</v>
      </c>
      <c r="K160" s="3">
        <v>90911.7</v>
      </c>
      <c r="L160" s="3">
        <v>0</v>
      </c>
      <c r="M160" s="3">
        <v>82630.240000000005</v>
      </c>
      <c r="N160" s="3">
        <v>0</v>
      </c>
      <c r="O160" s="3">
        <v>86353.34</v>
      </c>
      <c r="P160" s="3">
        <v>0</v>
      </c>
      <c r="Q160" s="3">
        <v>86357.119999999995</v>
      </c>
      <c r="R160" s="48">
        <v>0</v>
      </c>
      <c r="S160" s="3">
        <v>93123.24</v>
      </c>
      <c r="T160" s="48">
        <v>0</v>
      </c>
      <c r="U160" s="3">
        <v>93123.24</v>
      </c>
      <c r="V160" s="48">
        <v>0</v>
      </c>
      <c r="W160" s="3">
        <v>93123.24</v>
      </c>
      <c r="X160" s="48">
        <v>0</v>
      </c>
      <c r="Y160" s="48">
        <v>-625.55750847057834</v>
      </c>
      <c r="Z160" s="4">
        <f t="shared" si="13"/>
        <v>989894.47750847053</v>
      </c>
      <c r="AA160" s="3">
        <v>1083010.5900000001</v>
      </c>
      <c r="AB160" s="4">
        <f t="shared" si="14"/>
        <v>93116.112491529551</v>
      </c>
      <c r="AC160" s="4"/>
      <c r="AD160" s="3"/>
      <c r="AE160" s="4">
        <v>0</v>
      </c>
      <c r="AF160" s="48">
        <v>93116.11</v>
      </c>
      <c r="AG160" s="48">
        <v>0</v>
      </c>
      <c r="AH160" s="4">
        <f t="shared" si="15"/>
        <v>1083010.5875084705</v>
      </c>
      <c r="AI160" s="4">
        <f t="shared" si="12"/>
        <v>2.4915295653045177E-3</v>
      </c>
      <c r="AJ160" s="47">
        <f>'Monthly Adjustments'!AX161</f>
        <v>0</v>
      </c>
      <c r="AK160" s="4">
        <f t="shared" si="16"/>
        <v>1083010.5875084705</v>
      </c>
    </row>
    <row r="161" spans="1:37" ht="15.75" x14ac:dyDescent="0.25">
      <c r="A161" s="7" t="s">
        <v>160</v>
      </c>
      <c r="B161" s="2" t="s">
        <v>273</v>
      </c>
      <c r="C161" s="3">
        <v>181623.75</v>
      </c>
      <c r="D161" s="3">
        <v>0</v>
      </c>
      <c r="E161" s="3">
        <v>181623.75</v>
      </c>
      <c r="F161" s="48">
        <v>0</v>
      </c>
      <c r="G161" s="3">
        <v>181623.75</v>
      </c>
      <c r="H161" s="48">
        <v>0</v>
      </c>
      <c r="I161" s="5">
        <v>181623.75</v>
      </c>
      <c r="J161" s="5">
        <v>0</v>
      </c>
      <c r="K161" s="3">
        <v>181623.75</v>
      </c>
      <c r="L161" s="3">
        <v>0</v>
      </c>
      <c r="M161" s="3">
        <v>177897.88</v>
      </c>
      <c r="N161" s="3">
        <v>0</v>
      </c>
      <c r="O161" s="3">
        <v>177834.4</v>
      </c>
      <c r="P161" s="3">
        <v>0</v>
      </c>
      <c r="Q161" s="3">
        <v>177841</v>
      </c>
      <c r="R161" s="48">
        <v>0</v>
      </c>
      <c r="S161" s="3">
        <v>189648.99</v>
      </c>
      <c r="T161" s="48">
        <v>0</v>
      </c>
      <c r="U161" s="3">
        <v>189648.99</v>
      </c>
      <c r="V161" s="48">
        <v>0</v>
      </c>
      <c r="W161" s="3">
        <v>189648.99</v>
      </c>
      <c r="X161" s="48">
        <v>0</v>
      </c>
      <c r="Y161" s="48">
        <v>-1091.7003385092746</v>
      </c>
      <c r="Z161" s="4">
        <f t="shared" si="13"/>
        <v>2011730.7003385089</v>
      </c>
      <c r="AA161" s="3">
        <v>2201367.23</v>
      </c>
      <c r="AB161" s="4">
        <f t="shared" si="14"/>
        <v>189636.52966149105</v>
      </c>
      <c r="AC161" s="4"/>
      <c r="AD161" s="3"/>
      <c r="AE161" s="4">
        <v>0</v>
      </c>
      <c r="AF161" s="48">
        <v>189636.53</v>
      </c>
      <c r="AG161" s="48">
        <v>0</v>
      </c>
      <c r="AH161" s="4">
        <f t="shared" si="15"/>
        <v>2201367.2303385092</v>
      </c>
      <c r="AI161" s="4">
        <f t="shared" si="12"/>
        <v>-3.385092131793499E-4</v>
      </c>
      <c r="AJ161" s="47">
        <f>'Monthly Adjustments'!AX162</f>
        <v>-7151.7599999999984</v>
      </c>
      <c r="AK161" s="4">
        <f t="shared" si="16"/>
        <v>2194215.4703385094</v>
      </c>
    </row>
    <row r="162" spans="1:37" ht="15.75" x14ac:dyDescent="0.25">
      <c r="A162" s="7" t="s">
        <v>161</v>
      </c>
      <c r="B162" s="2" t="s">
        <v>274</v>
      </c>
      <c r="C162" s="3">
        <v>128080.34</v>
      </c>
      <c r="D162" s="3">
        <v>0</v>
      </c>
      <c r="E162" s="3">
        <v>128080.34</v>
      </c>
      <c r="F162" s="48">
        <v>0</v>
      </c>
      <c r="G162" s="3">
        <v>128080.34</v>
      </c>
      <c r="H162" s="48">
        <v>0</v>
      </c>
      <c r="I162" s="5">
        <v>128080.34</v>
      </c>
      <c r="J162" s="5">
        <v>0</v>
      </c>
      <c r="K162" s="3">
        <v>128080.34</v>
      </c>
      <c r="L162" s="3">
        <v>0</v>
      </c>
      <c r="M162" s="3">
        <v>129577.03</v>
      </c>
      <c r="N162" s="3">
        <v>0</v>
      </c>
      <c r="O162" s="3">
        <v>129535.77</v>
      </c>
      <c r="P162" s="3">
        <v>0</v>
      </c>
      <c r="Q162" s="3">
        <v>129540.64</v>
      </c>
      <c r="R162" s="48">
        <v>0</v>
      </c>
      <c r="S162" s="3">
        <v>138251.18</v>
      </c>
      <c r="T162" s="48">
        <v>0</v>
      </c>
      <c r="U162" s="3">
        <v>138251.18</v>
      </c>
      <c r="V162" s="48">
        <v>0</v>
      </c>
      <c r="W162" s="3">
        <v>138251.19</v>
      </c>
      <c r="X162" s="48">
        <v>0</v>
      </c>
      <c r="Y162" s="48">
        <v>-805.32775210857517</v>
      </c>
      <c r="Z162" s="4">
        <f t="shared" si="13"/>
        <v>1444614.0177521086</v>
      </c>
      <c r="AA162" s="3">
        <v>1582856.01</v>
      </c>
      <c r="AB162" s="4">
        <f t="shared" si="14"/>
        <v>138241.99224789138</v>
      </c>
      <c r="AC162" s="4"/>
      <c r="AD162" s="3"/>
      <c r="AE162" s="4">
        <v>0</v>
      </c>
      <c r="AF162" s="48">
        <v>138241.99</v>
      </c>
      <c r="AG162" s="48">
        <v>0</v>
      </c>
      <c r="AH162" s="4">
        <f t="shared" si="15"/>
        <v>1582856.0077521086</v>
      </c>
      <c r="AI162" s="4">
        <f t="shared" ref="AI162:AI180" si="17">AA162-AH162</f>
        <v>2.2478913888335228E-3</v>
      </c>
      <c r="AJ162" s="47">
        <f>'Monthly Adjustments'!AX163</f>
        <v>0</v>
      </c>
      <c r="AK162" s="4">
        <f t="shared" si="16"/>
        <v>1582856.0077521086</v>
      </c>
    </row>
    <row r="163" spans="1:37" ht="15.75" x14ac:dyDescent="0.25">
      <c r="A163" s="7" t="s">
        <v>162</v>
      </c>
      <c r="B163" s="2" t="s">
        <v>275</v>
      </c>
      <c r="C163" s="3">
        <v>36111.46</v>
      </c>
      <c r="D163" s="3">
        <v>0</v>
      </c>
      <c r="E163" s="3">
        <v>36111.46</v>
      </c>
      <c r="F163" s="48">
        <v>0</v>
      </c>
      <c r="G163" s="3">
        <v>36111.46</v>
      </c>
      <c r="H163" s="48">
        <v>0</v>
      </c>
      <c r="I163" s="5">
        <v>36111.46</v>
      </c>
      <c r="J163" s="5">
        <v>0</v>
      </c>
      <c r="K163" s="3">
        <v>36111.46</v>
      </c>
      <c r="L163" s="3">
        <v>0</v>
      </c>
      <c r="M163" s="3">
        <v>32958.46</v>
      </c>
      <c r="N163" s="3">
        <v>0</v>
      </c>
      <c r="O163" s="3">
        <v>38174.42</v>
      </c>
      <c r="P163" s="3">
        <v>0</v>
      </c>
      <c r="Q163" s="3">
        <v>38177.81</v>
      </c>
      <c r="R163" s="48">
        <v>0</v>
      </c>
      <c r="S163" s="3">
        <v>44244.79</v>
      </c>
      <c r="T163" s="48">
        <v>0</v>
      </c>
      <c r="U163" s="3">
        <v>44244.78</v>
      </c>
      <c r="V163" s="48">
        <v>0</v>
      </c>
      <c r="W163" s="3">
        <v>44244.79</v>
      </c>
      <c r="X163" s="48">
        <v>0</v>
      </c>
      <c r="Y163" s="48">
        <v>-560.91892179152183</v>
      </c>
      <c r="Z163" s="4">
        <f t="shared" si="13"/>
        <v>423163.26892179146</v>
      </c>
      <c r="AA163" s="3">
        <v>467401.65</v>
      </c>
      <c r="AB163" s="4">
        <f t="shared" si="14"/>
        <v>44238.381078208564</v>
      </c>
      <c r="AC163" s="4"/>
      <c r="AD163" s="3"/>
      <c r="AE163" s="4">
        <v>0</v>
      </c>
      <c r="AF163" s="48">
        <v>44238.39</v>
      </c>
      <c r="AG163" s="48">
        <v>0</v>
      </c>
      <c r="AH163" s="4">
        <f t="shared" si="15"/>
        <v>467401.65892179153</v>
      </c>
      <c r="AI163" s="4">
        <f t="shared" si="17"/>
        <v>-8.9217915083281696E-3</v>
      </c>
      <c r="AJ163" s="47">
        <f>'Monthly Adjustments'!AX164</f>
        <v>0</v>
      </c>
      <c r="AK163" s="4">
        <f t="shared" si="16"/>
        <v>467401.65892179153</v>
      </c>
    </row>
    <row r="164" spans="1:37" ht="15.75" x14ac:dyDescent="0.25">
      <c r="A164" s="7" t="s">
        <v>163</v>
      </c>
      <c r="B164" s="2" t="s">
        <v>388</v>
      </c>
      <c r="C164" s="3">
        <v>404942.68</v>
      </c>
      <c r="D164" s="3">
        <v>0</v>
      </c>
      <c r="E164" s="3">
        <v>404942.68</v>
      </c>
      <c r="F164" s="48">
        <v>0</v>
      </c>
      <c r="G164" s="3">
        <v>404942.68</v>
      </c>
      <c r="H164" s="48">
        <v>0</v>
      </c>
      <c r="I164" s="5">
        <v>404942.68</v>
      </c>
      <c r="J164" s="5">
        <v>0</v>
      </c>
      <c r="K164" s="3">
        <v>404942.68</v>
      </c>
      <c r="L164" s="3">
        <v>0</v>
      </c>
      <c r="M164" s="3">
        <v>734419.59</v>
      </c>
      <c r="N164" s="3">
        <v>0</v>
      </c>
      <c r="O164" s="3">
        <v>734244.52</v>
      </c>
      <c r="P164" s="3">
        <v>0</v>
      </c>
      <c r="Q164" s="3">
        <v>734280.52</v>
      </c>
      <c r="R164" s="48">
        <v>0</v>
      </c>
      <c r="S164" s="3">
        <v>798700.31</v>
      </c>
      <c r="T164" s="48">
        <v>0</v>
      </c>
      <c r="U164" s="3">
        <v>798700.3</v>
      </c>
      <c r="V164" s="48">
        <v>0</v>
      </c>
      <c r="W164" s="3">
        <v>798700.31</v>
      </c>
      <c r="X164" s="48">
        <v>0</v>
      </c>
      <c r="Y164" s="48">
        <v>-5954.3583608559557</v>
      </c>
      <c r="Z164" s="4">
        <f t="shared" si="13"/>
        <v>6629713.3083608551</v>
      </c>
      <c r="AA164" s="3">
        <v>7424416.8799999999</v>
      </c>
      <c r="AB164" s="4">
        <f t="shared" si="14"/>
        <v>794703.57163914479</v>
      </c>
      <c r="AC164" s="4"/>
      <c r="AD164" s="3"/>
      <c r="AE164" s="4">
        <v>0</v>
      </c>
      <c r="AF164" s="48">
        <v>794703.57</v>
      </c>
      <c r="AG164" s="48">
        <v>0</v>
      </c>
      <c r="AH164" s="4">
        <f t="shared" si="15"/>
        <v>7424416.8783608554</v>
      </c>
      <c r="AI164" s="4">
        <f t="shared" si="17"/>
        <v>1.6391444951295853E-3</v>
      </c>
      <c r="AJ164" s="47">
        <f>'Monthly Adjustments'!AX165</f>
        <v>0</v>
      </c>
      <c r="AK164" s="4">
        <f t="shared" si="16"/>
        <v>7424416.8783608554</v>
      </c>
    </row>
    <row r="165" spans="1:37" ht="15.75" x14ac:dyDescent="0.25">
      <c r="A165" s="7" t="s">
        <v>164</v>
      </c>
      <c r="B165" s="2" t="s">
        <v>276</v>
      </c>
      <c r="C165" s="3">
        <v>5987.67</v>
      </c>
      <c r="D165" s="3">
        <v>0</v>
      </c>
      <c r="E165" s="3">
        <v>5987.67</v>
      </c>
      <c r="F165" s="48">
        <v>0</v>
      </c>
      <c r="G165" s="3">
        <v>5987.67</v>
      </c>
      <c r="H165" s="48">
        <v>0</v>
      </c>
      <c r="I165" s="5">
        <v>5987.67</v>
      </c>
      <c r="J165" s="5">
        <v>0</v>
      </c>
      <c r="K165" s="3">
        <v>5987.67</v>
      </c>
      <c r="L165" s="3">
        <v>0</v>
      </c>
      <c r="M165" s="3">
        <v>148868.79</v>
      </c>
      <c r="N165" s="3">
        <v>0</v>
      </c>
      <c r="O165" s="3">
        <v>148651.96</v>
      </c>
      <c r="P165" s="3">
        <v>0</v>
      </c>
      <c r="Q165" s="3">
        <v>148688.79</v>
      </c>
      <c r="R165" s="48">
        <v>0</v>
      </c>
      <c r="S165" s="3">
        <v>214585.39</v>
      </c>
      <c r="T165" s="48">
        <v>0</v>
      </c>
      <c r="U165" s="3">
        <v>214585.38</v>
      </c>
      <c r="V165" s="48">
        <v>0</v>
      </c>
      <c r="W165" s="3">
        <v>214585.39</v>
      </c>
      <c r="X165" s="48">
        <v>0</v>
      </c>
      <c r="Y165" s="48">
        <v>-6092.428602947145</v>
      </c>
      <c r="Z165" s="4">
        <f t="shared" si="13"/>
        <v>1125996.4786029472</v>
      </c>
      <c r="AA165" s="3">
        <v>1340512.3700000001</v>
      </c>
      <c r="AB165" s="4">
        <f t="shared" si="14"/>
        <v>214515.89139705291</v>
      </c>
      <c r="AC165" s="4"/>
      <c r="AD165" s="3"/>
      <c r="AE165" s="4">
        <v>0</v>
      </c>
      <c r="AF165" s="48">
        <v>214515.89</v>
      </c>
      <c r="AG165" s="48">
        <v>0</v>
      </c>
      <c r="AH165" s="4">
        <f t="shared" si="15"/>
        <v>1340512.3686029471</v>
      </c>
      <c r="AI165" s="4">
        <f t="shared" si="17"/>
        <v>1.397053012624383E-3</v>
      </c>
      <c r="AJ165" s="47">
        <f>'Monthly Adjustments'!AX166</f>
        <v>0</v>
      </c>
      <c r="AK165" s="4">
        <f t="shared" si="16"/>
        <v>1340512.3686029471</v>
      </c>
    </row>
    <row r="166" spans="1:37" ht="15.75" x14ac:dyDescent="0.25">
      <c r="A166" s="7" t="s">
        <v>165</v>
      </c>
      <c r="B166" s="2" t="s">
        <v>389</v>
      </c>
      <c r="C166" s="3">
        <v>140771.93</v>
      </c>
      <c r="D166" s="3">
        <v>0</v>
      </c>
      <c r="E166" s="3">
        <v>140771.93</v>
      </c>
      <c r="F166" s="48">
        <v>0</v>
      </c>
      <c r="G166" s="3">
        <v>140771.93</v>
      </c>
      <c r="H166" s="48">
        <v>0</v>
      </c>
      <c r="I166" s="5">
        <v>140771.93</v>
      </c>
      <c r="J166" s="5">
        <v>0</v>
      </c>
      <c r="K166" s="3">
        <v>140771.93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48">
        <v>0</v>
      </c>
      <c r="S166" s="3">
        <v>0</v>
      </c>
      <c r="T166" s="48">
        <v>0</v>
      </c>
      <c r="U166" s="3">
        <v>0</v>
      </c>
      <c r="V166" s="48">
        <v>0</v>
      </c>
      <c r="W166" s="3">
        <v>0</v>
      </c>
      <c r="X166" s="48">
        <v>0</v>
      </c>
      <c r="Y166" s="48">
        <v>0</v>
      </c>
      <c r="Z166" s="4">
        <f t="shared" si="13"/>
        <v>703859.64999999991</v>
      </c>
      <c r="AA166" s="3">
        <v>0</v>
      </c>
      <c r="AB166" s="4">
        <f t="shared" si="14"/>
        <v>-703859.64999999991</v>
      </c>
      <c r="AC166" s="4"/>
      <c r="AD166" s="3"/>
      <c r="AE166" s="4">
        <v>0</v>
      </c>
      <c r="AF166" s="48">
        <v>0</v>
      </c>
      <c r="AG166" s="48">
        <v>0</v>
      </c>
      <c r="AH166" s="4">
        <f t="shared" si="15"/>
        <v>703859.64999999991</v>
      </c>
      <c r="AI166" s="4">
        <f t="shared" si="17"/>
        <v>-703859.64999999991</v>
      </c>
      <c r="AJ166" s="47">
        <f>'Monthly Adjustments'!AX167</f>
        <v>0</v>
      </c>
      <c r="AK166" s="4">
        <f t="shared" si="16"/>
        <v>703859.64999999991</v>
      </c>
    </row>
    <row r="167" spans="1:37" ht="15.75" x14ac:dyDescent="0.25">
      <c r="A167" s="7" t="s">
        <v>166</v>
      </c>
      <c r="B167" s="2" t="s">
        <v>277</v>
      </c>
      <c r="C167" s="3">
        <v>772069.42</v>
      </c>
      <c r="D167" s="3">
        <v>0</v>
      </c>
      <c r="E167" s="3">
        <v>772069.42</v>
      </c>
      <c r="F167" s="48">
        <v>0</v>
      </c>
      <c r="G167" s="3">
        <v>772069.42</v>
      </c>
      <c r="H167" s="48">
        <v>0</v>
      </c>
      <c r="I167" s="5">
        <v>772069.42</v>
      </c>
      <c r="J167" s="5">
        <v>0</v>
      </c>
      <c r="K167" s="3">
        <v>772069.42</v>
      </c>
      <c r="L167" s="3">
        <v>0</v>
      </c>
      <c r="M167" s="3">
        <v>1942723.9</v>
      </c>
      <c r="N167" s="3">
        <v>0</v>
      </c>
      <c r="O167" s="3">
        <v>1942021.2</v>
      </c>
      <c r="P167" s="3">
        <v>0</v>
      </c>
      <c r="Q167" s="3">
        <v>1942255.55</v>
      </c>
      <c r="R167" s="48">
        <v>0</v>
      </c>
      <c r="S167" s="3">
        <v>2181323.0099999998</v>
      </c>
      <c r="T167" s="48">
        <v>0</v>
      </c>
      <c r="U167" s="3">
        <v>2181323</v>
      </c>
      <c r="V167" s="48">
        <v>0</v>
      </c>
      <c r="W167" s="3">
        <v>2181323.0099999998</v>
      </c>
      <c r="X167" s="48">
        <v>0</v>
      </c>
      <c r="Y167" s="48">
        <v>-22102.883633305686</v>
      </c>
      <c r="Z167" s="4">
        <f t="shared" si="13"/>
        <v>16253419.653633306</v>
      </c>
      <c r="AA167" s="3">
        <v>18434618.579999998</v>
      </c>
      <c r="AB167" s="4">
        <f t="shared" si="14"/>
        <v>2181198.9263666924</v>
      </c>
      <c r="AC167" s="4"/>
      <c r="AD167" s="3"/>
      <c r="AE167" s="4">
        <v>0</v>
      </c>
      <c r="AF167" s="48">
        <v>2181198.9300000002</v>
      </c>
      <c r="AG167" s="48">
        <v>0</v>
      </c>
      <c r="AH167" s="4">
        <f t="shared" si="15"/>
        <v>18434618.583633304</v>
      </c>
      <c r="AI167" s="4">
        <f t="shared" si="17"/>
        <v>-3.6333054304122925E-3</v>
      </c>
      <c r="AJ167" s="47">
        <f>'Monthly Adjustments'!AX168</f>
        <v>-1830216.3116666663</v>
      </c>
      <c r="AK167" s="4">
        <f t="shared" si="16"/>
        <v>16604402.271966638</v>
      </c>
    </row>
    <row r="168" spans="1:37" ht="15.75" x14ac:dyDescent="0.25">
      <c r="A168" s="7" t="s">
        <v>167</v>
      </c>
      <c r="B168" s="2" t="s">
        <v>390</v>
      </c>
      <c r="C168" s="3">
        <v>1433192.43</v>
      </c>
      <c r="D168" s="3">
        <v>0</v>
      </c>
      <c r="E168" s="3">
        <v>1433192.43</v>
      </c>
      <c r="F168" s="48">
        <v>0</v>
      </c>
      <c r="G168" s="3">
        <v>1433192.43</v>
      </c>
      <c r="H168" s="48">
        <v>0</v>
      </c>
      <c r="I168" s="5">
        <v>1433192.43</v>
      </c>
      <c r="J168" s="5">
        <v>0</v>
      </c>
      <c r="K168" s="3">
        <v>1433192.43</v>
      </c>
      <c r="L168" s="3">
        <v>0</v>
      </c>
      <c r="M168" s="3">
        <v>1644614.93</v>
      </c>
      <c r="N168" s="3">
        <v>0</v>
      </c>
      <c r="O168" s="3">
        <v>1644253.27</v>
      </c>
      <c r="P168" s="3">
        <v>0</v>
      </c>
      <c r="Q168" s="3">
        <v>1644373.88</v>
      </c>
      <c r="R168" s="48">
        <v>0</v>
      </c>
      <c r="S168" s="3">
        <v>1767415.6</v>
      </c>
      <c r="T168" s="48">
        <v>0</v>
      </c>
      <c r="U168" s="3">
        <v>1767415.6</v>
      </c>
      <c r="V168" s="48">
        <v>0</v>
      </c>
      <c r="W168" s="3">
        <v>1767415.6</v>
      </c>
      <c r="X168" s="48">
        <v>0</v>
      </c>
      <c r="Y168" s="48">
        <v>-11375.77155635887</v>
      </c>
      <c r="Z168" s="4">
        <f t="shared" si="13"/>
        <v>17412826.80155636</v>
      </c>
      <c r="AA168" s="3">
        <v>19180178.539999999</v>
      </c>
      <c r="AB168" s="4">
        <f t="shared" si="14"/>
        <v>1767351.7384436391</v>
      </c>
      <c r="AC168" s="4"/>
      <c r="AD168" s="3"/>
      <c r="AE168" s="4">
        <v>0</v>
      </c>
      <c r="AF168" s="48">
        <v>1767351.74</v>
      </c>
      <c r="AG168" s="48">
        <v>0</v>
      </c>
      <c r="AH168" s="4">
        <f t="shared" si="15"/>
        <v>19180178.541556358</v>
      </c>
      <c r="AI168" s="4">
        <f t="shared" si="17"/>
        <v>-1.5563592314720154E-3</v>
      </c>
      <c r="AJ168" s="47">
        <f>'Monthly Adjustments'!AX169</f>
        <v>0</v>
      </c>
      <c r="AK168" s="4">
        <f t="shared" si="16"/>
        <v>19180178.541556358</v>
      </c>
    </row>
    <row r="169" spans="1:37" ht="15.75" x14ac:dyDescent="0.25">
      <c r="A169" s="7" t="s">
        <v>168</v>
      </c>
      <c r="B169" s="2" t="s">
        <v>278</v>
      </c>
      <c r="C169" s="3">
        <v>9461441.0500000007</v>
      </c>
      <c r="D169" s="3">
        <v>0</v>
      </c>
      <c r="E169" s="3">
        <v>9461441.0500000007</v>
      </c>
      <c r="F169" s="48">
        <v>0</v>
      </c>
      <c r="G169" s="3">
        <v>9461441.0500000007</v>
      </c>
      <c r="H169" s="48">
        <v>0</v>
      </c>
      <c r="I169" s="5">
        <v>9461441.0500000007</v>
      </c>
      <c r="J169" s="5">
        <v>0</v>
      </c>
      <c r="K169" s="3">
        <v>9461441.0500000007</v>
      </c>
      <c r="L169" s="3">
        <v>0</v>
      </c>
      <c r="M169" s="3">
        <v>9105160.0999999996</v>
      </c>
      <c r="N169" s="3">
        <v>0</v>
      </c>
      <c r="O169" s="3">
        <v>9103038.0199999996</v>
      </c>
      <c r="P169" s="3">
        <v>0</v>
      </c>
      <c r="Q169" s="3">
        <v>9103458.2799999993</v>
      </c>
      <c r="R169" s="48">
        <v>0</v>
      </c>
      <c r="S169" s="3">
        <v>9855343.3300000001</v>
      </c>
      <c r="T169" s="48">
        <v>0</v>
      </c>
      <c r="U169" s="3">
        <v>9855343.3300000001</v>
      </c>
      <c r="V169" s="48">
        <v>0</v>
      </c>
      <c r="W169" s="3">
        <v>9855343.3300000001</v>
      </c>
      <c r="X169" s="48">
        <v>0</v>
      </c>
      <c r="Y169" s="48">
        <v>-69516.801041081795</v>
      </c>
      <c r="Z169" s="4">
        <f t="shared" si="13"/>
        <v>104254408.44104108</v>
      </c>
      <c r="AA169" s="3">
        <v>114113405.40000001</v>
      </c>
      <c r="AB169" s="4">
        <f t="shared" si="14"/>
        <v>9858996.9589589238</v>
      </c>
      <c r="AC169" s="4"/>
      <c r="AD169" s="3"/>
      <c r="AE169" s="4">
        <v>0</v>
      </c>
      <c r="AF169" s="48">
        <v>9858996.9499999993</v>
      </c>
      <c r="AG169" s="48">
        <v>0</v>
      </c>
      <c r="AH169" s="4">
        <f t="shared" si="15"/>
        <v>114113405.39104109</v>
      </c>
      <c r="AI169" s="4">
        <f t="shared" si="17"/>
        <v>8.9589208364486694E-3</v>
      </c>
      <c r="AJ169" s="47">
        <f>'Monthly Adjustments'!AX170</f>
        <v>-5963411.5444965279</v>
      </c>
      <c r="AK169" s="4">
        <f t="shared" si="16"/>
        <v>108149993.84654456</v>
      </c>
    </row>
    <row r="170" spans="1:37" ht="15.75" x14ac:dyDescent="0.25">
      <c r="A170" s="7" t="s">
        <v>169</v>
      </c>
      <c r="B170" s="2" t="s">
        <v>391</v>
      </c>
      <c r="C170" s="3">
        <v>0</v>
      </c>
      <c r="D170" s="3">
        <v>0</v>
      </c>
      <c r="E170" s="3">
        <v>0</v>
      </c>
      <c r="F170" s="48">
        <v>0</v>
      </c>
      <c r="G170" s="3">
        <v>0</v>
      </c>
      <c r="H170" s="48">
        <v>0</v>
      </c>
      <c r="I170" s="5">
        <v>0</v>
      </c>
      <c r="J170" s="5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48">
        <v>0</v>
      </c>
      <c r="S170" s="3">
        <v>0</v>
      </c>
      <c r="T170" s="48">
        <v>0</v>
      </c>
      <c r="U170" s="3">
        <v>0</v>
      </c>
      <c r="V170" s="48">
        <v>0</v>
      </c>
      <c r="W170" s="3">
        <v>0</v>
      </c>
      <c r="X170" s="48">
        <v>0</v>
      </c>
      <c r="Y170" s="48">
        <v>0</v>
      </c>
      <c r="Z170" s="4">
        <f t="shared" si="13"/>
        <v>0</v>
      </c>
      <c r="AA170" s="3">
        <v>0</v>
      </c>
      <c r="AB170" s="4">
        <f t="shared" si="14"/>
        <v>0</v>
      </c>
      <c r="AC170" s="4"/>
      <c r="AD170" s="3"/>
      <c r="AE170" s="4">
        <v>0</v>
      </c>
      <c r="AF170" s="48">
        <v>0</v>
      </c>
      <c r="AG170" s="48">
        <v>0</v>
      </c>
      <c r="AH170" s="4">
        <f t="shared" si="15"/>
        <v>0</v>
      </c>
      <c r="AI170" s="4">
        <f t="shared" si="17"/>
        <v>0</v>
      </c>
      <c r="AJ170" s="47">
        <f>'Monthly Adjustments'!AX171</f>
        <v>0</v>
      </c>
      <c r="AK170" s="4">
        <f t="shared" si="16"/>
        <v>0</v>
      </c>
    </row>
    <row r="171" spans="1:37" ht="15.75" x14ac:dyDescent="0.25">
      <c r="A171" s="7" t="s">
        <v>170</v>
      </c>
      <c r="B171" s="2" t="s">
        <v>392</v>
      </c>
      <c r="C171" s="3">
        <v>0</v>
      </c>
      <c r="D171" s="3">
        <v>0</v>
      </c>
      <c r="E171" s="3">
        <v>0</v>
      </c>
      <c r="F171" s="48">
        <v>0</v>
      </c>
      <c r="G171" s="3">
        <v>0</v>
      </c>
      <c r="H171" s="48">
        <v>0</v>
      </c>
      <c r="I171" s="5">
        <v>0</v>
      </c>
      <c r="J171" s="5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48">
        <v>0</v>
      </c>
      <c r="S171" s="3">
        <v>0</v>
      </c>
      <c r="T171" s="48">
        <v>0</v>
      </c>
      <c r="U171" s="3">
        <v>0</v>
      </c>
      <c r="V171" s="48">
        <v>0</v>
      </c>
      <c r="W171" s="3">
        <v>0</v>
      </c>
      <c r="X171" s="48">
        <v>0</v>
      </c>
      <c r="Y171" s="48">
        <v>0</v>
      </c>
      <c r="Z171" s="4">
        <f t="shared" si="13"/>
        <v>0</v>
      </c>
      <c r="AA171" s="3">
        <v>0</v>
      </c>
      <c r="AB171" s="4">
        <f t="shared" si="14"/>
        <v>0</v>
      </c>
      <c r="AC171" s="4"/>
      <c r="AD171" s="3"/>
      <c r="AE171" s="4">
        <v>0</v>
      </c>
      <c r="AF171" s="48">
        <v>0</v>
      </c>
      <c r="AG171" s="48">
        <v>0</v>
      </c>
      <c r="AH171" s="4">
        <f t="shared" si="15"/>
        <v>0</v>
      </c>
      <c r="AI171" s="4">
        <f t="shared" si="17"/>
        <v>0</v>
      </c>
      <c r="AJ171" s="47">
        <f>'Monthly Adjustments'!AX172</f>
        <v>0</v>
      </c>
      <c r="AK171" s="4">
        <f t="shared" si="16"/>
        <v>0</v>
      </c>
    </row>
    <row r="172" spans="1:37" ht="15.75" x14ac:dyDescent="0.25">
      <c r="A172" s="7" t="s">
        <v>171</v>
      </c>
      <c r="B172" s="2" t="s">
        <v>393</v>
      </c>
      <c r="C172" s="3">
        <v>353575.48</v>
      </c>
      <c r="D172" s="3">
        <v>0</v>
      </c>
      <c r="E172" s="3">
        <v>353575.48</v>
      </c>
      <c r="F172" s="48">
        <v>0</v>
      </c>
      <c r="G172" s="3">
        <v>353575.48</v>
      </c>
      <c r="H172" s="48">
        <v>0</v>
      </c>
      <c r="I172" s="5">
        <v>353575.48</v>
      </c>
      <c r="J172" s="5">
        <v>0</v>
      </c>
      <c r="K172" s="3">
        <v>353575.48</v>
      </c>
      <c r="L172" s="3">
        <v>0</v>
      </c>
      <c r="M172" s="3">
        <v>113702.24</v>
      </c>
      <c r="N172" s="3">
        <v>0</v>
      </c>
      <c r="O172" s="3">
        <v>113598.14</v>
      </c>
      <c r="P172" s="3">
        <v>0</v>
      </c>
      <c r="Q172" s="3">
        <v>113616.88</v>
      </c>
      <c r="R172" s="48">
        <v>0</v>
      </c>
      <c r="S172" s="3">
        <v>147134.46</v>
      </c>
      <c r="T172" s="48">
        <v>0</v>
      </c>
      <c r="U172" s="3">
        <v>147134.46</v>
      </c>
      <c r="V172" s="48">
        <v>0</v>
      </c>
      <c r="W172" s="3">
        <v>147134.47</v>
      </c>
      <c r="X172" s="48">
        <v>0</v>
      </c>
      <c r="Y172" s="48">
        <v>-3098.8473924485779</v>
      </c>
      <c r="Z172" s="4">
        <f t="shared" si="13"/>
        <v>2553296.8973924485</v>
      </c>
      <c r="AA172" s="3">
        <v>2700396.01</v>
      </c>
      <c r="AB172" s="4">
        <f t="shared" si="14"/>
        <v>147099.11260755127</v>
      </c>
      <c r="AC172" s="4"/>
      <c r="AD172" s="3"/>
      <c r="AE172" s="4">
        <v>0</v>
      </c>
      <c r="AF172" s="48">
        <v>147099.10999999999</v>
      </c>
      <c r="AG172" s="48">
        <v>0</v>
      </c>
      <c r="AH172" s="4">
        <f t="shared" si="15"/>
        <v>2700396.0073924484</v>
      </c>
      <c r="AI172" s="4">
        <f t="shared" si="17"/>
        <v>2.6075514033436775E-3</v>
      </c>
      <c r="AJ172" s="47">
        <f>'Monthly Adjustments'!AX173</f>
        <v>0</v>
      </c>
      <c r="AK172" s="4">
        <f t="shared" si="16"/>
        <v>2700396.0073924484</v>
      </c>
    </row>
    <row r="173" spans="1:37" ht="15.75" x14ac:dyDescent="0.25">
      <c r="A173" s="7" t="s">
        <v>172</v>
      </c>
      <c r="B173" s="2" t="s">
        <v>394</v>
      </c>
      <c r="C173" s="3">
        <v>90452.94</v>
      </c>
      <c r="D173" s="3">
        <v>0</v>
      </c>
      <c r="E173" s="3">
        <v>90452.94</v>
      </c>
      <c r="F173" s="48">
        <v>0</v>
      </c>
      <c r="G173" s="3">
        <v>90452.94</v>
      </c>
      <c r="H173" s="48">
        <v>0</v>
      </c>
      <c r="I173" s="5">
        <v>90452.94</v>
      </c>
      <c r="J173" s="5">
        <v>0</v>
      </c>
      <c r="K173" s="3">
        <v>90452.94</v>
      </c>
      <c r="L173" s="3">
        <v>0</v>
      </c>
      <c r="M173" s="3">
        <v>20899.080000000002</v>
      </c>
      <c r="N173" s="3">
        <v>0</v>
      </c>
      <c r="O173" s="3">
        <v>20866.25</v>
      </c>
      <c r="P173" s="3">
        <v>0</v>
      </c>
      <c r="Q173" s="3">
        <v>20871.830000000002</v>
      </c>
      <c r="R173" s="48">
        <v>0</v>
      </c>
      <c r="S173" s="3">
        <v>30848.959999999999</v>
      </c>
      <c r="T173" s="48">
        <v>0</v>
      </c>
      <c r="U173" s="3">
        <v>30848.95</v>
      </c>
      <c r="V173" s="48">
        <v>0</v>
      </c>
      <c r="W173" s="3">
        <v>30848.959999999999</v>
      </c>
      <c r="X173" s="48">
        <v>0</v>
      </c>
      <c r="Y173" s="48">
        <v>-922.42897609253555</v>
      </c>
      <c r="Z173" s="4">
        <f t="shared" si="13"/>
        <v>608371.15897609247</v>
      </c>
      <c r="AA173" s="3">
        <v>639209.59</v>
      </c>
      <c r="AB173" s="4">
        <f t="shared" si="14"/>
        <v>30838.431023907498</v>
      </c>
      <c r="AC173" s="4"/>
      <c r="AD173" s="3"/>
      <c r="AE173" s="4">
        <v>0</v>
      </c>
      <c r="AF173" s="48">
        <v>30838.43</v>
      </c>
      <c r="AG173" s="48">
        <v>0</v>
      </c>
      <c r="AH173" s="4">
        <f t="shared" si="15"/>
        <v>639209.58897609252</v>
      </c>
      <c r="AI173" s="4">
        <f t="shared" si="17"/>
        <v>1.0239074472337961E-3</v>
      </c>
      <c r="AJ173" s="47">
        <f>'Monthly Adjustments'!AX174</f>
        <v>0</v>
      </c>
      <c r="AK173" s="4">
        <f t="shared" si="16"/>
        <v>639209.58897609252</v>
      </c>
    </row>
    <row r="174" spans="1:37" ht="15.75" x14ac:dyDescent="0.25">
      <c r="A174" s="7" t="s">
        <v>173</v>
      </c>
      <c r="B174" s="2" t="s">
        <v>395</v>
      </c>
      <c r="C174" s="3">
        <v>0</v>
      </c>
      <c r="D174" s="3">
        <v>0</v>
      </c>
      <c r="E174" s="3">
        <v>0</v>
      </c>
      <c r="F174" s="48">
        <v>0</v>
      </c>
      <c r="G174" s="3">
        <v>0</v>
      </c>
      <c r="H174" s="48">
        <v>0</v>
      </c>
      <c r="I174" s="5">
        <v>0</v>
      </c>
      <c r="J174" s="5">
        <v>0</v>
      </c>
      <c r="K174" s="3">
        <v>0</v>
      </c>
      <c r="L174" s="3">
        <v>0</v>
      </c>
      <c r="M174" s="3">
        <v>151344.26999999999</v>
      </c>
      <c r="N174" s="3">
        <v>0</v>
      </c>
      <c r="O174" s="3">
        <v>144441.68</v>
      </c>
      <c r="P174" s="3">
        <v>0</v>
      </c>
      <c r="Q174" s="3">
        <v>144447.95000000001</v>
      </c>
      <c r="R174" s="48">
        <v>0</v>
      </c>
      <c r="S174" s="3">
        <v>155666.94</v>
      </c>
      <c r="T174" s="48">
        <v>0</v>
      </c>
      <c r="U174" s="3">
        <v>155666.94</v>
      </c>
      <c r="V174" s="48">
        <v>0</v>
      </c>
      <c r="W174" s="3">
        <v>155666.94</v>
      </c>
      <c r="X174" s="48">
        <v>0</v>
      </c>
      <c r="Y174" s="48">
        <v>-1037.2441834016943</v>
      </c>
      <c r="Z174" s="4">
        <f t="shared" si="13"/>
        <v>908271.96418340167</v>
      </c>
      <c r="AA174" s="3">
        <v>1063927.06</v>
      </c>
      <c r="AB174" s="4">
        <f t="shared" si="14"/>
        <v>155655.09581659839</v>
      </c>
      <c r="AC174" s="4"/>
      <c r="AD174" s="3"/>
      <c r="AE174" s="4">
        <v>0</v>
      </c>
      <c r="AF174" s="48">
        <v>155655.1</v>
      </c>
      <c r="AG174" s="48">
        <v>0</v>
      </c>
      <c r="AH174" s="4">
        <f t="shared" si="15"/>
        <v>1063927.0641834019</v>
      </c>
      <c r="AI174" s="4">
        <f t="shared" si="17"/>
        <v>-4.1834018193185329E-3</v>
      </c>
      <c r="AJ174" s="47">
        <f>'Monthly Adjustments'!AX175</f>
        <v>0</v>
      </c>
      <c r="AK174" s="4">
        <f t="shared" si="16"/>
        <v>1063927.0641834019</v>
      </c>
    </row>
    <row r="175" spans="1:37" ht="15.75" x14ac:dyDescent="0.25">
      <c r="A175" s="7" t="s">
        <v>174</v>
      </c>
      <c r="B175" s="2" t="s">
        <v>279</v>
      </c>
      <c r="C175" s="3">
        <v>0</v>
      </c>
      <c r="D175" s="3">
        <v>0</v>
      </c>
      <c r="E175" s="3">
        <v>0</v>
      </c>
      <c r="F175" s="48">
        <v>0</v>
      </c>
      <c r="G175" s="3">
        <v>0</v>
      </c>
      <c r="H175" s="48">
        <v>0</v>
      </c>
      <c r="I175" s="5">
        <v>0</v>
      </c>
      <c r="J175" s="5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48">
        <v>0</v>
      </c>
      <c r="S175" s="3">
        <v>0</v>
      </c>
      <c r="T175" s="48">
        <v>0</v>
      </c>
      <c r="U175" s="3">
        <v>0</v>
      </c>
      <c r="V175" s="48">
        <v>0</v>
      </c>
      <c r="W175" s="3">
        <v>0</v>
      </c>
      <c r="X175" s="48">
        <v>0</v>
      </c>
      <c r="Y175" s="48">
        <v>0</v>
      </c>
      <c r="Z175" s="4">
        <f t="shared" si="13"/>
        <v>0</v>
      </c>
      <c r="AA175" s="3">
        <v>0</v>
      </c>
      <c r="AB175" s="4">
        <f t="shared" si="14"/>
        <v>0</v>
      </c>
      <c r="AC175" s="4"/>
      <c r="AD175" s="3"/>
      <c r="AE175" s="4">
        <v>0</v>
      </c>
      <c r="AF175" s="48">
        <v>0</v>
      </c>
      <c r="AG175" s="48">
        <v>0</v>
      </c>
      <c r="AH175" s="4">
        <f t="shared" si="15"/>
        <v>0</v>
      </c>
      <c r="AI175" s="4">
        <f t="shared" si="17"/>
        <v>0</v>
      </c>
      <c r="AJ175" s="47">
        <f>'Monthly Adjustments'!AX176</f>
        <v>0</v>
      </c>
      <c r="AK175" s="4">
        <f t="shared" si="16"/>
        <v>0</v>
      </c>
    </row>
    <row r="176" spans="1:37" ht="15.75" x14ac:dyDescent="0.25">
      <c r="A176" s="7" t="s">
        <v>175</v>
      </c>
      <c r="B176" s="2" t="s">
        <v>280</v>
      </c>
      <c r="C176" s="3">
        <v>447552.41</v>
      </c>
      <c r="D176" s="3">
        <v>0</v>
      </c>
      <c r="E176" s="3">
        <v>447552.41</v>
      </c>
      <c r="F176" s="48">
        <v>0</v>
      </c>
      <c r="G176" s="3">
        <v>447552.41</v>
      </c>
      <c r="H176" s="48">
        <v>0</v>
      </c>
      <c r="I176" s="5">
        <v>447552.41</v>
      </c>
      <c r="J176" s="5">
        <v>0</v>
      </c>
      <c r="K176" s="3">
        <v>447552.41</v>
      </c>
      <c r="L176" s="3">
        <v>0</v>
      </c>
      <c r="M176" s="3">
        <v>435668.67</v>
      </c>
      <c r="N176" s="3">
        <v>0</v>
      </c>
      <c r="O176" s="3">
        <v>435577.77</v>
      </c>
      <c r="P176" s="3">
        <v>0</v>
      </c>
      <c r="Q176" s="3">
        <v>435595.98</v>
      </c>
      <c r="R176" s="48">
        <v>0</v>
      </c>
      <c r="S176" s="3">
        <v>468175.67</v>
      </c>
      <c r="T176" s="48">
        <v>0</v>
      </c>
      <c r="U176" s="3">
        <v>468175.67</v>
      </c>
      <c r="V176" s="48">
        <v>0</v>
      </c>
      <c r="W176" s="3">
        <v>468175.67</v>
      </c>
      <c r="X176" s="48">
        <v>0</v>
      </c>
      <c r="Y176" s="48">
        <v>-3012.1352995919392</v>
      </c>
      <c r="Z176" s="4">
        <f t="shared" si="13"/>
        <v>4952143.6152995918</v>
      </c>
      <c r="AA176" s="3">
        <v>5420284.9199999999</v>
      </c>
      <c r="AB176" s="4">
        <f t="shared" si="14"/>
        <v>468141.30470040813</v>
      </c>
      <c r="AC176" s="4"/>
      <c r="AD176" s="3"/>
      <c r="AE176" s="4">
        <v>0</v>
      </c>
      <c r="AF176" s="48">
        <v>468141.31</v>
      </c>
      <c r="AG176" s="48">
        <v>0</v>
      </c>
      <c r="AH176" s="4">
        <f t="shared" si="15"/>
        <v>5420284.9252995914</v>
      </c>
      <c r="AI176" s="4">
        <f t="shared" si="17"/>
        <v>-5.2995914593338966E-3</v>
      </c>
      <c r="AJ176" s="47">
        <f>'Monthly Adjustments'!AX177</f>
        <v>0</v>
      </c>
      <c r="AK176" s="4">
        <f t="shared" si="16"/>
        <v>5420284.9252995914</v>
      </c>
    </row>
    <row r="177" spans="1:37" ht="15.75" x14ac:dyDescent="0.25">
      <c r="A177" s="7" t="s">
        <v>176</v>
      </c>
      <c r="B177" s="2" t="s">
        <v>281</v>
      </c>
      <c r="C177" s="3">
        <v>386203.42</v>
      </c>
      <c r="D177" s="3">
        <v>0</v>
      </c>
      <c r="E177" s="3">
        <v>386203.42</v>
      </c>
      <c r="F177" s="48">
        <v>0</v>
      </c>
      <c r="G177" s="3">
        <v>386203.42</v>
      </c>
      <c r="H177" s="48">
        <v>0</v>
      </c>
      <c r="I177" s="5">
        <v>386203.42</v>
      </c>
      <c r="J177" s="5">
        <v>0</v>
      </c>
      <c r="K177" s="3">
        <v>386203.42</v>
      </c>
      <c r="L177" s="3">
        <v>0</v>
      </c>
      <c r="M177" s="3">
        <v>344949.26</v>
      </c>
      <c r="N177" s="3">
        <v>0</v>
      </c>
      <c r="O177" s="3">
        <v>340624.5</v>
      </c>
      <c r="P177" s="3">
        <v>0</v>
      </c>
      <c r="Q177" s="3">
        <v>340639.08</v>
      </c>
      <c r="R177" s="48">
        <v>0</v>
      </c>
      <c r="S177" s="3">
        <v>366736.2</v>
      </c>
      <c r="T177" s="48">
        <v>0</v>
      </c>
      <c r="U177" s="3">
        <v>366736.19</v>
      </c>
      <c r="V177" s="48">
        <v>0</v>
      </c>
      <c r="W177" s="3">
        <v>366736.2</v>
      </c>
      <c r="X177" s="48">
        <v>0</v>
      </c>
      <c r="Y177" s="48">
        <v>-2412.7924479934759</v>
      </c>
      <c r="Z177" s="4">
        <f t="shared" si="13"/>
        <v>4059851.3224479938</v>
      </c>
      <c r="AA177" s="3">
        <v>4426559.99</v>
      </c>
      <c r="AB177" s="4">
        <f t="shared" si="14"/>
        <v>366708.66755200643</v>
      </c>
      <c r="AC177" s="4"/>
      <c r="AD177" s="3"/>
      <c r="AE177" s="4">
        <v>0</v>
      </c>
      <c r="AF177" s="48">
        <v>366708.67</v>
      </c>
      <c r="AG177" s="48">
        <v>0</v>
      </c>
      <c r="AH177" s="4">
        <f t="shared" si="15"/>
        <v>4426559.9924479937</v>
      </c>
      <c r="AI177" s="4">
        <f t="shared" si="17"/>
        <v>-2.4479934945702553E-3</v>
      </c>
      <c r="AJ177" s="47">
        <f>'Monthly Adjustments'!AX178</f>
        <v>0</v>
      </c>
      <c r="AK177" s="4">
        <f t="shared" si="16"/>
        <v>4426559.9924479937</v>
      </c>
    </row>
    <row r="178" spans="1:37" ht="15.75" x14ac:dyDescent="0.25">
      <c r="A178" s="7" t="s">
        <v>177</v>
      </c>
      <c r="B178" s="2" t="s">
        <v>282</v>
      </c>
      <c r="C178" s="3">
        <v>179739.07</v>
      </c>
      <c r="D178" s="3">
        <v>0</v>
      </c>
      <c r="E178" s="3">
        <v>179739.07</v>
      </c>
      <c r="F178" s="48">
        <v>0</v>
      </c>
      <c r="G178" s="3">
        <v>179739.07</v>
      </c>
      <c r="H178" s="48">
        <v>0</v>
      </c>
      <c r="I178" s="5">
        <v>179739.07</v>
      </c>
      <c r="J178" s="5">
        <v>0</v>
      </c>
      <c r="K178" s="3">
        <v>179739.07</v>
      </c>
      <c r="L178" s="3">
        <v>0</v>
      </c>
      <c r="M178" s="3">
        <v>175222.72</v>
      </c>
      <c r="N178" s="3">
        <v>0</v>
      </c>
      <c r="O178" s="3">
        <v>175186.37</v>
      </c>
      <c r="P178" s="3">
        <v>0</v>
      </c>
      <c r="Q178" s="3">
        <v>175192.55</v>
      </c>
      <c r="R178" s="48">
        <v>0</v>
      </c>
      <c r="S178" s="3">
        <v>186241.18</v>
      </c>
      <c r="T178" s="48">
        <v>0</v>
      </c>
      <c r="U178" s="3">
        <v>186241.17</v>
      </c>
      <c r="V178" s="48">
        <v>0</v>
      </c>
      <c r="W178" s="3">
        <v>186241.18</v>
      </c>
      <c r="X178" s="48">
        <v>0</v>
      </c>
      <c r="Y178" s="48">
        <v>-1021.4942642842805</v>
      </c>
      <c r="Z178" s="4">
        <f t="shared" si="13"/>
        <v>1984042.0142642842</v>
      </c>
      <c r="AA178" s="3">
        <v>2170271.5299999998</v>
      </c>
      <c r="AB178" s="4">
        <f t="shared" si="14"/>
        <v>186229.51573571563</v>
      </c>
      <c r="AC178" s="4"/>
      <c r="AD178" s="3"/>
      <c r="AE178" s="4">
        <v>0</v>
      </c>
      <c r="AF178" s="48">
        <v>186229.52</v>
      </c>
      <c r="AG178" s="48">
        <v>0</v>
      </c>
      <c r="AH178" s="4">
        <f t="shared" si="15"/>
        <v>2170271.5342642842</v>
      </c>
      <c r="AI178" s="4">
        <f t="shared" si="17"/>
        <v>-4.2642843909561634E-3</v>
      </c>
      <c r="AJ178" s="47">
        <f>'Monthly Adjustments'!AX179</f>
        <v>-5442.89</v>
      </c>
      <c r="AK178" s="4">
        <f t="shared" si="16"/>
        <v>2164828.6442642841</v>
      </c>
    </row>
    <row r="179" spans="1:37" ht="15.75" x14ac:dyDescent="0.25">
      <c r="A179" s="7" t="s">
        <v>178</v>
      </c>
      <c r="B179" s="2" t="s">
        <v>283</v>
      </c>
      <c r="C179" s="3">
        <v>55863.43</v>
      </c>
      <c r="D179" s="3">
        <v>0</v>
      </c>
      <c r="E179" s="3">
        <v>55863.43</v>
      </c>
      <c r="F179" s="48">
        <v>0</v>
      </c>
      <c r="G179" s="3">
        <v>55863.43</v>
      </c>
      <c r="H179" s="48">
        <v>0</v>
      </c>
      <c r="I179" s="5">
        <v>55863.43</v>
      </c>
      <c r="J179" s="5">
        <v>0</v>
      </c>
      <c r="K179" s="3">
        <v>55863.43</v>
      </c>
      <c r="L179" s="3">
        <v>0</v>
      </c>
      <c r="M179" s="3">
        <v>52339.81</v>
      </c>
      <c r="N179" s="3">
        <v>0</v>
      </c>
      <c r="O179" s="3">
        <v>52325.03</v>
      </c>
      <c r="P179" s="3">
        <v>0</v>
      </c>
      <c r="Q179" s="3">
        <v>52327.54</v>
      </c>
      <c r="R179" s="48">
        <v>0</v>
      </c>
      <c r="S179" s="3">
        <v>56818.97</v>
      </c>
      <c r="T179" s="48">
        <v>0</v>
      </c>
      <c r="U179" s="3">
        <v>56818.97</v>
      </c>
      <c r="V179" s="48">
        <v>0</v>
      </c>
      <c r="W179" s="3">
        <v>56818.97</v>
      </c>
      <c r="X179" s="48">
        <v>0</v>
      </c>
      <c r="Y179" s="48">
        <v>-415.25214282872918</v>
      </c>
      <c r="Z179" s="4">
        <f t="shared" si="13"/>
        <v>607181.69214282872</v>
      </c>
      <c r="AA179" s="3">
        <v>663995.91</v>
      </c>
      <c r="AB179" s="4">
        <f t="shared" si="14"/>
        <v>56814.217857171316</v>
      </c>
      <c r="AC179" s="4"/>
      <c r="AD179" s="3"/>
      <c r="AE179" s="4">
        <v>0</v>
      </c>
      <c r="AF179" s="48">
        <v>56814.22</v>
      </c>
      <c r="AG179" s="48">
        <v>0</v>
      </c>
      <c r="AH179" s="4">
        <f t="shared" si="15"/>
        <v>663995.91214282869</v>
      </c>
      <c r="AI179" s="4">
        <f t="shared" si="17"/>
        <v>-2.142828656360507E-3</v>
      </c>
      <c r="AJ179" s="47">
        <f>'Monthly Adjustments'!AX180</f>
        <v>0</v>
      </c>
      <c r="AK179" s="4">
        <f t="shared" si="16"/>
        <v>663995.91214282869</v>
      </c>
    </row>
    <row r="180" spans="1:37" ht="15.75" x14ac:dyDescent="0.25">
      <c r="A180" s="111" t="s">
        <v>179</v>
      </c>
      <c r="B180" s="2" t="s">
        <v>2801</v>
      </c>
      <c r="C180" s="112">
        <v>12680803.76</v>
      </c>
      <c r="D180" s="48"/>
      <c r="E180" s="112">
        <v>12680803.76</v>
      </c>
      <c r="F180" s="48"/>
      <c r="G180" s="112">
        <v>12680803.76</v>
      </c>
      <c r="H180" s="48"/>
      <c r="I180" s="112">
        <v>12680803.76</v>
      </c>
      <c r="J180" s="5"/>
      <c r="K180" s="112">
        <v>12680803.76</v>
      </c>
      <c r="L180" s="48"/>
      <c r="M180" s="112">
        <v>12684595.810000002</v>
      </c>
      <c r="N180" s="48"/>
      <c r="O180" s="112">
        <v>12682160.15</v>
      </c>
      <c r="P180" s="48"/>
      <c r="Q180" s="112">
        <v>12689481.810000001</v>
      </c>
      <c r="R180" s="48"/>
      <c r="S180" s="112">
        <v>13346644.809999993</v>
      </c>
      <c r="T180" s="48"/>
      <c r="U180" s="48">
        <v>13346644.719999995</v>
      </c>
      <c r="V180" s="48"/>
      <c r="W180" s="48">
        <v>13353549.359999998</v>
      </c>
      <c r="X180" s="48"/>
      <c r="Y180" s="48"/>
      <c r="Z180" s="4">
        <f t="shared" si="13"/>
        <v>141507095.45999998</v>
      </c>
      <c r="AA180" s="48">
        <v>154860644.56999996</v>
      </c>
      <c r="AB180" s="4">
        <f t="shared" si="14"/>
        <v>13353549.109999985</v>
      </c>
      <c r="AC180" s="4"/>
      <c r="AD180" s="48"/>
      <c r="AE180" s="4"/>
      <c r="AF180" s="48">
        <v>13353549.109999996</v>
      </c>
      <c r="AG180" s="48">
        <v>0</v>
      </c>
      <c r="AH180" s="4">
        <f t="shared" si="15"/>
        <v>154860644.56999996</v>
      </c>
      <c r="AI180" s="4">
        <f t="shared" si="17"/>
        <v>0</v>
      </c>
      <c r="AJ180" s="48">
        <f>'Monthly Adjustments'!AX181</f>
        <v>-21980991.390000001</v>
      </c>
      <c r="AK180" s="4">
        <f t="shared" si="16"/>
        <v>132879653.17999996</v>
      </c>
    </row>
    <row r="181" spans="1:37" x14ac:dyDescent="0.25">
      <c r="N181" s="3"/>
      <c r="Q181" s="4"/>
      <c r="T181" s="4"/>
      <c r="Y181" s="4"/>
      <c r="AB181" s="4"/>
      <c r="AC181" s="4"/>
      <c r="AD181" s="4"/>
      <c r="AE181" s="4"/>
      <c r="AH181" s="4">
        <f>SUM(AH2:AH180)</f>
        <v>4223823771.2479148</v>
      </c>
      <c r="AI181" s="4">
        <f t="shared" ref="AI181:AK181" si="18">SUM(AI2:AI180)</f>
        <v>-703859.66791605623</v>
      </c>
      <c r="AJ181" s="4">
        <f t="shared" si="18"/>
        <v>-98716840.815397099</v>
      </c>
      <c r="AK181" s="4">
        <f t="shared" si="18"/>
        <v>4125106930.4325147</v>
      </c>
    </row>
    <row r="182" spans="1:37" x14ac:dyDescent="0.25">
      <c r="AA182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BD185"/>
  <sheetViews>
    <sheetView workbookViewId="0">
      <pane xSplit="1" ySplit="2" topLeftCell="AH103" activePane="bottomRight" state="frozen"/>
      <selection activeCell="B90" sqref="B90"/>
      <selection pane="topRight" activeCell="B90" sqref="B90"/>
      <selection pane="bottomLeft" activeCell="B90" sqref="B90"/>
      <selection pane="bottomRight" activeCell="B90" sqref="B90"/>
    </sheetView>
  </sheetViews>
  <sheetFormatPr defaultRowHeight="15" x14ac:dyDescent="0.25"/>
  <cols>
    <col min="1" max="1" width="7.42578125" bestFit="1" customWidth="1"/>
    <col min="2" max="2" width="10.42578125" bestFit="1" customWidth="1"/>
    <col min="3" max="3" width="14.85546875" bestFit="1" customWidth="1"/>
    <col min="4" max="4" width="14.140625" bestFit="1" customWidth="1"/>
    <col min="5" max="5" width="15.42578125" bestFit="1" customWidth="1"/>
    <col min="6" max="6" width="10.42578125" bestFit="1" customWidth="1"/>
    <col min="7" max="7" width="14.85546875" bestFit="1" customWidth="1"/>
    <col min="8" max="8" width="14.140625" bestFit="1" customWidth="1"/>
    <col min="9" max="9" width="15.42578125" bestFit="1" customWidth="1"/>
    <col min="10" max="10" width="10.85546875" bestFit="1" customWidth="1"/>
    <col min="11" max="11" width="14.85546875" bestFit="1" customWidth="1"/>
    <col min="12" max="12" width="14.140625" bestFit="1" customWidth="1"/>
    <col min="13" max="13" width="15.42578125" bestFit="1" customWidth="1"/>
    <col min="14" max="14" width="10.42578125" bestFit="1" customWidth="1"/>
    <col min="15" max="15" width="14.85546875" bestFit="1" customWidth="1"/>
    <col min="16" max="16" width="14.140625" bestFit="1" customWidth="1"/>
    <col min="17" max="17" width="15.42578125" bestFit="1" customWidth="1"/>
    <col min="18" max="18" width="10.42578125" bestFit="1" customWidth="1"/>
    <col min="19" max="19" width="14.85546875" bestFit="1" customWidth="1"/>
    <col min="20" max="20" width="14.140625" bestFit="1" customWidth="1"/>
    <col min="21" max="21" width="15.42578125" bestFit="1" customWidth="1"/>
    <col min="22" max="22" width="10.42578125" bestFit="1" customWidth="1"/>
    <col min="23" max="23" width="14.85546875" bestFit="1" customWidth="1"/>
    <col min="24" max="24" width="14.140625" bestFit="1" customWidth="1"/>
    <col min="25" max="25" width="15.42578125" bestFit="1" customWidth="1"/>
    <col min="26" max="26" width="10.42578125" bestFit="1" customWidth="1"/>
    <col min="27" max="27" width="14.85546875" bestFit="1" customWidth="1"/>
    <col min="28" max="28" width="14.140625" bestFit="1" customWidth="1"/>
    <col min="29" max="29" width="15.42578125" bestFit="1" customWidth="1"/>
    <col min="30" max="30" width="10.42578125" bestFit="1" customWidth="1"/>
    <col min="31" max="31" width="14.85546875" bestFit="1" customWidth="1"/>
    <col min="32" max="32" width="14.140625" bestFit="1" customWidth="1"/>
    <col min="33" max="33" width="15.42578125" bestFit="1" customWidth="1"/>
    <col min="34" max="34" width="10.42578125" bestFit="1" customWidth="1"/>
    <col min="35" max="35" width="14.85546875" bestFit="1" customWidth="1"/>
    <col min="36" max="36" width="14.140625" bestFit="1" customWidth="1"/>
    <col min="37" max="37" width="15.42578125" bestFit="1" customWidth="1"/>
    <col min="38" max="38" width="10.42578125" bestFit="1" customWidth="1"/>
    <col min="39" max="39" width="14.85546875" bestFit="1" customWidth="1"/>
    <col min="40" max="40" width="14.140625" bestFit="1" customWidth="1"/>
    <col min="41" max="41" width="15.42578125" bestFit="1" customWidth="1"/>
    <col min="42" max="42" width="10.42578125" bestFit="1" customWidth="1"/>
    <col min="43" max="43" width="14.85546875" bestFit="1" customWidth="1"/>
    <col min="44" max="44" width="14.140625" bestFit="1" customWidth="1"/>
    <col min="45" max="45" width="15.42578125" bestFit="1" customWidth="1"/>
    <col min="46" max="46" width="10.42578125" bestFit="1" customWidth="1"/>
    <col min="47" max="47" width="14.85546875" bestFit="1" customWidth="1"/>
    <col min="48" max="48" width="14.140625" bestFit="1" customWidth="1"/>
    <col min="49" max="49" width="15.42578125" bestFit="1" customWidth="1"/>
    <col min="50" max="50" width="17.42578125" bestFit="1" customWidth="1"/>
    <col min="51" max="51" width="13.42578125" bestFit="1" customWidth="1"/>
    <col min="52" max="52" width="21.42578125" bestFit="1" customWidth="1"/>
    <col min="53" max="53" width="19.5703125" bestFit="1" customWidth="1"/>
    <col min="54" max="54" width="22.85546875" bestFit="1" customWidth="1"/>
    <col min="56" max="56" width="10.85546875" bestFit="1" customWidth="1"/>
    <col min="58" max="58" width="10.42578125" bestFit="1" customWidth="1"/>
  </cols>
  <sheetData>
    <row r="1" spans="1:56" x14ac:dyDescent="0.25">
      <c r="B1" t="s">
        <v>284</v>
      </c>
      <c r="F1" t="s">
        <v>286</v>
      </c>
      <c r="J1" t="s">
        <v>287</v>
      </c>
      <c r="N1" t="s">
        <v>288</v>
      </c>
      <c r="R1" t="s">
        <v>289</v>
      </c>
      <c r="V1" t="s">
        <v>290</v>
      </c>
      <c r="Z1" t="s">
        <v>291</v>
      </c>
      <c r="AD1" t="s">
        <v>293</v>
      </c>
      <c r="AH1" t="s">
        <v>294</v>
      </c>
      <c r="AL1" t="s">
        <v>295</v>
      </c>
      <c r="AP1" t="s">
        <v>296</v>
      </c>
      <c r="AT1" t="s">
        <v>306</v>
      </c>
    </row>
    <row r="2" spans="1:56" ht="30" x14ac:dyDescent="0.25">
      <c r="A2" s="12" t="s">
        <v>313</v>
      </c>
      <c r="B2" s="10" t="s">
        <v>309</v>
      </c>
      <c r="C2" s="11" t="s">
        <v>310</v>
      </c>
      <c r="D2" s="10" t="s">
        <v>311</v>
      </c>
      <c r="E2" s="11" t="s">
        <v>312</v>
      </c>
      <c r="F2" s="15" t="s">
        <v>309</v>
      </c>
      <c r="G2" s="16" t="s">
        <v>310</v>
      </c>
      <c r="H2" s="15" t="s">
        <v>311</v>
      </c>
      <c r="I2" s="16" t="s">
        <v>312</v>
      </c>
      <c r="J2" s="19" t="s">
        <v>309</v>
      </c>
      <c r="K2" s="20" t="s">
        <v>310</v>
      </c>
      <c r="L2" s="19" t="s">
        <v>311</v>
      </c>
      <c r="M2" s="20" t="s">
        <v>312</v>
      </c>
      <c r="N2" s="21" t="s">
        <v>309</v>
      </c>
      <c r="O2" s="22" t="s">
        <v>310</v>
      </c>
      <c r="P2" s="21" t="s">
        <v>311</v>
      </c>
      <c r="Q2" s="22" t="s">
        <v>312</v>
      </c>
      <c r="R2" s="25" t="s">
        <v>309</v>
      </c>
      <c r="S2" s="26" t="s">
        <v>310</v>
      </c>
      <c r="T2" s="25" t="s">
        <v>311</v>
      </c>
      <c r="U2" s="26" t="s">
        <v>312</v>
      </c>
      <c r="V2" s="27" t="s">
        <v>309</v>
      </c>
      <c r="W2" s="28" t="s">
        <v>310</v>
      </c>
      <c r="X2" s="27" t="s">
        <v>311</v>
      </c>
      <c r="Y2" s="28" t="s">
        <v>312</v>
      </c>
      <c r="Z2" s="23" t="s">
        <v>309</v>
      </c>
      <c r="AA2" s="24" t="s">
        <v>310</v>
      </c>
      <c r="AB2" s="23" t="s">
        <v>311</v>
      </c>
      <c r="AC2" s="24" t="s">
        <v>312</v>
      </c>
      <c r="AD2" s="13" t="s">
        <v>309</v>
      </c>
      <c r="AE2" s="14" t="s">
        <v>310</v>
      </c>
      <c r="AF2" s="13" t="s">
        <v>311</v>
      </c>
      <c r="AG2" s="14" t="s">
        <v>312</v>
      </c>
      <c r="AH2" s="17" t="s">
        <v>309</v>
      </c>
      <c r="AI2" s="18" t="s">
        <v>310</v>
      </c>
      <c r="AJ2" s="17" t="s">
        <v>311</v>
      </c>
      <c r="AK2" s="18" t="s">
        <v>312</v>
      </c>
      <c r="AL2" s="29" t="s">
        <v>309</v>
      </c>
      <c r="AM2" s="30" t="s">
        <v>310</v>
      </c>
      <c r="AN2" s="29" t="s">
        <v>311</v>
      </c>
      <c r="AO2" s="30" t="s">
        <v>312</v>
      </c>
      <c r="AP2" s="31" t="s">
        <v>309</v>
      </c>
      <c r="AQ2" s="32" t="s">
        <v>310</v>
      </c>
      <c r="AR2" s="31" t="s">
        <v>311</v>
      </c>
      <c r="AS2" s="32" t="s">
        <v>312</v>
      </c>
      <c r="AT2" s="33" t="s">
        <v>309</v>
      </c>
      <c r="AU2" s="34" t="s">
        <v>310</v>
      </c>
      <c r="AV2" s="33" t="s">
        <v>311</v>
      </c>
      <c r="AW2" s="34" t="s">
        <v>312</v>
      </c>
      <c r="AX2" t="s">
        <v>402</v>
      </c>
      <c r="AY2" t="s">
        <v>406</v>
      </c>
      <c r="AZ2" t="s">
        <v>407</v>
      </c>
      <c r="BA2" t="s">
        <v>408</v>
      </c>
      <c r="BB2" t="s">
        <v>409</v>
      </c>
      <c r="BC2" t="s">
        <v>2804</v>
      </c>
    </row>
    <row r="3" spans="1:56" x14ac:dyDescent="0.25">
      <c r="A3" t="s">
        <v>1</v>
      </c>
      <c r="B3" s="8">
        <v>-7399.166666666667</v>
      </c>
      <c r="C3" s="8">
        <v>0</v>
      </c>
      <c r="D3" s="8">
        <v>0</v>
      </c>
      <c r="E3" s="8">
        <v>0</v>
      </c>
      <c r="F3" s="8">
        <v>-7399.166666666667</v>
      </c>
      <c r="G3" s="8">
        <v>0</v>
      </c>
      <c r="H3" s="8">
        <v>0</v>
      </c>
      <c r="I3" s="8">
        <v>0</v>
      </c>
      <c r="J3" s="8">
        <v>-7399.166666666667</v>
      </c>
      <c r="K3" s="8">
        <v>0</v>
      </c>
      <c r="L3" s="8">
        <v>0</v>
      </c>
      <c r="M3" s="8">
        <v>0</v>
      </c>
      <c r="N3" s="8">
        <v>-7399.166666666667</v>
      </c>
      <c r="O3" s="8">
        <v>0</v>
      </c>
      <c r="P3" s="8">
        <v>0</v>
      </c>
      <c r="Q3" s="8">
        <v>0</v>
      </c>
      <c r="R3" s="8">
        <v>-7399.1666666666661</v>
      </c>
      <c r="S3" s="8">
        <v>0</v>
      </c>
      <c r="T3" s="8">
        <v>0</v>
      </c>
      <c r="U3" s="8">
        <v>0</v>
      </c>
      <c r="V3" s="8">
        <v>-7399.1642857142861</v>
      </c>
      <c r="W3" s="8">
        <v>0</v>
      </c>
      <c r="X3" s="8">
        <v>0</v>
      </c>
      <c r="Y3" s="8">
        <v>0</v>
      </c>
      <c r="Z3" s="8">
        <v>-7399.1642857142861</v>
      </c>
      <c r="AA3" s="8">
        <v>0</v>
      </c>
      <c r="AB3" s="8">
        <v>0</v>
      </c>
      <c r="AC3" s="8">
        <v>0</v>
      </c>
      <c r="AD3" s="8">
        <v>-7399.1642857142861</v>
      </c>
      <c r="AE3" s="8">
        <v>0</v>
      </c>
      <c r="AF3" s="8">
        <v>0</v>
      </c>
      <c r="AG3" s="8">
        <v>0</v>
      </c>
      <c r="AH3" s="9">
        <v>-7399.1642857142861</v>
      </c>
      <c r="AI3" s="9">
        <v>0</v>
      </c>
      <c r="AJ3" s="9">
        <v>0</v>
      </c>
      <c r="AK3" s="9">
        <v>0</v>
      </c>
      <c r="AL3" s="8">
        <v>-7399.1642857142861</v>
      </c>
      <c r="AM3" s="8">
        <v>0</v>
      </c>
      <c r="AN3" s="8">
        <v>0</v>
      </c>
      <c r="AO3" s="8">
        <v>0</v>
      </c>
      <c r="AP3" s="8">
        <v>-7399.1642857142861</v>
      </c>
      <c r="AQ3" s="8">
        <v>0</v>
      </c>
      <c r="AR3" s="8">
        <v>0</v>
      </c>
      <c r="AS3" s="8">
        <v>0</v>
      </c>
      <c r="AT3" s="8">
        <v>-7399.1642857142861</v>
      </c>
      <c r="AU3" s="8">
        <v>0</v>
      </c>
      <c r="AV3" s="8">
        <v>0</v>
      </c>
      <c r="AW3" s="8">
        <v>0</v>
      </c>
      <c r="AX3" s="46">
        <f>SUM(B3:AW3)</f>
        <v>-88789.983333333337</v>
      </c>
      <c r="AY3" s="46">
        <f t="shared" ref="AY3:BA18" si="0">B3+F3+J3+N3+R3+V3+Z3+AD3+AH3+AL3+AP3+AT3</f>
        <v>-88789.983333333337</v>
      </c>
      <c r="AZ3" s="46">
        <f t="shared" si="0"/>
        <v>0</v>
      </c>
      <c r="BA3" s="46">
        <f t="shared" si="0"/>
        <v>0</v>
      </c>
      <c r="BB3" s="46">
        <f>E3+I3+M3+Q3+U3+Y3+AC3+AG3+AK3+AO3+AS3+AW3</f>
        <v>0</v>
      </c>
      <c r="BD3" s="46"/>
    </row>
    <row r="4" spans="1:56" x14ac:dyDescent="0.25">
      <c r="A4" t="s">
        <v>2</v>
      </c>
      <c r="B4" s="8">
        <v>-23347.5</v>
      </c>
      <c r="C4" s="8">
        <v>-463222.23</v>
      </c>
      <c r="D4" s="8">
        <v>0</v>
      </c>
      <c r="E4" s="8">
        <v>0</v>
      </c>
      <c r="F4" s="8">
        <v>-23347.5</v>
      </c>
      <c r="G4" s="8">
        <v>-462222.21</v>
      </c>
      <c r="H4" s="8">
        <v>0</v>
      </c>
      <c r="I4" s="8">
        <v>0</v>
      </c>
      <c r="J4" s="8">
        <v>-23347.5</v>
      </c>
      <c r="K4" s="8">
        <v>-436472.77</v>
      </c>
      <c r="L4" s="8">
        <v>0</v>
      </c>
      <c r="M4" s="8">
        <v>0</v>
      </c>
      <c r="N4" s="8">
        <v>-23147.355555555558</v>
      </c>
      <c r="O4" s="8">
        <v>-436472.77</v>
      </c>
      <c r="P4" s="8">
        <v>0</v>
      </c>
      <c r="Q4" s="8">
        <v>0</v>
      </c>
      <c r="R4" s="8">
        <v>-21505.952499999999</v>
      </c>
      <c r="S4" s="8">
        <v>-436472.77</v>
      </c>
      <c r="T4" s="8">
        <v>0</v>
      </c>
      <c r="U4" s="8">
        <v>0</v>
      </c>
      <c r="V4" s="8">
        <v>-23381.841428571432</v>
      </c>
      <c r="W4" s="8">
        <v>-436264.43</v>
      </c>
      <c r="X4" s="8">
        <v>-12983.410000000003</v>
      </c>
      <c r="Y4" s="8">
        <v>0</v>
      </c>
      <c r="Z4" s="8">
        <v>-23381.841428571432</v>
      </c>
      <c r="AA4" s="8">
        <v>-436264.43</v>
      </c>
      <c r="AB4" s="8">
        <v>-1360.86</v>
      </c>
      <c r="AC4" s="8">
        <v>0</v>
      </c>
      <c r="AD4" s="8">
        <v>-23381.841428571432</v>
      </c>
      <c r="AE4" s="8">
        <v>-436264.43</v>
      </c>
      <c r="AF4" s="8">
        <v>-1360.86</v>
      </c>
      <c r="AG4" s="8">
        <v>0</v>
      </c>
      <c r="AH4" s="9">
        <v>-23381.841428571432</v>
      </c>
      <c r="AI4" s="9">
        <v>-436264.44999999995</v>
      </c>
      <c r="AJ4" s="9">
        <v>-1363.6798807768737</v>
      </c>
      <c r="AK4" s="9">
        <v>0</v>
      </c>
      <c r="AL4" s="8">
        <v>-23381.841428571432</v>
      </c>
      <c r="AM4" s="8">
        <v>-436000.99</v>
      </c>
      <c r="AN4" s="8">
        <v>-1363.6798807768737</v>
      </c>
      <c r="AO4" s="8">
        <v>0</v>
      </c>
      <c r="AP4" s="8">
        <v>-23381.841428571432</v>
      </c>
      <c r="AQ4" s="8">
        <v>-436001.03</v>
      </c>
      <c r="AR4" s="8">
        <v>-1363.6798807768737</v>
      </c>
      <c r="AS4" s="8">
        <v>0</v>
      </c>
      <c r="AT4" s="8">
        <v>-23381.841428571432</v>
      </c>
      <c r="AU4" s="8">
        <v>-436001.03</v>
      </c>
      <c r="AV4" s="8">
        <v>-1363.6798807768737</v>
      </c>
      <c r="AW4" s="8">
        <v>0</v>
      </c>
      <c r="AX4" s="46">
        <f t="shared" ref="AX4:AX67" si="1">SUM(B4:AW4)</f>
        <v>-5587452.0875786617</v>
      </c>
      <c r="AY4" s="46">
        <f t="shared" si="0"/>
        <v>-278368.69805555558</v>
      </c>
      <c r="AZ4" s="46">
        <f t="shared" si="0"/>
        <v>-5287923.540000001</v>
      </c>
      <c r="BA4" s="46">
        <f t="shared" si="0"/>
        <v>-21159.849523107492</v>
      </c>
      <c r="BB4" s="46">
        <f t="shared" ref="BB4:BB67" si="2">E4+I4+M4+Q4+U4+Y4+AC4+AG4+AK4+AO4+AS4+AW4</f>
        <v>0</v>
      </c>
      <c r="BD4" s="46"/>
    </row>
    <row r="5" spans="1:56" x14ac:dyDescent="0.25">
      <c r="A5" t="s">
        <v>3</v>
      </c>
      <c r="B5" s="8">
        <v>-11603.597500000002</v>
      </c>
      <c r="C5" s="8">
        <v>0</v>
      </c>
      <c r="D5" s="8">
        <v>0</v>
      </c>
      <c r="E5" s="8">
        <v>0</v>
      </c>
      <c r="F5" s="8">
        <v>-11603.597500000002</v>
      </c>
      <c r="G5" s="8">
        <v>0</v>
      </c>
      <c r="H5" s="8">
        <v>0</v>
      </c>
      <c r="I5" s="8">
        <v>0</v>
      </c>
      <c r="J5" s="8">
        <v>-11603.597500000002</v>
      </c>
      <c r="K5" s="8">
        <v>0</v>
      </c>
      <c r="L5" s="8">
        <v>0</v>
      </c>
      <c r="M5" s="8">
        <v>0</v>
      </c>
      <c r="N5" s="8">
        <v>-10635.90638888889</v>
      </c>
      <c r="O5" s="8">
        <v>0</v>
      </c>
      <c r="P5" s="8">
        <v>0</v>
      </c>
      <c r="Q5" s="8">
        <v>0</v>
      </c>
      <c r="R5" s="8">
        <v>-10002.681423529088</v>
      </c>
      <c r="S5" s="8">
        <v>0</v>
      </c>
      <c r="T5" s="8">
        <v>0</v>
      </c>
      <c r="U5" s="8">
        <v>0</v>
      </c>
      <c r="V5" s="8">
        <v>-10726.365714285716</v>
      </c>
      <c r="W5" s="8">
        <v>0</v>
      </c>
      <c r="X5" s="8">
        <v>7241.69</v>
      </c>
      <c r="Y5" s="8">
        <v>0</v>
      </c>
      <c r="Z5" s="8">
        <v>-10726.365714285716</v>
      </c>
      <c r="AA5" s="8">
        <v>0</v>
      </c>
      <c r="AB5" s="8">
        <v>7468.51</v>
      </c>
      <c r="AC5" s="8">
        <v>0</v>
      </c>
      <c r="AD5" s="8">
        <v>-10726.365714285716</v>
      </c>
      <c r="AE5" s="8">
        <v>0</v>
      </c>
      <c r="AF5" s="8">
        <v>7468.51</v>
      </c>
      <c r="AG5" s="8">
        <v>0</v>
      </c>
      <c r="AH5" s="9">
        <v>-10726.365714285716</v>
      </c>
      <c r="AI5" s="9">
        <v>0</v>
      </c>
      <c r="AJ5" s="9">
        <v>7442.9518466559002</v>
      </c>
      <c r="AK5" s="9">
        <v>0</v>
      </c>
      <c r="AL5" s="8">
        <v>-10726.365714285716</v>
      </c>
      <c r="AM5" s="8">
        <v>0</v>
      </c>
      <c r="AN5" s="8">
        <v>7442.9518466559002</v>
      </c>
      <c r="AO5" s="8">
        <v>0</v>
      </c>
      <c r="AP5" s="8">
        <v>-10726.365714285716</v>
      </c>
      <c r="AQ5" s="8">
        <v>0</v>
      </c>
      <c r="AR5" s="8">
        <v>7442.9518466559002</v>
      </c>
      <c r="AS5" s="8">
        <v>0</v>
      </c>
      <c r="AT5" s="8">
        <v>-10726.365714285716</v>
      </c>
      <c r="AU5" s="8">
        <v>0</v>
      </c>
      <c r="AV5" s="8">
        <v>7442.9518466559002</v>
      </c>
      <c r="AW5" s="8">
        <v>0</v>
      </c>
      <c r="AX5" s="46">
        <f t="shared" si="1"/>
        <v>-78583.422925794395</v>
      </c>
      <c r="AY5" s="46">
        <f t="shared" si="0"/>
        <v>-130533.94031241797</v>
      </c>
      <c r="AZ5" s="46">
        <f t="shared" si="0"/>
        <v>0</v>
      </c>
      <c r="BA5" s="46">
        <f t="shared" si="0"/>
        <v>51950.517386623607</v>
      </c>
      <c r="BB5" s="46">
        <f t="shared" si="2"/>
        <v>0</v>
      </c>
      <c r="BD5" s="46"/>
    </row>
    <row r="6" spans="1:56" x14ac:dyDescent="0.25">
      <c r="A6" t="s">
        <v>4</v>
      </c>
      <c r="B6" s="8">
        <v>0</v>
      </c>
      <c r="C6" s="8">
        <v>-206224.34</v>
      </c>
      <c r="D6" s="8">
        <v>0</v>
      </c>
      <c r="E6" s="8">
        <v>0</v>
      </c>
      <c r="F6" s="8">
        <v>0</v>
      </c>
      <c r="G6" s="8">
        <v>-205474.38</v>
      </c>
      <c r="H6" s="8">
        <v>0</v>
      </c>
      <c r="I6" s="8">
        <v>0</v>
      </c>
      <c r="J6" s="8">
        <v>0</v>
      </c>
      <c r="K6" s="8">
        <v>-205474.38</v>
      </c>
      <c r="L6" s="8">
        <v>0</v>
      </c>
      <c r="M6" s="8">
        <v>0</v>
      </c>
      <c r="N6" s="8">
        <v>0</v>
      </c>
      <c r="O6" s="8">
        <v>-205474.46000000002</v>
      </c>
      <c r="P6" s="8">
        <v>0</v>
      </c>
      <c r="Q6" s="8">
        <v>0</v>
      </c>
      <c r="R6" s="8">
        <v>0</v>
      </c>
      <c r="S6" s="8">
        <v>-205712.4</v>
      </c>
      <c r="T6" s="8">
        <v>0</v>
      </c>
      <c r="U6" s="8">
        <v>0</v>
      </c>
      <c r="V6" s="8">
        <v>0</v>
      </c>
      <c r="W6" s="8">
        <v>-205712.4</v>
      </c>
      <c r="X6" s="8">
        <v>-18087.53</v>
      </c>
      <c r="Y6" s="8">
        <v>0</v>
      </c>
      <c r="Z6" s="8">
        <v>0</v>
      </c>
      <c r="AA6" s="8">
        <v>-205712.4</v>
      </c>
      <c r="AB6" s="8">
        <v>-17552.099999999999</v>
      </c>
      <c r="AC6" s="8">
        <v>0</v>
      </c>
      <c r="AD6" s="8">
        <v>0</v>
      </c>
      <c r="AE6" s="8">
        <v>-205712.4</v>
      </c>
      <c r="AF6" s="8">
        <v>-17552.099999999999</v>
      </c>
      <c r="AG6" s="8">
        <v>0</v>
      </c>
      <c r="AH6" s="9">
        <v>0</v>
      </c>
      <c r="AI6" s="9">
        <v>-205968.65</v>
      </c>
      <c r="AJ6" s="9">
        <v>-17551.7671679915</v>
      </c>
      <c r="AK6" s="9">
        <v>0</v>
      </c>
      <c r="AL6" s="8">
        <v>0</v>
      </c>
      <c r="AM6" s="8">
        <v>-205968.66</v>
      </c>
      <c r="AN6" s="8">
        <v>-17551.7671679915</v>
      </c>
      <c r="AO6" s="8">
        <v>0</v>
      </c>
      <c r="AP6" s="8">
        <v>0</v>
      </c>
      <c r="AQ6" s="8">
        <v>-205968.65</v>
      </c>
      <c r="AR6" s="8">
        <v>-17551.7671679915</v>
      </c>
      <c r="AS6" s="8">
        <v>0</v>
      </c>
      <c r="AT6" s="8">
        <v>0</v>
      </c>
      <c r="AU6" s="8">
        <v>-205946.57</v>
      </c>
      <c r="AV6" s="8">
        <v>-17551.7671679915</v>
      </c>
      <c r="AW6" s="8">
        <v>0</v>
      </c>
      <c r="AX6" s="46">
        <f t="shared" si="1"/>
        <v>-2592748.4886719659</v>
      </c>
      <c r="AY6" s="46">
        <f t="shared" si="0"/>
        <v>0</v>
      </c>
      <c r="AZ6" s="46">
        <f t="shared" si="0"/>
        <v>-2469349.6899999995</v>
      </c>
      <c r="BA6" s="46">
        <f t="shared" si="0"/>
        <v>-123398.79867196598</v>
      </c>
      <c r="BB6" s="46">
        <f t="shared" si="2"/>
        <v>0</v>
      </c>
      <c r="BD6" s="46"/>
    </row>
    <row r="7" spans="1:56" x14ac:dyDescent="0.25">
      <c r="A7" t="s">
        <v>5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9">
        <v>0</v>
      </c>
      <c r="AI7" s="9">
        <v>0</v>
      </c>
      <c r="AJ7" s="9">
        <v>0</v>
      </c>
      <c r="AK7" s="9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46">
        <f t="shared" si="1"/>
        <v>0</v>
      </c>
      <c r="AY7" s="46">
        <f t="shared" si="0"/>
        <v>0</v>
      </c>
      <c r="AZ7" s="46">
        <f t="shared" si="0"/>
        <v>0</v>
      </c>
      <c r="BA7" s="46">
        <f t="shared" si="0"/>
        <v>0</v>
      </c>
      <c r="BB7" s="46">
        <f t="shared" si="2"/>
        <v>0</v>
      </c>
      <c r="BD7" s="46"/>
    </row>
    <row r="8" spans="1:56" x14ac:dyDescent="0.25">
      <c r="A8" t="s">
        <v>6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9">
        <v>0</v>
      </c>
      <c r="AI8" s="9">
        <v>0</v>
      </c>
      <c r="AJ8" s="9">
        <v>0</v>
      </c>
      <c r="AK8" s="9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46">
        <f t="shared" si="1"/>
        <v>0</v>
      </c>
      <c r="AY8" s="46">
        <f t="shared" si="0"/>
        <v>0</v>
      </c>
      <c r="AZ8" s="46">
        <f t="shared" si="0"/>
        <v>0</v>
      </c>
      <c r="BA8" s="46">
        <f t="shared" si="0"/>
        <v>0</v>
      </c>
      <c r="BB8" s="46">
        <f t="shared" si="2"/>
        <v>0</v>
      </c>
      <c r="BD8" s="46"/>
    </row>
    <row r="9" spans="1:56" x14ac:dyDescent="0.25">
      <c r="A9" t="s">
        <v>7</v>
      </c>
      <c r="B9" s="8">
        <v>-17446.583333333332</v>
      </c>
      <c r="C9" s="8">
        <v>0</v>
      </c>
      <c r="D9" s="8">
        <v>0</v>
      </c>
      <c r="E9" s="8">
        <v>0</v>
      </c>
      <c r="F9" s="8">
        <v>-17446.583333333332</v>
      </c>
      <c r="G9" s="8">
        <v>0</v>
      </c>
      <c r="H9" s="8">
        <v>0</v>
      </c>
      <c r="I9" s="8">
        <v>0</v>
      </c>
      <c r="J9" s="8">
        <v>-17446.583333333332</v>
      </c>
      <c r="K9" s="8">
        <v>0</v>
      </c>
      <c r="L9" s="8">
        <v>0</v>
      </c>
      <c r="M9" s="8">
        <v>0</v>
      </c>
      <c r="N9" s="8">
        <v>-17446.583333333332</v>
      </c>
      <c r="O9" s="8">
        <v>0</v>
      </c>
      <c r="P9" s="8">
        <v>0</v>
      </c>
      <c r="Q9" s="8">
        <v>0</v>
      </c>
      <c r="R9" s="8">
        <v>-17446.583333333339</v>
      </c>
      <c r="S9" s="8">
        <v>0</v>
      </c>
      <c r="T9" s="8">
        <v>0</v>
      </c>
      <c r="U9" s="8">
        <v>0</v>
      </c>
      <c r="V9" s="8">
        <v>-17446.585714285713</v>
      </c>
      <c r="W9" s="8">
        <v>0</v>
      </c>
      <c r="X9" s="8">
        <v>27089.269999999997</v>
      </c>
      <c r="Y9" s="8">
        <v>0</v>
      </c>
      <c r="Z9" s="8">
        <v>-17446.585714285713</v>
      </c>
      <c r="AA9" s="8">
        <v>0</v>
      </c>
      <c r="AB9" s="8">
        <v>26460.720000000001</v>
      </c>
      <c r="AC9" s="8">
        <v>0</v>
      </c>
      <c r="AD9" s="8">
        <v>-18641.189999999999</v>
      </c>
      <c r="AE9" s="8">
        <v>0</v>
      </c>
      <c r="AF9" s="8">
        <v>26460.720000000001</v>
      </c>
      <c r="AG9" s="8">
        <v>0</v>
      </c>
      <c r="AH9" s="9">
        <v>-18641.189999999999</v>
      </c>
      <c r="AI9" s="9">
        <v>0</v>
      </c>
      <c r="AJ9" s="9">
        <v>26458.726327381752</v>
      </c>
      <c r="AK9" s="9">
        <v>0</v>
      </c>
      <c r="AL9" s="8">
        <v>-18641.189999999999</v>
      </c>
      <c r="AM9" s="8">
        <v>0</v>
      </c>
      <c r="AN9" s="8">
        <v>26458.726327381752</v>
      </c>
      <c r="AO9" s="8">
        <v>0</v>
      </c>
      <c r="AP9" s="8">
        <v>-18641.189999999999</v>
      </c>
      <c r="AQ9" s="8">
        <v>0</v>
      </c>
      <c r="AR9" s="8">
        <v>26458.726327381752</v>
      </c>
      <c r="AS9" s="8">
        <v>0</v>
      </c>
      <c r="AT9" s="8">
        <v>-18641.169999999998</v>
      </c>
      <c r="AU9" s="8">
        <v>0</v>
      </c>
      <c r="AV9" s="8">
        <v>26458.726327381752</v>
      </c>
      <c r="AW9" s="8">
        <v>0</v>
      </c>
      <c r="AX9" s="46">
        <f t="shared" si="1"/>
        <v>-29486.402785711107</v>
      </c>
      <c r="AY9" s="46">
        <f t="shared" si="0"/>
        <v>-215332.01809523808</v>
      </c>
      <c r="AZ9" s="46">
        <f t="shared" si="0"/>
        <v>0</v>
      </c>
      <c r="BA9" s="46">
        <f t="shared" si="0"/>
        <v>185845.61530952697</v>
      </c>
      <c r="BB9" s="46">
        <f t="shared" si="2"/>
        <v>0</v>
      </c>
      <c r="BD9" s="46"/>
    </row>
    <row r="10" spans="1:56" x14ac:dyDescent="0.25">
      <c r="A10" t="s">
        <v>8</v>
      </c>
      <c r="B10" s="8">
        <v>-9681.8033333333333</v>
      </c>
      <c r="C10" s="8">
        <v>0</v>
      </c>
      <c r="D10" s="8">
        <v>0</v>
      </c>
      <c r="E10" s="8">
        <v>0</v>
      </c>
      <c r="F10" s="8">
        <v>-9681.8033333333333</v>
      </c>
      <c r="G10" s="8">
        <v>0</v>
      </c>
      <c r="H10" s="8">
        <v>0</v>
      </c>
      <c r="I10" s="8">
        <v>0</v>
      </c>
      <c r="J10" s="8">
        <v>-9681.8033333333333</v>
      </c>
      <c r="K10" s="8">
        <v>0</v>
      </c>
      <c r="L10" s="8">
        <v>0</v>
      </c>
      <c r="M10" s="8">
        <v>0</v>
      </c>
      <c r="N10" s="8">
        <v>-9681.8033333333315</v>
      </c>
      <c r="O10" s="8">
        <v>0</v>
      </c>
      <c r="P10" s="8">
        <v>0</v>
      </c>
      <c r="Q10" s="8">
        <v>0</v>
      </c>
      <c r="R10" s="8">
        <v>-9681.8033333333333</v>
      </c>
      <c r="S10" s="8">
        <v>0</v>
      </c>
      <c r="T10" s="8">
        <v>0</v>
      </c>
      <c r="U10" s="8">
        <v>0</v>
      </c>
      <c r="V10" s="8">
        <v>-9681.8057142857124</v>
      </c>
      <c r="W10" s="8">
        <v>0</v>
      </c>
      <c r="X10" s="8">
        <v>0</v>
      </c>
      <c r="Y10" s="8">
        <v>0</v>
      </c>
      <c r="Z10" s="8">
        <v>-9681.8057142857124</v>
      </c>
      <c r="AA10" s="8">
        <v>0</v>
      </c>
      <c r="AB10" s="8">
        <v>0</v>
      </c>
      <c r="AC10" s="8">
        <v>0</v>
      </c>
      <c r="AD10" s="8">
        <v>-9681.8057142857124</v>
      </c>
      <c r="AE10" s="8">
        <v>0</v>
      </c>
      <c r="AF10" s="8">
        <v>0</v>
      </c>
      <c r="AG10" s="8">
        <v>0</v>
      </c>
      <c r="AH10" s="9">
        <v>-9681.8057142857124</v>
      </c>
      <c r="AI10" s="9">
        <v>0</v>
      </c>
      <c r="AJ10" s="9">
        <v>0</v>
      </c>
      <c r="AK10" s="9">
        <v>0</v>
      </c>
      <c r="AL10" s="8">
        <v>-9681.8057142857124</v>
      </c>
      <c r="AM10" s="8">
        <v>0</v>
      </c>
      <c r="AN10" s="8">
        <v>0</v>
      </c>
      <c r="AO10" s="8">
        <v>0</v>
      </c>
      <c r="AP10" s="8">
        <v>-9681.8057142857124</v>
      </c>
      <c r="AQ10" s="8">
        <v>0</v>
      </c>
      <c r="AR10" s="8">
        <v>0</v>
      </c>
      <c r="AS10" s="8">
        <v>0</v>
      </c>
      <c r="AT10" s="8">
        <v>-9681.8057142857124</v>
      </c>
      <c r="AU10" s="8">
        <v>0</v>
      </c>
      <c r="AV10" s="8">
        <v>0</v>
      </c>
      <c r="AW10" s="8">
        <v>0</v>
      </c>
      <c r="AX10" s="46">
        <f t="shared" si="1"/>
        <v>-116181.65666666666</v>
      </c>
      <c r="AY10" s="46">
        <f t="shared" si="0"/>
        <v>-116181.65666666666</v>
      </c>
      <c r="AZ10" s="46">
        <f t="shared" si="0"/>
        <v>0</v>
      </c>
      <c r="BA10" s="46">
        <f t="shared" si="0"/>
        <v>0</v>
      </c>
      <c r="BB10" s="46">
        <f t="shared" si="2"/>
        <v>0</v>
      </c>
      <c r="BD10" s="46"/>
    </row>
    <row r="11" spans="1:56" x14ac:dyDescent="0.25">
      <c r="A11" t="s">
        <v>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9">
        <v>0</v>
      </c>
      <c r="AI11" s="9">
        <v>0</v>
      </c>
      <c r="AJ11" s="9">
        <v>0</v>
      </c>
      <c r="AK11" s="9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46">
        <f t="shared" si="1"/>
        <v>0</v>
      </c>
      <c r="AY11" s="46">
        <f t="shared" si="0"/>
        <v>0</v>
      </c>
      <c r="AZ11" s="46">
        <f t="shared" si="0"/>
        <v>0</v>
      </c>
      <c r="BA11" s="46">
        <f t="shared" si="0"/>
        <v>0</v>
      </c>
      <c r="BB11" s="46">
        <f t="shared" si="2"/>
        <v>0</v>
      </c>
      <c r="BD11" s="46"/>
    </row>
    <row r="12" spans="1:56" x14ac:dyDescent="0.25">
      <c r="A12" t="s">
        <v>10</v>
      </c>
      <c r="B12" s="8">
        <v>-7732.416666666667</v>
      </c>
      <c r="C12" s="8">
        <v>0</v>
      </c>
      <c r="D12" s="8">
        <v>0</v>
      </c>
      <c r="E12" s="8">
        <v>0</v>
      </c>
      <c r="F12" s="8">
        <v>-7732.416666666667</v>
      </c>
      <c r="G12" s="8">
        <v>0</v>
      </c>
      <c r="H12" s="8">
        <v>0</v>
      </c>
      <c r="I12" s="8">
        <v>0</v>
      </c>
      <c r="J12" s="8">
        <v>-7732.416666666667</v>
      </c>
      <c r="K12" s="8">
        <v>0</v>
      </c>
      <c r="L12" s="8">
        <v>0</v>
      </c>
      <c r="M12" s="8">
        <v>0</v>
      </c>
      <c r="N12" s="8">
        <v>-7732.416666666667</v>
      </c>
      <c r="O12" s="8">
        <v>0</v>
      </c>
      <c r="P12" s="8">
        <v>0</v>
      </c>
      <c r="Q12" s="8">
        <v>0</v>
      </c>
      <c r="R12" s="8">
        <v>-7364.9159374999999</v>
      </c>
      <c r="S12" s="8">
        <v>0</v>
      </c>
      <c r="T12" s="8">
        <v>0</v>
      </c>
      <c r="U12" s="8">
        <v>0</v>
      </c>
      <c r="V12" s="8">
        <v>-7784.914285714287</v>
      </c>
      <c r="W12" s="8">
        <v>0</v>
      </c>
      <c r="X12" s="8">
        <v>0</v>
      </c>
      <c r="Y12" s="8">
        <v>0</v>
      </c>
      <c r="Z12" s="8">
        <v>-7784.914285714287</v>
      </c>
      <c r="AA12" s="8">
        <v>0</v>
      </c>
      <c r="AB12" s="8">
        <v>0</v>
      </c>
      <c r="AC12" s="8">
        <v>0</v>
      </c>
      <c r="AD12" s="8">
        <v>-7784.914285714287</v>
      </c>
      <c r="AE12" s="8">
        <v>0</v>
      </c>
      <c r="AF12" s="8">
        <v>0</v>
      </c>
      <c r="AG12" s="8">
        <v>0</v>
      </c>
      <c r="AH12" s="9">
        <v>-7784.914285714287</v>
      </c>
      <c r="AI12" s="9">
        <v>0</v>
      </c>
      <c r="AJ12" s="9">
        <v>0</v>
      </c>
      <c r="AK12" s="9">
        <v>0</v>
      </c>
      <c r="AL12" s="8">
        <v>-7784.914285714287</v>
      </c>
      <c r="AM12" s="8">
        <v>0</v>
      </c>
      <c r="AN12" s="8">
        <v>0</v>
      </c>
      <c r="AO12" s="8">
        <v>0</v>
      </c>
      <c r="AP12" s="8">
        <v>-7784.914285714287</v>
      </c>
      <c r="AQ12" s="8">
        <v>0</v>
      </c>
      <c r="AR12" s="8">
        <v>0</v>
      </c>
      <c r="AS12" s="8">
        <v>0</v>
      </c>
      <c r="AT12" s="8">
        <v>-7784.914285714287</v>
      </c>
      <c r="AU12" s="8">
        <v>0</v>
      </c>
      <c r="AV12" s="8">
        <v>0</v>
      </c>
      <c r="AW12" s="8">
        <v>0</v>
      </c>
      <c r="AX12" s="46">
        <f t="shared" si="1"/>
        <v>-92788.982604166682</v>
      </c>
      <c r="AY12" s="46">
        <f t="shared" si="0"/>
        <v>-92788.982604166682</v>
      </c>
      <c r="AZ12" s="46">
        <f t="shared" si="0"/>
        <v>0</v>
      </c>
      <c r="BA12" s="46">
        <f t="shared" si="0"/>
        <v>0</v>
      </c>
      <c r="BB12" s="46">
        <f t="shared" si="2"/>
        <v>0</v>
      </c>
      <c r="BD12" s="46"/>
    </row>
    <row r="13" spans="1:56" x14ac:dyDescent="0.25">
      <c r="A13" t="s">
        <v>11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9">
        <v>0</v>
      </c>
      <c r="AI13" s="9">
        <v>0</v>
      </c>
      <c r="AJ13" s="9">
        <v>0</v>
      </c>
      <c r="AK13" s="9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46">
        <f t="shared" si="1"/>
        <v>0</v>
      </c>
      <c r="AY13" s="46">
        <f t="shared" si="0"/>
        <v>0</v>
      </c>
      <c r="AZ13" s="46">
        <f t="shared" si="0"/>
        <v>0</v>
      </c>
      <c r="BA13" s="46">
        <f t="shared" si="0"/>
        <v>0</v>
      </c>
      <c r="BB13" s="46">
        <f t="shared" si="2"/>
        <v>0</v>
      </c>
      <c r="BD13" s="46"/>
    </row>
    <row r="14" spans="1:56" x14ac:dyDescent="0.25">
      <c r="A14" t="s">
        <v>12</v>
      </c>
      <c r="B14" s="8">
        <v>-17318.091666666667</v>
      </c>
      <c r="C14" s="8">
        <v>-36505.35</v>
      </c>
      <c r="D14" s="8">
        <v>0</v>
      </c>
      <c r="E14" s="8">
        <v>0</v>
      </c>
      <c r="F14" s="8">
        <v>-17318.091666666667</v>
      </c>
      <c r="G14" s="8">
        <v>-36005.35</v>
      </c>
      <c r="H14" s="8">
        <v>0</v>
      </c>
      <c r="I14" s="8">
        <v>0</v>
      </c>
      <c r="J14" s="8">
        <v>-17318.091666666667</v>
      </c>
      <c r="K14" s="8">
        <v>-36005.35</v>
      </c>
      <c r="L14" s="8">
        <v>0</v>
      </c>
      <c r="M14" s="8">
        <v>0</v>
      </c>
      <c r="N14" s="8">
        <v>-16989.482222222221</v>
      </c>
      <c r="O14" s="8">
        <v>-36005.35</v>
      </c>
      <c r="P14" s="8">
        <v>0</v>
      </c>
      <c r="Q14" s="8">
        <v>0</v>
      </c>
      <c r="R14" s="8">
        <v>-16614.339375</v>
      </c>
      <c r="S14" s="8">
        <v>-36005.35</v>
      </c>
      <c r="T14" s="8">
        <v>0</v>
      </c>
      <c r="U14" s="8">
        <v>0</v>
      </c>
      <c r="V14" s="8">
        <v>-17043.075000000001</v>
      </c>
      <c r="W14" s="8">
        <v>-36005.33</v>
      </c>
      <c r="X14" s="8">
        <v>0</v>
      </c>
      <c r="Y14" s="8">
        <v>0</v>
      </c>
      <c r="Z14" s="8">
        <v>-17043.075000000001</v>
      </c>
      <c r="AA14" s="8">
        <v>-73541.67</v>
      </c>
      <c r="AB14" s="8">
        <v>0</v>
      </c>
      <c r="AC14" s="8">
        <v>0</v>
      </c>
      <c r="AD14" s="8">
        <v>-17043.075000000001</v>
      </c>
      <c r="AE14" s="8">
        <v>-73541.67</v>
      </c>
      <c r="AF14" s="8">
        <v>0</v>
      </c>
      <c r="AG14" s="8">
        <v>0</v>
      </c>
      <c r="AH14" s="9">
        <v>-17043.080000000002</v>
      </c>
      <c r="AI14" s="9">
        <v>-75922.23</v>
      </c>
      <c r="AJ14" s="9">
        <v>0</v>
      </c>
      <c r="AK14" s="9">
        <v>0</v>
      </c>
      <c r="AL14" s="8">
        <v>-17043.075000000001</v>
      </c>
      <c r="AM14" s="8">
        <v>-75922.23</v>
      </c>
      <c r="AN14" s="8">
        <v>0</v>
      </c>
      <c r="AO14" s="8">
        <v>0</v>
      </c>
      <c r="AP14" s="8">
        <v>-17043.075000000001</v>
      </c>
      <c r="AQ14" s="8">
        <v>-73883</v>
      </c>
      <c r="AR14" s="8">
        <v>0</v>
      </c>
      <c r="AS14" s="8">
        <v>0</v>
      </c>
      <c r="AT14" s="35">
        <v>-17043.075000000001</v>
      </c>
      <c r="AU14" s="35">
        <v>-129724.26000000001</v>
      </c>
      <c r="AV14" s="35">
        <v>0</v>
      </c>
      <c r="AW14" s="35">
        <v>0</v>
      </c>
      <c r="AX14" s="46">
        <f t="shared" si="1"/>
        <v>-923926.76659722219</v>
      </c>
      <c r="AY14" s="46">
        <f t="shared" si="0"/>
        <v>-204859.62659722223</v>
      </c>
      <c r="AZ14" s="46">
        <f t="shared" si="0"/>
        <v>-719067.1399999999</v>
      </c>
      <c r="BA14" s="46">
        <f t="shared" si="0"/>
        <v>0</v>
      </c>
      <c r="BB14" s="46">
        <f t="shared" si="2"/>
        <v>0</v>
      </c>
      <c r="BD14" s="46"/>
    </row>
    <row r="15" spans="1:56" x14ac:dyDescent="0.25">
      <c r="A15" t="s">
        <v>13</v>
      </c>
      <c r="B15" s="8">
        <v>-24151.914166666669</v>
      </c>
      <c r="C15" s="8">
        <v>-68186.040000000008</v>
      </c>
      <c r="D15" s="8">
        <v>0</v>
      </c>
      <c r="E15" s="8">
        <v>0</v>
      </c>
      <c r="F15" s="8">
        <v>-24151.914166666669</v>
      </c>
      <c r="G15" s="8">
        <v>-67686.040000000008</v>
      </c>
      <c r="H15" s="8">
        <v>0</v>
      </c>
      <c r="I15" s="8">
        <v>0</v>
      </c>
      <c r="J15" s="8">
        <v>-24151.914166666669</v>
      </c>
      <c r="K15" s="8">
        <v>-67686.040000000008</v>
      </c>
      <c r="L15" s="8">
        <v>0</v>
      </c>
      <c r="M15" s="8">
        <v>0</v>
      </c>
      <c r="N15" s="8">
        <v>-24151.914166666673</v>
      </c>
      <c r="O15" s="8">
        <v>-67686.100000000006</v>
      </c>
      <c r="P15" s="8">
        <v>0</v>
      </c>
      <c r="Q15" s="8">
        <v>0</v>
      </c>
      <c r="R15" s="8">
        <v>-24149.623437500002</v>
      </c>
      <c r="S15" s="8">
        <v>-67915.22</v>
      </c>
      <c r="T15" s="8">
        <v>0</v>
      </c>
      <c r="U15" s="8">
        <v>0</v>
      </c>
      <c r="V15" s="8">
        <v>-24152.244285714292</v>
      </c>
      <c r="W15" s="8">
        <v>-67722.709999999992</v>
      </c>
      <c r="X15" s="8">
        <v>0</v>
      </c>
      <c r="Y15" s="8">
        <v>0</v>
      </c>
      <c r="Z15" s="8">
        <v>-24152.244285714292</v>
      </c>
      <c r="AA15" s="8">
        <v>-67708.5</v>
      </c>
      <c r="AB15" s="8">
        <v>0</v>
      </c>
      <c r="AC15" s="8">
        <v>0</v>
      </c>
      <c r="AD15" s="8">
        <v>-24152.244285714292</v>
      </c>
      <c r="AE15" s="8">
        <v>-67708.5</v>
      </c>
      <c r="AF15" s="8">
        <v>0</v>
      </c>
      <c r="AG15" s="8">
        <v>0</v>
      </c>
      <c r="AH15" s="9">
        <v>-24152.240000000002</v>
      </c>
      <c r="AI15" s="9">
        <v>-67708.5</v>
      </c>
      <c r="AJ15" s="9">
        <v>0</v>
      </c>
      <c r="AK15" s="9">
        <v>0</v>
      </c>
      <c r="AL15" s="8">
        <v>-24152.244285714292</v>
      </c>
      <c r="AM15" s="8">
        <v>-67708.5</v>
      </c>
      <c r="AN15" s="8">
        <v>0</v>
      </c>
      <c r="AO15" s="8">
        <v>0</v>
      </c>
      <c r="AP15" s="8">
        <v>-24152.244285714292</v>
      </c>
      <c r="AQ15" s="8">
        <v>-67708.5</v>
      </c>
      <c r="AR15" s="8">
        <v>0</v>
      </c>
      <c r="AS15" s="8">
        <v>0</v>
      </c>
      <c r="AT15" s="8">
        <v>-24152.244285714292</v>
      </c>
      <c r="AU15" s="8">
        <v>-67708.5</v>
      </c>
      <c r="AV15" s="8">
        <v>0</v>
      </c>
      <c r="AW15" s="8">
        <v>0</v>
      </c>
      <c r="AX15" s="46">
        <f t="shared" si="1"/>
        <v>-1102956.1358184526</v>
      </c>
      <c r="AY15" s="46">
        <f t="shared" si="0"/>
        <v>-289822.98581845243</v>
      </c>
      <c r="AZ15" s="46">
        <f t="shared" si="0"/>
        <v>-813133.15</v>
      </c>
      <c r="BA15" s="46">
        <f t="shared" si="0"/>
        <v>0</v>
      </c>
      <c r="BB15" s="46">
        <f t="shared" si="2"/>
        <v>0</v>
      </c>
      <c r="BD15" s="46"/>
    </row>
    <row r="16" spans="1:56" x14ac:dyDescent="0.25">
      <c r="A16" t="s">
        <v>14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9">
        <v>0</v>
      </c>
      <c r="AI16" s="9">
        <v>0</v>
      </c>
      <c r="AJ16" s="9">
        <v>0</v>
      </c>
      <c r="AK16" s="9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46">
        <f t="shared" si="1"/>
        <v>0</v>
      </c>
      <c r="AY16" s="46">
        <f t="shared" si="0"/>
        <v>0</v>
      </c>
      <c r="AZ16" s="46">
        <f t="shared" si="0"/>
        <v>0</v>
      </c>
      <c r="BA16" s="46">
        <f t="shared" si="0"/>
        <v>0</v>
      </c>
      <c r="BB16" s="46">
        <f t="shared" si="2"/>
        <v>0</v>
      </c>
      <c r="BD16" s="46"/>
    </row>
    <row r="17" spans="1:56" x14ac:dyDescent="0.25">
      <c r="A17" t="s">
        <v>15</v>
      </c>
      <c r="B17" s="8">
        <v>-14221.833333333334</v>
      </c>
      <c r="C17" s="8">
        <v>-287283.69999999995</v>
      </c>
      <c r="D17" s="8">
        <v>0</v>
      </c>
      <c r="E17" s="8">
        <v>0</v>
      </c>
      <c r="F17" s="8">
        <v>-14221.833333333334</v>
      </c>
      <c r="G17" s="8">
        <v>-285706.21999999997</v>
      </c>
      <c r="H17" s="8">
        <v>0</v>
      </c>
      <c r="I17" s="8">
        <v>0</v>
      </c>
      <c r="J17" s="8">
        <v>-14221.833333333334</v>
      </c>
      <c r="K17" s="8">
        <v>-323585.83</v>
      </c>
      <c r="L17" s="8">
        <v>0</v>
      </c>
      <c r="M17" s="8">
        <v>0</v>
      </c>
      <c r="N17" s="8">
        <v>-12981.526666666665</v>
      </c>
      <c r="O17" s="8">
        <v>-323300.01</v>
      </c>
      <c r="P17" s="8">
        <v>0</v>
      </c>
      <c r="Q17" s="8">
        <v>0</v>
      </c>
      <c r="R17" s="8">
        <v>-12667.686874999999</v>
      </c>
      <c r="S17" s="8">
        <v>-320574.13</v>
      </c>
      <c r="T17" s="8">
        <v>0</v>
      </c>
      <c r="U17" s="8">
        <v>0</v>
      </c>
      <c r="V17" s="8">
        <v>-13026.361428571428</v>
      </c>
      <c r="W17" s="8">
        <v>-315079.94</v>
      </c>
      <c r="X17" s="8">
        <v>19627.18</v>
      </c>
      <c r="Y17" s="8">
        <v>0</v>
      </c>
      <c r="Z17" s="8">
        <v>-13026.361428571428</v>
      </c>
      <c r="AA17" s="8">
        <v>-420268.30999999994</v>
      </c>
      <c r="AB17" s="8">
        <v>17875.919999999998</v>
      </c>
      <c r="AC17" s="8">
        <v>0</v>
      </c>
      <c r="AD17" s="8">
        <v>-13026.361428571428</v>
      </c>
      <c r="AE17" s="8">
        <v>-420268.30999999994</v>
      </c>
      <c r="AF17" s="8">
        <v>17875.919999999998</v>
      </c>
      <c r="AG17" s="8">
        <v>0</v>
      </c>
      <c r="AH17" s="9">
        <v>-13026.361428571428</v>
      </c>
      <c r="AI17" s="9">
        <v>-419808.5199999999</v>
      </c>
      <c r="AJ17" s="9">
        <v>17877.211001355499</v>
      </c>
      <c r="AK17" s="9">
        <v>0</v>
      </c>
      <c r="AL17" s="8">
        <v>-13026.361428571428</v>
      </c>
      <c r="AM17" s="8">
        <v>-420802.45999999996</v>
      </c>
      <c r="AN17" s="8">
        <v>17877.211001355499</v>
      </c>
      <c r="AO17" s="8">
        <v>0</v>
      </c>
      <c r="AP17" s="8">
        <v>-13026.361428571428</v>
      </c>
      <c r="AQ17" s="8">
        <v>-420727.11</v>
      </c>
      <c r="AR17" s="8">
        <v>17877.211001355499</v>
      </c>
      <c r="AS17" s="8">
        <v>0</v>
      </c>
      <c r="AT17" s="8">
        <v>-13026.361428571428</v>
      </c>
      <c r="AU17" s="8">
        <v>-420652.82</v>
      </c>
      <c r="AV17" s="8">
        <v>17877.211001355499</v>
      </c>
      <c r="AW17" s="8">
        <v>0</v>
      </c>
      <c r="AX17" s="46">
        <f t="shared" si="1"/>
        <v>-4410668.7395362444</v>
      </c>
      <c r="AY17" s="46">
        <f t="shared" si="0"/>
        <v>-159499.24354166666</v>
      </c>
      <c r="AZ17" s="46">
        <f t="shared" si="0"/>
        <v>-4378057.3600000003</v>
      </c>
      <c r="BA17" s="46">
        <f t="shared" si="0"/>
        <v>126887.86400542199</v>
      </c>
      <c r="BB17" s="46">
        <f t="shared" si="2"/>
        <v>0</v>
      </c>
      <c r="BD17" s="46"/>
    </row>
    <row r="18" spans="1:56" x14ac:dyDescent="0.25">
      <c r="A18" t="s">
        <v>16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9">
        <v>0</v>
      </c>
      <c r="AI18" s="9">
        <v>0</v>
      </c>
      <c r="AJ18" s="9">
        <v>0</v>
      </c>
      <c r="AK18" s="9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46">
        <f t="shared" si="1"/>
        <v>0</v>
      </c>
      <c r="AY18" s="46">
        <f t="shared" si="0"/>
        <v>0</v>
      </c>
      <c r="AZ18" s="46">
        <f t="shared" si="0"/>
        <v>0</v>
      </c>
      <c r="BA18" s="46">
        <f t="shared" si="0"/>
        <v>0</v>
      </c>
      <c r="BB18" s="46">
        <f t="shared" si="2"/>
        <v>0</v>
      </c>
      <c r="BD18" s="46"/>
    </row>
    <row r="19" spans="1:56" x14ac:dyDescent="0.25">
      <c r="A19" t="s">
        <v>17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9">
        <v>0</v>
      </c>
      <c r="AI19" s="9">
        <v>0</v>
      </c>
      <c r="AJ19" s="9">
        <v>0</v>
      </c>
      <c r="AK19" s="9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46">
        <f t="shared" si="1"/>
        <v>0</v>
      </c>
      <c r="AY19" s="46">
        <f t="shared" ref="AY19:BA82" si="3">B19+F19+J19+N19+R19+V19+Z19+AD19+AH19+AL19+AP19+AT19</f>
        <v>0</v>
      </c>
      <c r="AZ19" s="46">
        <f t="shared" si="3"/>
        <v>0</v>
      </c>
      <c r="BA19" s="46">
        <f t="shared" si="3"/>
        <v>0</v>
      </c>
      <c r="BB19" s="46">
        <f t="shared" si="2"/>
        <v>0</v>
      </c>
      <c r="BD19" s="46"/>
    </row>
    <row r="20" spans="1:56" x14ac:dyDescent="0.25">
      <c r="A20" t="s">
        <v>18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9">
        <v>0</v>
      </c>
      <c r="AI20" s="9">
        <v>0</v>
      </c>
      <c r="AJ20" s="9">
        <v>0</v>
      </c>
      <c r="AK20" s="9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46">
        <f t="shared" si="1"/>
        <v>0</v>
      </c>
      <c r="AY20" s="46">
        <f t="shared" si="3"/>
        <v>0</v>
      </c>
      <c r="AZ20" s="46">
        <f t="shared" si="3"/>
        <v>0</v>
      </c>
      <c r="BA20" s="46">
        <f t="shared" si="3"/>
        <v>0</v>
      </c>
      <c r="BB20" s="46">
        <f t="shared" si="2"/>
        <v>0</v>
      </c>
      <c r="BD20" s="46"/>
    </row>
    <row r="21" spans="1:56" x14ac:dyDescent="0.25">
      <c r="A21" t="s">
        <v>19</v>
      </c>
      <c r="B21" s="8">
        <v>0</v>
      </c>
      <c r="C21" s="8">
        <v>0</v>
      </c>
      <c r="D21" s="8">
        <v>0</v>
      </c>
      <c r="E21" s="8">
        <v>-355.96</v>
      </c>
      <c r="F21" s="8">
        <v>0</v>
      </c>
      <c r="G21" s="8">
        <v>0</v>
      </c>
      <c r="H21" s="8">
        <v>0</v>
      </c>
      <c r="I21" s="8">
        <v>-355.96</v>
      </c>
      <c r="J21" s="8">
        <v>0</v>
      </c>
      <c r="K21" s="8">
        <v>0</v>
      </c>
      <c r="L21" s="8">
        <v>0</v>
      </c>
      <c r="M21" s="8">
        <v>-355.96</v>
      </c>
      <c r="N21" s="8">
        <v>0</v>
      </c>
      <c r="O21" s="8">
        <v>0</v>
      </c>
      <c r="P21" s="8">
        <v>0</v>
      </c>
      <c r="Q21" s="8">
        <v>-355.96</v>
      </c>
      <c r="R21" s="8">
        <v>0</v>
      </c>
      <c r="S21" s="8">
        <v>0</v>
      </c>
      <c r="T21" s="8">
        <v>0</v>
      </c>
      <c r="U21" s="8">
        <v>-355.96</v>
      </c>
      <c r="V21" s="8">
        <v>0</v>
      </c>
      <c r="W21" s="8">
        <v>0</v>
      </c>
      <c r="X21" s="8">
        <v>0</v>
      </c>
      <c r="Y21" s="8">
        <v>-355.96</v>
      </c>
      <c r="Z21" s="8">
        <v>0</v>
      </c>
      <c r="AA21" s="8">
        <v>0</v>
      </c>
      <c r="AB21" s="8">
        <v>0</v>
      </c>
      <c r="AC21" s="8">
        <v>-355.96</v>
      </c>
      <c r="AD21" s="8">
        <v>0</v>
      </c>
      <c r="AE21" s="8">
        <v>0</v>
      </c>
      <c r="AF21" s="8">
        <v>0</v>
      </c>
      <c r="AG21" s="8">
        <v>-355.96</v>
      </c>
      <c r="AH21" s="9">
        <v>0</v>
      </c>
      <c r="AI21" s="9">
        <v>0</v>
      </c>
      <c r="AJ21" s="9">
        <v>0</v>
      </c>
      <c r="AK21" s="9">
        <v>-355.96</v>
      </c>
      <c r="AL21" s="8">
        <v>0</v>
      </c>
      <c r="AM21" s="8">
        <v>0</v>
      </c>
      <c r="AN21" s="8">
        <v>0</v>
      </c>
      <c r="AO21" s="8">
        <v>-355.96</v>
      </c>
      <c r="AP21" s="8">
        <v>0</v>
      </c>
      <c r="AQ21" s="8">
        <v>0</v>
      </c>
      <c r="AR21" s="8">
        <v>0</v>
      </c>
      <c r="AS21" s="8">
        <v>-355.96</v>
      </c>
      <c r="AT21" s="8">
        <v>0</v>
      </c>
      <c r="AU21" s="8">
        <v>0</v>
      </c>
      <c r="AV21" s="8">
        <v>0</v>
      </c>
      <c r="AW21" s="8">
        <v>-355.96</v>
      </c>
      <c r="AX21" s="46">
        <f t="shared" si="1"/>
        <v>-4271.5199999999995</v>
      </c>
      <c r="AY21" s="46">
        <f t="shared" si="3"/>
        <v>0</v>
      </c>
      <c r="AZ21" s="46">
        <f t="shared" si="3"/>
        <v>0</v>
      </c>
      <c r="BA21" s="46">
        <f t="shared" si="3"/>
        <v>0</v>
      </c>
      <c r="BB21" s="46">
        <f t="shared" si="2"/>
        <v>-4271.5199999999995</v>
      </c>
      <c r="BD21" s="46"/>
    </row>
    <row r="22" spans="1:56" x14ac:dyDescent="0.25">
      <c r="A22" t="s">
        <v>20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9">
        <v>0</v>
      </c>
      <c r="AI22" s="9">
        <v>0</v>
      </c>
      <c r="AJ22" s="9">
        <v>0</v>
      </c>
      <c r="AK22" s="9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46">
        <f t="shared" si="1"/>
        <v>0</v>
      </c>
      <c r="AY22" s="46">
        <f t="shared" si="3"/>
        <v>0</v>
      </c>
      <c r="AZ22" s="46">
        <f t="shared" si="3"/>
        <v>0</v>
      </c>
      <c r="BA22" s="46">
        <f t="shared" si="3"/>
        <v>0</v>
      </c>
      <c r="BB22" s="46">
        <f t="shared" si="2"/>
        <v>0</v>
      </c>
      <c r="BD22" s="46"/>
    </row>
    <row r="23" spans="1:56" x14ac:dyDescent="0.25">
      <c r="A23" t="s">
        <v>21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9">
        <v>0</v>
      </c>
      <c r="AI23" s="9">
        <v>0</v>
      </c>
      <c r="AJ23" s="9">
        <v>0</v>
      </c>
      <c r="AK23" s="9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46">
        <f t="shared" si="1"/>
        <v>0</v>
      </c>
      <c r="AY23" s="46">
        <f t="shared" si="3"/>
        <v>0</v>
      </c>
      <c r="AZ23" s="46">
        <f t="shared" si="3"/>
        <v>0</v>
      </c>
      <c r="BA23" s="46">
        <f t="shared" si="3"/>
        <v>0</v>
      </c>
      <c r="BB23" s="46">
        <f t="shared" si="2"/>
        <v>0</v>
      </c>
      <c r="BD23" s="46"/>
    </row>
    <row r="24" spans="1:56" x14ac:dyDescent="0.25">
      <c r="A24" t="s">
        <v>22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9">
        <v>0</v>
      </c>
      <c r="AI24" s="9">
        <v>0</v>
      </c>
      <c r="AJ24" s="9">
        <v>0</v>
      </c>
      <c r="AK24" s="9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46">
        <f t="shared" si="1"/>
        <v>0</v>
      </c>
      <c r="AY24" s="46">
        <f t="shared" si="3"/>
        <v>0</v>
      </c>
      <c r="AZ24" s="46">
        <f t="shared" si="3"/>
        <v>0</v>
      </c>
      <c r="BA24" s="46">
        <f t="shared" si="3"/>
        <v>0</v>
      </c>
      <c r="BB24" s="46">
        <f t="shared" si="2"/>
        <v>0</v>
      </c>
      <c r="BD24" s="46"/>
    </row>
    <row r="25" spans="1:56" x14ac:dyDescent="0.25">
      <c r="A25" t="s">
        <v>23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9">
        <v>0</v>
      </c>
      <c r="AI25" s="9">
        <v>0</v>
      </c>
      <c r="AJ25" s="9">
        <v>0</v>
      </c>
      <c r="AK25" s="9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46">
        <f t="shared" si="1"/>
        <v>0</v>
      </c>
      <c r="AY25" s="46">
        <f t="shared" si="3"/>
        <v>0</v>
      </c>
      <c r="AZ25" s="46">
        <f t="shared" si="3"/>
        <v>0</v>
      </c>
      <c r="BA25" s="46">
        <f t="shared" si="3"/>
        <v>0</v>
      </c>
      <c r="BB25" s="46">
        <f t="shared" si="2"/>
        <v>0</v>
      </c>
      <c r="BD25" s="46"/>
    </row>
    <row r="26" spans="1:56" x14ac:dyDescent="0.25">
      <c r="A26" t="s">
        <v>24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9">
        <v>0</v>
      </c>
      <c r="AI26" s="9">
        <v>0</v>
      </c>
      <c r="AJ26" s="9">
        <v>0</v>
      </c>
      <c r="AK26" s="9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46">
        <f t="shared" si="1"/>
        <v>0</v>
      </c>
      <c r="AY26" s="46">
        <f t="shared" si="3"/>
        <v>0</v>
      </c>
      <c r="AZ26" s="46">
        <f t="shared" si="3"/>
        <v>0</v>
      </c>
      <c r="BA26" s="46">
        <f t="shared" si="3"/>
        <v>0</v>
      </c>
      <c r="BB26" s="46">
        <f t="shared" si="2"/>
        <v>0</v>
      </c>
      <c r="BD26" s="46"/>
    </row>
    <row r="27" spans="1:56" x14ac:dyDescent="0.25">
      <c r="A27" t="s">
        <v>25</v>
      </c>
      <c r="B27" s="8">
        <v>-19271.897500000003</v>
      </c>
      <c r="C27" s="8">
        <v>-360050.33999999997</v>
      </c>
      <c r="D27" s="8">
        <v>0</v>
      </c>
      <c r="E27" s="8">
        <v>0</v>
      </c>
      <c r="F27" s="8">
        <v>-19271.897500000003</v>
      </c>
      <c r="G27" s="8">
        <v>-358533.68</v>
      </c>
      <c r="H27" s="8">
        <v>0</v>
      </c>
      <c r="I27" s="8">
        <v>0</v>
      </c>
      <c r="J27" s="8">
        <v>-19271.897500000003</v>
      </c>
      <c r="K27" s="8">
        <v>-358533.68</v>
      </c>
      <c r="L27" s="8">
        <v>0</v>
      </c>
      <c r="M27" s="8">
        <v>0</v>
      </c>
      <c r="N27" s="8">
        <v>-19271.897500000003</v>
      </c>
      <c r="O27" s="8">
        <v>-358533.61</v>
      </c>
      <c r="P27" s="8">
        <v>0</v>
      </c>
      <c r="Q27" s="8">
        <v>0</v>
      </c>
      <c r="R27" s="8">
        <v>-19271.897499999999</v>
      </c>
      <c r="S27" s="8">
        <v>-358645.78</v>
      </c>
      <c r="T27" s="8">
        <v>0</v>
      </c>
      <c r="U27" s="8">
        <v>0</v>
      </c>
      <c r="V27" s="8">
        <v>-19271.895714285718</v>
      </c>
      <c r="W27" s="8">
        <v>-354937.43</v>
      </c>
      <c r="X27" s="8">
        <v>0</v>
      </c>
      <c r="Y27" s="8">
        <v>0</v>
      </c>
      <c r="Z27" s="8">
        <v>-19271.895714285718</v>
      </c>
      <c r="AA27" s="8">
        <v>-354937.42</v>
      </c>
      <c r="AB27" s="8">
        <v>0</v>
      </c>
      <c r="AC27" s="8">
        <v>0</v>
      </c>
      <c r="AD27" s="8">
        <v>-19271.895714285718</v>
      </c>
      <c r="AE27" s="8">
        <v>-354937.42</v>
      </c>
      <c r="AF27" s="8">
        <v>0</v>
      </c>
      <c r="AG27" s="8">
        <v>0</v>
      </c>
      <c r="AH27" s="9">
        <v>-19271.895714285718</v>
      </c>
      <c r="AI27" s="9">
        <v>-354916.61</v>
      </c>
      <c r="AJ27" s="9">
        <v>0</v>
      </c>
      <c r="AK27" s="9">
        <v>0</v>
      </c>
      <c r="AL27" s="8">
        <v>-19271.895714285718</v>
      </c>
      <c r="AM27" s="8">
        <v>-354916.6</v>
      </c>
      <c r="AN27" s="8">
        <v>0</v>
      </c>
      <c r="AO27" s="8">
        <v>0</v>
      </c>
      <c r="AP27" s="8">
        <v>-19271.895714285718</v>
      </c>
      <c r="AQ27" s="8">
        <v>-354916.6</v>
      </c>
      <c r="AR27" s="8">
        <v>0</v>
      </c>
      <c r="AS27" s="8">
        <v>0</v>
      </c>
      <c r="AT27" s="8">
        <v>-19271.895714285718</v>
      </c>
      <c r="AU27" s="8">
        <v>-354989.62</v>
      </c>
      <c r="AV27" s="8">
        <v>0</v>
      </c>
      <c r="AW27" s="8">
        <v>0</v>
      </c>
      <c r="AX27" s="46">
        <f t="shared" si="1"/>
        <v>-4510111.5475000003</v>
      </c>
      <c r="AY27" s="46">
        <f t="shared" si="3"/>
        <v>-231262.75750000009</v>
      </c>
      <c r="AZ27" s="46">
        <f t="shared" si="3"/>
        <v>-4278848.79</v>
      </c>
      <c r="BA27" s="46">
        <f t="shared" si="3"/>
        <v>0</v>
      </c>
      <c r="BB27" s="46">
        <f t="shared" si="2"/>
        <v>0</v>
      </c>
      <c r="BD27" s="46"/>
    </row>
    <row r="28" spans="1:56" x14ac:dyDescent="0.25">
      <c r="A28" t="s">
        <v>26</v>
      </c>
      <c r="B28" s="8">
        <v>-19908.732500000002</v>
      </c>
      <c r="C28" s="8">
        <v>-119798.75</v>
      </c>
      <c r="D28" s="8">
        <v>0</v>
      </c>
      <c r="E28" s="8">
        <v>0</v>
      </c>
      <c r="F28" s="8">
        <v>-19908.732500000002</v>
      </c>
      <c r="G28" s="8">
        <v>-119682.08</v>
      </c>
      <c r="H28" s="8">
        <v>0</v>
      </c>
      <c r="I28" s="8">
        <v>0</v>
      </c>
      <c r="J28" s="8">
        <v>-19908.732500000002</v>
      </c>
      <c r="K28" s="8">
        <v>-119682.08</v>
      </c>
      <c r="L28" s="8">
        <v>0</v>
      </c>
      <c r="M28" s="8">
        <v>0</v>
      </c>
      <c r="N28" s="8">
        <v>-19908.732500000002</v>
      </c>
      <c r="O28" s="8">
        <v>-119682.08</v>
      </c>
      <c r="P28" s="8">
        <v>0</v>
      </c>
      <c r="Q28" s="8">
        <v>0</v>
      </c>
      <c r="R28" s="8">
        <v>-18450.361198825009</v>
      </c>
      <c r="S28" s="8">
        <v>-119682.08</v>
      </c>
      <c r="T28" s="8">
        <v>0</v>
      </c>
      <c r="U28" s="8">
        <v>0</v>
      </c>
      <c r="V28" s="8">
        <v>-20117.072857142863</v>
      </c>
      <c r="W28" s="8">
        <v>-119682.08</v>
      </c>
      <c r="X28" s="8">
        <v>0</v>
      </c>
      <c r="Y28" s="8">
        <v>0</v>
      </c>
      <c r="Z28" s="8">
        <v>-20117.072857142863</v>
      </c>
      <c r="AA28" s="8">
        <v>-119682.08</v>
      </c>
      <c r="AB28" s="8">
        <v>0</v>
      </c>
      <c r="AC28" s="8">
        <v>0</v>
      </c>
      <c r="AD28" s="8">
        <v>-20117.072857142863</v>
      </c>
      <c r="AE28" s="8">
        <v>-119682.08</v>
      </c>
      <c r="AF28" s="8">
        <v>0</v>
      </c>
      <c r="AG28" s="8">
        <v>0</v>
      </c>
      <c r="AH28" s="9">
        <v>-20117.072857142863</v>
      </c>
      <c r="AI28" s="9">
        <v>-119682.08</v>
      </c>
      <c r="AJ28" s="9">
        <v>0</v>
      </c>
      <c r="AK28" s="9">
        <v>0</v>
      </c>
      <c r="AL28" s="8">
        <v>-20117.072857142863</v>
      </c>
      <c r="AM28" s="8">
        <v>-119682.08</v>
      </c>
      <c r="AN28" s="8">
        <v>0</v>
      </c>
      <c r="AO28" s="8">
        <v>0</v>
      </c>
      <c r="AP28" s="8">
        <v>-20117.072857142863</v>
      </c>
      <c r="AQ28" s="8">
        <v>-119682.08</v>
      </c>
      <c r="AR28" s="8">
        <v>0</v>
      </c>
      <c r="AS28" s="8">
        <v>0</v>
      </c>
      <c r="AT28" s="8">
        <v>-20117.072857142863</v>
      </c>
      <c r="AU28" s="8">
        <v>-119682.08</v>
      </c>
      <c r="AV28" s="8">
        <v>0</v>
      </c>
      <c r="AW28" s="8">
        <v>0</v>
      </c>
      <c r="AX28" s="46">
        <f t="shared" si="1"/>
        <v>-1675206.4311988256</v>
      </c>
      <c r="AY28" s="46">
        <f t="shared" si="3"/>
        <v>-238904.80119882504</v>
      </c>
      <c r="AZ28" s="46">
        <f t="shared" si="3"/>
        <v>-1436301.6300000001</v>
      </c>
      <c r="BA28" s="46">
        <f t="shared" si="3"/>
        <v>0</v>
      </c>
      <c r="BB28" s="46">
        <f t="shared" si="2"/>
        <v>0</v>
      </c>
      <c r="BD28" s="46"/>
    </row>
    <row r="29" spans="1:56" x14ac:dyDescent="0.25">
      <c r="A29" t="s">
        <v>27</v>
      </c>
      <c r="B29" s="8">
        <v>-4788.75</v>
      </c>
      <c r="C29" s="8">
        <v>0</v>
      </c>
      <c r="D29" s="8">
        <v>0</v>
      </c>
      <c r="E29" s="8">
        <v>0</v>
      </c>
      <c r="F29" s="8">
        <v>-4788.75</v>
      </c>
      <c r="G29" s="8">
        <v>0</v>
      </c>
      <c r="H29" s="8">
        <v>0</v>
      </c>
      <c r="I29" s="8">
        <v>0</v>
      </c>
      <c r="J29" s="8">
        <v>-4788.75</v>
      </c>
      <c r="K29" s="8">
        <v>0</v>
      </c>
      <c r="L29" s="8">
        <v>0</v>
      </c>
      <c r="M29" s="8">
        <v>0</v>
      </c>
      <c r="N29" s="8">
        <v>-4788.75</v>
      </c>
      <c r="O29" s="8">
        <v>0</v>
      </c>
      <c r="P29" s="8">
        <v>0</v>
      </c>
      <c r="Q29" s="8">
        <v>0</v>
      </c>
      <c r="R29" s="8">
        <v>-3393.4049999999988</v>
      </c>
      <c r="S29" s="8">
        <v>0</v>
      </c>
      <c r="T29" s="8">
        <v>0</v>
      </c>
      <c r="U29" s="8">
        <v>0</v>
      </c>
      <c r="V29" s="8">
        <v>-4988.0842857142852</v>
      </c>
      <c r="W29" s="8">
        <v>0</v>
      </c>
      <c r="X29" s="8">
        <v>0</v>
      </c>
      <c r="Y29" s="8">
        <v>0</v>
      </c>
      <c r="Z29" s="8">
        <v>-4988.0842857142852</v>
      </c>
      <c r="AA29" s="8">
        <v>0</v>
      </c>
      <c r="AB29" s="8">
        <v>0</v>
      </c>
      <c r="AC29" s="8">
        <v>0</v>
      </c>
      <c r="AD29" s="8">
        <v>-4988.0842857142852</v>
      </c>
      <c r="AE29" s="8">
        <v>0</v>
      </c>
      <c r="AF29" s="8">
        <v>0</v>
      </c>
      <c r="AG29" s="8">
        <v>0</v>
      </c>
      <c r="AH29" s="9">
        <v>-4988.0842857142852</v>
      </c>
      <c r="AI29" s="9">
        <v>0</v>
      </c>
      <c r="AJ29" s="9">
        <v>0</v>
      </c>
      <c r="AK29" s="9">
        <v>0</v>
      </c>
      <c r="AL29" s="8">
        <v>-4988.0842857142852</v>
      </c>
      <c r="AM29" s="8">
        <v>0</v>
      </c>
      <c r="AN29" s="8">
        <v>0</v>
      </c>
      <c r="AO29" s="8">
        <v>0</v>
      </c>
      <c r="AP29" s="8">
        <v>-4988.0842857142852</v>
      </c>
      <c r="AQ29" s="8">
        <v>0</v>
      </c>
      <c r="AR29" s="8">
        <v>0</v>
      </c>
      <c r="AS29" s="8">
        <v>0</v>
      </c>
      <c r="AT29" s="8">
        <v>-4988.0842857142852</v>
      </c>
      <c r="AU29" s="8">
        <v>0</v>
      </c>
      <c r="AV29" s="8">
        <v>0</v>
      </c>
      <c r="AW29" s="8">
        <v>0</v>
      </c>
      <c r="AX29" s="46">
        <f t="shared" si="1"/>
        <v>-57464.994999999995</v>
      </c>
      <c r="AY29" s="46">
        <f t="shared" si="3"/>
        <v>-57464.994999999995</v>
      </c>
      <c r="AZ29" s="46">
        <f t="shared" si="3"/>
        <v>0</v>
      </c>
      <c r="BA29" s="46">
        <f t="shared" si="3"/>
        <v>0</v>
      </c>
      <c r="BB29" s="46">
        <f t="shared" si="2"/>
        <v>0</v>
      </c>
      <c r="BD29" s="46"/>
    </row>
    <row r="30" spans="1:56" x14ac:dyDescent="0.25">
      <c r="A30" t="s">
        <v>28</v>
      </c>
      <c r="B30" s="8">
        <v>-5067.3100000000004</v>
      </c>
      <c r="C30" s="8">
        <v>0</v>
      </c>
      <c r="D30" s="8">
        <v>0</v>
      </c>
      <c r="E30" s="8">
        <v>0</v>
      </c>
      <c r="F30" s="8">
        <v>-5067.3100000000004</v>
      </c>
      <c r="G30" s="8">
        <v>0</v>
      </c>
      <c r="H30" s="8">
        <v>0</v>
      </c>
      <c r="I30" s="8">
        <v>0</v>
      </c>
      <c r="J30" s="8">
        <v>-5067.3100000000004</v>
      </c>
      <c r="K30" s="8">
        <v>0</v>
      </c>
      <c r="L30" s="8">
        <v>0</v>
      </c>
      <c r="M30" s="8">
        <v>0</v>
      </c>
      <c r="N30" s="8">
        <v>-4860.5903041666661</v>
      </c>
      <c r="O30" s="8">
        <v>0</v>
      </c>
      <c r="P30" s="8">
        <v>0</v>
      </c>
      <c r="Q30" s="8">
        <v>0</v>
      </c>
      <c r="R30" s="8">
        <v>-5093.1499999999996</v>
      </c>
      <c r="S30" s="8">
        <v>0</v>
      </c>
      <c r="T30" s="8">
        <v>0</v>
      </c>
      <c r="U30" s="8">
        <v>0</v>
      </c>
      <c r="V30" s="8">
        <v>-4827.367533928571</v>
      </c>
      <c r="W30" s="8">
        <v>0</v>
      </c>
      <c r="X30" s="8">
        <v>2662.76</v>
      </c>
      <c r="Y30" s="8">
        <v>0</v>
      </c>
      <c r="Z30" s="8">
        <v>-4827.367533928571</v>
      </c>
      <c r="AA30" s="8">
        <v>0</v>
      </c>
      <c r="AB30" s="8">
        <v>2662.79</v>
      </c>
      <c r="AC30" s="8">
        <v>0</v>
      </c>
      <c r="AD30" s="8">
        <v>-4827.367533928571</v>
      </c>
      <c r="AE30" s="8">
        <v>0</v>
      </c>
      <c r="AF30" s="8">
        <v>2662.79</v>
      </c>
      <c r="AG30" s="8">
        <v>0</v>
      </c>
      <c r="AH30" s="9">
        <v>-4827.367533928571</v>
      </c>
      <c r="AI30" s="9">
        <v>0</v>
      </c>
      <c r="AJ30" s="9">
        <v>2662.7577203378496</v>
      </c>
      <c r="AK30" s="9">
        <v>0</v>
      </c>
      <c r="AL30" s="8">
        <v>-4827.367533928571</v>
      </c>
      <c r="AM30" s="8">
        <v>0</v>
      </c>
      <c r="AN30" s="8">
        <v>2662.7577203378496</v>
      </c>
      <c r="AO30" s="8">
        <v>0</v>
      </c>
      <c r="AP30" s="8">
        <v>-4827.367533928571</v>
      </c>
      <c r="AQ30" s="8">
        <v>0</v>
      </c>
      <c r="AR30" s="8">
        <v>2662.7577203378496</v>
      </c>
      <c r="AS30" s="8">
        <v>0</v>
      </c>
      <c r="AT30" s="8">
        <v>-4827.367533928571</v>
      </c>
      <c r="AU30" s="8">
        <v>0</v>
      </c>
      <c r="AV30" s="8">
        <v>2662.7577203378496</v>
      </c>
      <c r="AW30" s="8">
        <v>0</v>
      </c>
      <c r="AX30" s="46">
        <f t="shared" si="1"/>
        <v>-40307.872160315266</v>
      </c>
      <c r="AY30" s="46">
        <f t="shared" si="3"/>
        <v>-58947.243041666654</v>
      </c>
      <c r="AZ30" s="46">
        <f t="shared" si="3"/>
        <v>0</v>
      </c>
      <c r="BA30" s="46">
        <f t="shared" si="3"/>
        <v>18639.370881351399</v>
      </c>
      <c r="BB30" s="46">
        <f t="shared" si="2"/>
        <v>0</v>
      </c>
      <c r="BD30" s="46"/>
    </row>
    <row r="31" spans="1:56" x14ac:dyDescent="0.25">
      <c r="A31" t="s">
        <v>29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9">
        <v>0</v>
      </c>
      <c r="AI31" s="9">
        <v>0</v>
      </c>
      <c r="AJ31" s="9">
        <v>0</v>
      </c>
      <c r="AK31" s="9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46">
        <f t="shared" si="1"/>
        <v>0</v>
      </c>
      <c r="AY31" s="46">
        <f t="shared" si="3"/>
        <v>0</v>
      </c>
      <c r="AZ31" s="46">
        <f t="shared" si="3"/>
        <v>0</v>
      </c>
      <c r="BA31" s="46">
        <f t="shared" si="3"/>
        <v>0</v>
      </c>
      <c r="BB31" s="46">
        <f t="shared" si="2"/>
        <v>0</v>
      </c>
      <c r="BD31" s="46"/>
    </row>
    <row r="32" spans="1:56" x14ac:dyDescent="0.25">
      <c r="A32" t="s">
        <v>30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9">
        <v>0</v>
      </c>
      <c r="AI32" s="9">
        <v>0</v>
      </c>
      <c r="AJ32" s="9">
        <v>0</v>
      </c>
      <c r="AK32" s="9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46">
        <f t="shared" si="1"/>
        <v>0</v>
      </c>
      <c r="AY32" s="46">
        <f t="shared" si="3"/>
        <v>0</v>
      </c>
      <c r="AZ32" s="46">
        <f t="shared" si="3"/>
        <v>0</v>
      </c>
      <c r="BA32" s="46">
        <f t="shared" si="3"/>
        <v>0</v>
      </c>
      <c r="BB32" s="46">
        <f t="shared" si="2"/>
        <v>0</v>
      </c>
      <c r="BD32" s="46"/>
    </row>
    <row r="33" spans="1:56" x14ac:dyDescent="0.25">
      <c r="A33" t="s">
        <v>31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9">
        <v>0</v>
      </c>
      <c r="AI33" s="9">
        <v>0</v>
      </c>
      <c r="AJ33" s="9">
        <v>0</v>
      </c>
      <c r="AK33" s="9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46">
        <f t="shared" si="1"/>
        <v>0</v>
      </c>
      <c r="AY33" s="46">
        <f t="shared" si="3"/>
        <v>0</v>
      </c>
      <c r="AZ33" s="46">
        <f t="shared" si="3"/>
        <v>0</v>
      </c>
      <c r="BA33" s="46">
        <f t="shared" si="3"/>
        <v>0</v>
      </c>
      <c r="BB33" s="46">
        <f t="shared" si="2"/>
        <v>0</v>
      </c>
      <c r="BD33" s="46"/>
    </row>
    <row r="34" spans="1:56" x14ac:dyDescent="0.25">
      <c r="A34" t="s">
        <v>32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9">
        <v>0</v>
      </c>
      <c r="AI34" s="9">
        <v>0</v>
      </c>
      <c r="AJ34" s="9">
        <v>0</v>
      </c>
      <c r="AK34" s="9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46">
        <f t="shared" si="1"/>
        <v>0</v>
      </c>
      <c r="AY34" s="46">
        <f t="shared" si="3"/>
        <v>0</v>
      </c>
      <c r="AZ34" s="46">
        <f t="shared" si="3"/>
        <v>0</v>
      </c>
      <c r="BA34" s="46">
        <f t="shared" si="3"/>
        <v>0</v>
      </c>
      <c r="BB34" s="46">
        <f t="shared" si="2"/>
        <v>0</v>
      </c>
      <c r="BD34" s="46"/>
    </row>
    <row r="35" spans="1:56" x14ac:dyDescent="0.25">
      <c r="A35" t="s">
        <v>33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9">
        <v>0</v>
      </c>
      <c r="AI35" s="9">
        <v>0</v>
      </c>
      <c r="AJ35" s="9">
        <v>0</v>
      </c>
      <c r="AK35" s="9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46">
        <f t="shared" si="1"/>
        <v>0</v>
      </c>
      <c r="AY35" s="46">
        <f t="shared" si="3"/>
        <v>0</v>
      </c>
      <c r="AZ35" s="46">
        <f t="shared" si="3"/>
        <v>0</v>
      </c>
      <c r="BA35" s="46">
        <f t="shared" si="3"/>
        <v>0</v>
      </c>
      <c r="BB35" s="46">
        <f t="shared" si="2"/>
        <v>0</v>
      </c>
      <c r="BD35" s="46"/>
    </row>
    <row r="36" spans="1:56" x14ac:dyDescent="0.25">
      <c r="A36" t="s">
        <v>34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9">
        <v>0</v>
      </c>
      <c r="AI36" s="9">
        <v>0</v>
      </c>
      <c r="AJ36" s="9">
        <v>0</v>
      </c>
      <c r="AK36" s="9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46">
        <f t="shared" si="1"/>
        <v>0</v>
      </c>
      <c r="AY36" s="46">
        <f t="shared" si="3"/>
        <v>0</v>
      </c>
      <c r="AZ36" s="46">
        <f t="shared" si="3"/>
        <v>0</v>
      </c>
      <c r="BA36" s="46">
        <f t="shared" si="3"/>
        <v>0</v>
      </c>
      <c r="BB36" s="46">
        <f t="shared" si="2"/>
        <v>0</v>
      </c>
      <c r="BD36" s="46"/>
    </row>
    <row r="37" spans="1:56" x14ac:dyDescent="0.25">
      <c r="A37" t="s">
        <v>35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9">
        <v>0</v>
      </c>
      <c r="AI37" s="9">
        <v>0</v>
      </c>
      <c r="AJ37" s="9">
        <v>0</v>
      </c>
      <c r="AK37" s="9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46">
        <f t="shared" si="1"/>
        <v>0</v>
      </c>
      <c r="AY37" s="46">
        <f t="shared" si="3"/>
        <v>0</v>
      </c>
      <c r="AZ37" s="46">
        <f t="shared" si="3"/>
        <v>0</v>
      </c>
      <c r="BA37" s="46">
        <f t="shared" si="3"/>
        <v>0</v>
      </c>
      <c r="BB37" s="46">
        <f t="shared" si="2"/>
        <v>0</v>
      </c>
      <c r="BD37" s="46"/>
    </row>
    <row r="38" spans="1:56" x14ac:dyDescent="0.25">
      <c r="A38" t="s">
        <v>36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9">
        <v>0</v>
      </c>
      <c r="AI38" s="9">
        <v>0</v>
      </c>
      <c r="AJ38" s="9">
        <v>0</v>
      </c>
      <c r="AK38" s="9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46">
        <f t="shared" si="1"/>
        <v>0</v>
      </c>
      <c r="AY38" s="46">
        <f t="shared" si="3"/>
        <v>0</v>
      </c>
      <c r="AZ38" s="46">
        <f t="shared" si="3"/>
        <v>0</v>
      </c>
      <c r="BA38" s="46">
        <f t="shared" si="3"/>
        <v>0</v>
      </c>
      <c r="BB38" s="46">
        <f t="shared" si="2"/>
        <v>0</v>
      </c>
      <c r="BD38" s="46"/>
    </row>
    <row r="39" spans="1:56" x14ac:dyDescent="0.25">
      <c r="A39" t="s">
        <v>37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9">
        <v>0</v>
      </c>
      <c r="AI39" s="9">
        <v>0</v>
      </c>
      <c r="AJ39" s="9">
        <v>0</v>
      </c>
      <c r="AK39" s="9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46">
        <f t="shared" si="1"/>
        <v>0</v>
      </c>
      <c r="AY39" s="46">
        <f t="shared" si="3"/>
        <v>0</v>
      </c>
      <c r="AZ39" s="46">
        <f t="shared" si="3"/>
        <v>0</v>
      </c>
      <c r="BA39" s="46">
        <f t="shared" si="3"/>
        <v>0</v>
      </c>
      <c r="BB39" s="46">
        <f t="shared" si="2"/>
        <v>0</v>
      </c>
      <c r="BD39" s="46"/>
    </row>
    <row r="40" spans="1:56" x14ac:dyDescent="0.25">
      <c r="A40" t="s">
        <v>38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9">
        <v>0</v>
      </c>
      <c r="AI40" s="9">
        <v>0</v>
      </c>
      <c r="AJ40" s="9">
        <v>0</v>
      </c>
      <c r="AK40" s="9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46">
        <f t="shared" si="1"/>
        <v>0</v>
      </c>
      <c r="AY40" s="46">
        <f t="shared" si="3"/>
        <v>0</v>
      </c>
      <c r="AZ40" s="46">
        <f t="shared" si="3"/>
        <v>0</v>
      </c>
      <c r="BA40" s="46">
        <f t="shared" si="3"/>
        <v>0</v>
      </c>
      <c r="BB40" s="46">
        <f t="shared" si="2"/>
        <v>0</v>
      </c>
      <c r="BD40" s="46"/>
    </row>
    <row r="41" spans="1:56" x14ac:dyDescent="0.25">
      <c r="A41" t="s">
        <v>39</v>
      </c>
      <c r="B41" s="8">
        <v>-8470.1033333333326</v>
      </c>
      <c r="C41" s="8">
        <v>0</v>
      </c>
      <c r="D41" s="8">
        <v>0</v>
      </c>
      <c r="E41" s="8">
        <v>0</v>
      </c>
      <c r="F41" s="8">
        <v>-8470.1033333333326</v>
      </c>
      <c r="G41" s="8">
        <v>0</v>
      </c>
      <c r="H41" s="8">
        <v>0</v>
      </c>
      <c r="I41" s="8">
        <v>0</v>
      </c>
      <c r="J41" s="8">
        <v>-8470.1033333333326</v>
      </c>
      <c r="K41" s="8">
        <v>0</v>
      </c>
      <c r="L41" s="8">
        <v>0</v>
      </c>
      <c r="M41" s="8">
        <v>0</v>
      </c>
      <c r="N41" s="8">
        <v>-8469.8227777777756</v>
      </c>
      <c r="O41" s="8">
        <v>0</v>
      </c>
      <c r="P41" s="8">
        <v>0</v>
      </c>
      <c r="Q41" s="8">
        <v>0</v>
      </c>
      <c r="R41" s="8">
        <v>-7819.5165124999976</v>
      </c>
      <c r="S41" s="8">
        <v>0</v>
      </c>
      <c r="T41" s="8">
        <v>0</v>
      </c>
      <c r="U41" s="8">
        <v>0</v>
      </c>
      <c r="V41" s="8">
        <v>-8562.7249999999985</v>
      </c>
      <c r="W41" s="8">
        <v>0</v>
      </c>
      <c r="X41" s="8">
        <v>0</v>
      </c>
      <c r="Y41" s="8">
        <v>0</v>
      </c>
      <c r="Z41" s="8">
        <v>-8562.7249999999985</v>
      </c>
      <c r="AA41" s="8">
        <v>0</v>
      </c>
      <c r="AB41" s="8">
        <v>0</v>
      </c>
      <c r="AC41" s="8">
        <v>0</v>
      </c>
      <c r="AD41" s="8">
        <v>-8562.7249999999985</v>
      </c>
      <c r="AE41" s="8">
        <v>0</v>
      </c>
      <c r="AF41" s="8">
        <v>0</v>
      </c>
      <c r="AG41" s="8">
        <v>0</v>
      </c>
      <c r="AH41" s="9">
        <v>-8562.7249999999985</v>
      </c>
      <c r="AI41" s="9">
        <v>0</v>
      </c>
      <c r="AJ41" s="9">
        <v>0</v>
      </c>
      <c r="AK41" s="9">
        <v>0</v>
      </c>
      <c r="AL41" s="8">
        <v>-8562.7249999999985</v>
      </c>
      <c r="AM41" s="8">
        <v>0</v>
      </c>
      <c r="AN41" s="8">
        <v>0</v>
      </c>
      <c r="AO41" s="8">
        <v>0</v>
      </c>
      <c r="AP41" s="8">
        <v>-8562.7249999999985</v>
      </c>
      <c r="AQ41" s="8">
        <v>0</v>
      </c>
      <c r="AR41" s="8">
        <v>0</v>
      </c>
      <c r="AS41" s="8">
        <v>0</v>
      </c>
      <c r="AT41" s="8">
        <v>-8562.7249999999985</v>
      </c>
      <c r="AU41" s="8">
        <v>0</v>
      </c>
      <c r="AV41" s="8">
        <v>0</v>
      </c>
      <c r="AW41" s="8">
        <v>0</v>
      </c>
      <c r="AX41" s="46">
        <f t="shared" si="1"/>
        <v>-101638.72429027778</v>
      </c>
      <c r="AY41" s="46">
        <f t="shared" si="3"/>
        <v>-101638.72429027778</v>
      </c>
      <c r="AZ41" s="46">
        <f t="shared" si="3"/>
        <v>0</v>
      </c>
      <c r="BA41" s="46">
        <f t="shared" si="3"/>
        <v>0</v>
      </c>
      <c r="BB41" s="46">
        <f t="shared" si="2"/>
        <v>0</v>
      </c>
      <c r="BD41" s="46"/>
    </row>
    <row r="42" spans="1:56" x14ac:dyDescent="0.25">
      <c r="A42" t="s">
        <v>40</v>
      </c>
      <c r="B42" s="8">
        <v>-37979.476666666669</v>
      </c>
      <c r="C42" s="8">
        <v>-83620.649999999994</v>
      </c>
      <c r="D42" s="8">
        <v>0</v>
      </c>
      <c r="E42" s="8">
        <v>0</v>
      </c>
      <c r="F42" s="8">
        <v>-37979.476666666669</v>
      </c>
      <c r="G42" s="8">
        <v>-83076.38</v>
      </c>
      <c r="H42" s="8">
        <v>0</v>
      </c>
      <c r="I42" s="8">
        <v>0</v>
      </c>
      <c r="J42" s="8">
        <v>-37979.476666666669</v>
      </c>
      <c r="K42" s="8">
        <v>-83360.12</v>
      </c>
      <c r="L42" s="8">
        <v>0</v>
      </c>
      <c r="M42" s="8">
        <v>0</v>
      </c>
      <c r="N42" s="8">
        <v>-36683.146343400003</v>
      </c>
      <c r="O42" s="8">
        <v>-89205.48000000001</v>
      </c>
      <c r="P42" s="8">
        <v>0</v>
      </c>
      <c r="Q42" s="8">
        <v>0</v>
      </c>
      <c r="R42" s="8">
        <v>-37490.895262500002</v>
      </c>
      <c r="S42" s="8">
        <v>-82139.579999999987</v>
      </c>
      <c r="T42" s="8">
        <v>0</v>
      </c>
      <c r="U42" s="8">
        <v>0</v>
      </c>
      <c r="V42" s="8">
        <v>-36567.751012942863</v>
      </c>
      <c r="W42" s="8">
        <v>-78580.56</v>
      </c>
      <c r="X42" s="8">
        <v>0</v>
      </c>
      <c r="Y42" s="8">
        <v>0</v>
      </c>
      <c r="Z42" s="8">
        <v>-36567.751012942863</v>
      </c>
      <c r="AA42" s="8">
        <v>-75471.549999999988</v>
      </c>
      <c r="AB42" s="8">
        <v>0</v>
      </c>
      <c r="AC42" s="8">
        <v>0</v>
      </c>
      <c r="AD42" s="8">
        <v>-36567.751012942863</v>
      </c>
      <c r="AE42" s="8">
        <v>-75471.549999999988</v>
      </c>
      <c r="AF42" s="8">
        <v>0</v>
      </c>
      <c r="AG42" s="8">
        <v>0</v>
      </c>
      <c r="AH42" s="9">
        <v>-36567.75</v>
      </c>
      <c r="AI42" s="9">
        <v>-75306.960000000006</v>
      </c>
      <c r="AJ42" s="9">
        <v>0</v>
      </c>
      <c r="AK42" s="9">
        <v>0</v>
      </c>
      <c r="AL42" s="8">
        <v>-36567.751012942863</v>
      </c>
      <c r="AM42" s="8">
        <v>-75306.960000000006</v>
      </c>
      <c r="AN42" s="8">
        <v>0</v>
      </c>
      <c r="AO42" s="8">
        <v>0</v>
      </c>
      <c r="AP42" s="8">
        <v>-36567.751012942863</v>
      </c>
      <c r="AQ42" s="8">
        <v>-75252.079999999987</v>
      </c>
      <c r="AR42" s="8">
        <v>0</v>
      </c>
      <c r="AS42" s="8">
        <v>0</v>
      </c>
      <c r="AT42" s="8">
        <v>-36567.751012942863</v>
      </c>
      <c r="AU42" s="8">
        <v>-75197.209999999992</v>
      </c>
      <c r="AV42" s="8">
        <v>0</v>
      </c>
      <c r="AW42" s="8">
        <v>0</v>
      </c>
      <c r="AX42" s="46">
        <f t="shared" si="1"/>
        <v>-1396075.8076835568</v>
      </c>
      <c r="AY42" s="46">
        <f t="shared" si="3"/>
        <v>-444086.7276835572</v>
      </c>
      <c r="AZ42" s="46">
        <f t="shared" si="3"/>
        <v>-951989.07999999973</v>
      </c>
      <c r="BA42" s="46">
        <f t="shared" si="3"/>
        <v>0</v>
      </c>
      <c r="BB42" s="46">
        <f t="shared" si="2"/>
        <v>0</v>
      </c>
      <c r="BD42" s="46"/>
    </row>
    <row r="43" spans="1:56" x14ac:dyDescent="0.25">
      <c r="A43" t="s">
        <v>41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9">
        <v>0</v>
      </c>
      <c r="AI43" s="9">
        <v>0</v>
      </c>
      <c r="AJ43" s="9">
        <v>0</v>
      </c>
      <c r="AK43" s="9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46">
        <f t="shared" si="1"/>
        <v>0</v>
      </c>
      <c r="AY43" s="46">
        <f t="shared" si="3"/>
        <v>0</v>
      </c>
      <c r="AZ43" s="46">
        <f t="shared" si="3"/>
        <v>0</v>
      </c>
      <c r="BA43" s="46">
        <f t="shared" si="3"/>
        <v>0</v>
      </c>
      <c r="BB43" s="46">
        <f t="shared" si="2"/>
        <v>0</v>
      </c>
      <c r="BD43" s="46"/>
    </row>
    <row r="44" spans="1:56" x14ac:dyDescent="0.25">
      <c r="A44" t="s">
        <v>42</v>
      </c>
      <c r="B44" s="8">
        <v>-16732.25</v>
      </c>
      <c r="C44" s="8">
        <v>-1178458.5699999998</v>
      </c>
      <c r="D44" s="8">
        <v>0</v>
      </c>
      <c r="E44" s="8">
        <v>0</v>
      </c>
      <c r="F44" s="8">
        <v>-16732.25</v>
      </c>
      <c r="G44" s="8">
        <v>-1174917.8</v>
      </c>
      <c r="H44" s="8">
        <v>0</v>
      </c>
      <c r="I44" s="8">
        <v>0</v>
      </c>
      <c r="J44" s="8">
        <v>-16732.25</v>
      </c>
      <c r="K44" s="8">
        <v>-1293572.75</v>
      </c>
      <c r="L44" s="8">
        <v>0</v>
      </c>
      <c r="M44" s="8">
        <v>0</v>
      </c>
      <c r="N44" s="8">
        <v>-15201.692654248078</v>
      </c>
      <c r="O44" s="8">
        <v>-1259325.1200000001</v>
      </c>
      <c r="P44" s="8">
        <v>0</v>
      </c>
      <c r="Q44" s="8">
        <v>0</v>
      </c>
      <c r="R44" s="8">
        <v>-16553.884374999998</v>
      </c>
      <c r="S44" s="8">
        <v>-1258521.3599999999</v>
      </c>
      <c r="T44" s="8">
        <v>0</v>
      </c>
      <c r="U44" s="8">
        <v>0</v>
      </c>
      <c r="V44" s="8">
        <v>-15008.523412604671</v>
      </c>
      <c r="W44" s="8">
        <v>-1260575.0099999998</v>
      </c>
      <c r="X44" s="8">
        <v>2715.96</v>
      </c>
      <c r="Y44" s="8">
        <v>0</v>
      </c>
      <c r="Z44" s="8">
        <v>-15008.523412604671</v>
      </c>
      <c r="AA44" s="8">
        <v>-1292871.95</v>
      </c>
      <c r="AB44" s="8">
        <v>22747.14</v>
      </c>
      <c r="AC44" s="8">
        <v>0</v>
      </c>
      <c r="AD44" s="8">
        <v>-15008.523412604671</v>
      </c>
      <c r="AE44" s="8">
        <v>-1292871.95</v>
      </c>
      <c r="AF44" s="8">
        <v>4493.79</v>
      </c>
      <c r="AG44" s="8">
        <v>0</v>
      </c>
      <c r="AH44" s="9">
        <v>-15008.52</v>
      </c>
      <c r="AI44" s="9">
        <v>-1291543.8600000001</v>
      </c>
      <c r="AJ44" s="9">
        <v>4493.79</v>
      </c>
      <c r="AK44" s="9">
        <v>0</v>
      </c>
      <c r="AL44" s="8">
        <v>-15008.523412604671</v>
      </c>
      <c r="AM44" s="8">
        <v>-1291543.8600000001</v>
      </c>
      <c r="AN44" s="8">
        <v>4493.7817366960498</v>
      </c>
      <c r="AO44" s="8">
        <v>0</v>
      </c>
      <c r="AP44" s="8">
        <v>-15008.523412604671</v>
      </c>
      <c r="AQ44" s="8">
        <v>-1255229.82</v>
      </c>
      <c r="AR44" s="8">
        <v>4493.7817366960498</v>
      </c>
      <c r="AS44" s="8">
        <v>0</v>
      </c>
      <c r="AT44" s="8">
        <v>-15008.523412604671</v>
      </c>
      <c r="AU44" s="8">
        <v>-1381481.96</v>
      </c>
      <c r="AV44" s="8">
        <v>4494.1147899118441</v>
      </c>
      <c r="AW44" s="8">
        <v>-103737.74</v>
      </c>
      <c r="AX44" s="46">
        <f t="shared" si="1"/>
        <v>-15473731.379241567</v>
      </c>
      <c r="AY44" s="46">
        <f t="shared" si="3"/>
        <v>-187011.9875048761</v>
      </c>
      <c r="AZ44" s="46">
        <f t="shared" si="3"/>
        <v>-15230914.009999998</v>
      </c>
      <c r="BA44" s="46">
        <f t="shared" si="3"/>
        <v>47932.358263303948</v>
      </c>
      <c r="BB44" s="46">
        <f t="shared" si="2"/>
        <v>-103737.74</v>
      </c>
      <c r="BD44" s="46"/>
    </row>
    <row r="45" spans="1:56" x14ac:dyDescent="0.25">
      <c r="A45" t="s">
        <v>43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7938.6</v>
      </c>
      <c r="Y45" s="8">
        <v>0</v>
      </c>
      <c r="Z45" s="8">
        <v>0</v>
      </c>
      <c r="AA45" s="8">
        <v>0</v>
      </c>
      <c r="AB45" s="8">
        <v>7938.6</v>
      </c>
      <c r="AC45" s="8">
        <v>0</v>
      </c>
      <c r="AD45" s="8">
        <v>0</v>
      </c>
      <c r="AE45" s="8">
        <v>0</v>
      </c>
      <c r="AF45" s="8">
        <v>7938.39</v>
      </c>
      <c r="AG45" s="8">
        <v>0</v>
      </c>
      <c r="AH45" s="9">
        <v>0</v>
      </c>
      <c r="AI45" s="9">
        <v>0</v>
      </c>
      <c r="AJ45" s="9">
        <v>7938.39</v>
      </c>
      <c r="AK45" s="9">
        <v>0</v>
      </c>
      <c r="AL45" s="8">
        <v>0</v>
      </c>
      <c r="AM45" s="8">
        <v>0</v>
      </c>
      <c r="AN45" s="8">
        <v>7938.5815114850002</v>
      </c>
      <c r="AO45" s="8">
        <v>0</v>
      </c>
      <c r="AP45" s="8">
        <v>0</v>
      </c>
      <c r="AQ45" s="8">
        <v>0</v>
      </c>
      <c r="AR45" s="8">
        <v>7938.5815114850002</v>
      </c>
      <c r="AS45" s="8">
        <v>0</v>
      </c>
      <c r="AT45" s="8">
        <v>0</v>
      </c>
      <c r="AU45" s="8">
        <v>0</v>
      </c>
      <c r="AV45" s="8">
        <v>7942.8054655450032</v>
      </c>
      <c r="AW45" s="8">
        <v>0</v>
      </c>
      <c r="AX45" s="46">
        <f t="shared" si="1"/>
        <v>55573.948488515001</v>
      </c>
      <c r="AY45" s="46">
        <f t="shared" si="3"/>
        <v>0</v>
      </c>
      <c r="AZ45" s="46">
        <f t="shared" si="3"/>
        <v>0</v>
      </c>
      <c r="BA45" s="46">
        <f t="shared" si="3"/>
        <v>55573.948488515001</v>
      </c>
      <c r="BB45" s="46">
        <f t="shared" si="2"/>
        <v>0</v>
      </c>
      <c r="BD45" s="46"/>
    </row>
    <row r="46" spans="1:56" x14ac:dyDescent="0.25">
      <c r="A46" t="s">
        <v>44</v>
      </c>
      <c r="B46" s="8">
        <v>0</v>
      </c>
      <c r="C46" s="8">
        <v>-53065.46</v>
      </c>
      <c r="D46" s="8">
        <v>0</v>
      </c>
      <c r="E46" s="8">
        <v>0</v>
      </c>
      <c r="F46" s="8">
        <v>0</v>
      </c>
      <c r="G46" s="8">
        <v>-52815.46</v>
      </c>
      <c r="H46" s="8">
        <v>0</v>
      </c>
      <c r="I46" s="8">
        <v>0</v>
      </c>
      <c r="J46" s="8">
        <v>0</v>
      </c>
      <c r="K46" s="8">
        <v>-52815.46</v>
      </c>
      <c r="L46" s="8">
        <v>0</v>
      </c>
      <c r="M46" s="8">
        <v>0</v>
      </c>
      <c r="N46" s="8">
        <v>0</v>
      </c>
      <c r="O46" s="8">
        <v>-52815.46</v>
      </c>
      <c r="P46" s="8">
        <v>0</v>
      </c>
      <c r="Q46" s="8">
        <v>0</v>
      </c>
      <c r="R46" s="8">
        <v>0</v>
      </c>
      <c r="S46" s="8">
        <v>-52815.46</v>
      </c>
      <c r="T46" s="8">
        <v>0</v>
      </c>
      <c r="U46" s="8">
        <v>0</v>
      </c>
      <c r="V46" s="8">
        <v>0</v>
      </c>
      <c r="W46" s="8">
        <v>-52815.46</v>
      </c>
      <c r="X46" s="8">
        <v>0</v>
      </c>
      <c r="Y46" s="8">
        <v>0</v>
      </c>
      <c r="Z46" s="8">
        <v>0</v>
      </c>
      <c r="AA46" s="8">
        <v>-52815.46</v>
      </c>
      <c r="AB46" s="8">
        <v>0</v>
      </c>
      <c r="AC46" s="8">
        <v>0</v>
      </c>
      <c r="AD46" s="8">
        <v>0</v>
      </c>
      <c r="AE46" s="8">
        <v>-52815.46</v>
      </c>
      <c r="AF46" s="8">
        <v>0</v>
      </c>
      <c r="AG46" s="8">
        <v>0</v>
      </c>
      <c r="AH46" s="9">
        <v>0</v>
      </c>
      <c r="AI46" s="9">
        <v>-52815.46</v>
      </c>
      <c r="AJ46" s="9">
        <v>0</v>
      </c>
      <c r="AK46" s="9">
        <v>0</v>
      </c>
      <c r="AL46" s="8">
        <v>0</v>
      </c>
      <c r="AM46" s="8">
        <v>-52815.46</v>
      </c>
      <c r="AN46" s="8">
        <v>0</v>
      </c>
      <c r="AO46" s="8">
        <v>0</v>
      </c>
      <c r="AP46" s="8">
        <v>0</v>
      </c>
      <c r="AQ46" s="8">
        <v>-52815.46</v>
      </c>
      <c r="AR46" s="8">
        <v>0</v>
      </c>
      <c r="AS46" s="8">
        <v>0</v>
      </c>
      <c r="AT46" s="8">
        <v>0</v>
      </c>
      <c r="AU46" s="8">
        <v>-52815.46</v>
      </c>
      <c r="AV46" s="8">
        <v>0</v>
      </c>
      <c r="AW46" s="8">
        <v>0</v>
      </c>
      <c r="AX46" s="46">
        <f t="shared" si="1"/>
        <v>-634035.52</v>
      </c>
      <c r="AY46" s="46">
        <f t="shared" si="3"/>
        <v>0</v>
      </c>
      <c r="AZ46" s="46">
        <f t="shared" si="3"/>
        <v>-634035.52</v>
      </c>
      <c r="BA46" s="46">
        <f t="shared" si="3"/>
        <v>0</v>
      </c>
      <c r="BB46" s="46">
        <f t="shared" si="2"/>
        <v>0</v>
      </c>
      <c r="BD46" s="46"/>
    </row>
    <row r="47" spans="1:56" x14ac:dyDescent="0.25">
      <c r="A47" t="s">
        <v>45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9">
        <v>0</v>
      </c>
      <c r="AI47" s="9">
        <v>0</v>
      </c>
      <c r="AJ47" s="9">
        <v>0</v>
      </c>
      <c r="AK47" s="9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46">
        <f t="shared" si="1"/>
        <v>0</v>
      </c>
      <c r="AY47" s="46">
        <f t="shared" si="3"/>
        <v>0</v>
      </c>
      <c r="AZ47" s="46">
        <f t="shared" si="3"/>
        <v>0</v>
      </c>
      <c r="BA47" s="46">
        <f t="shared" si="3"/>
        <v>0</v>
      </c>
      <c r="BB47" s="46">
        <f t="shared" si="2"/>
        <v>0</v>
      </c>
      <c r="BD47" s="46"/>
    </row>
    <row r="48" spans="1:56" x14ac:dyDescent="0.25">
      <c r="A48" t="s">
        <v>46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9">
        <v>0</v>
      </c>
      <c r="AI48" s="9">
        <v>0</v>
      </c>
      <c r="AJ48" s="9">
        <v>0</v>
      </c>
      <c r="AK48" s="9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46">
        <f t="shared" si="1"/>
        <v>0</v>
      </c>
      <c r="AY48" s="46">
        <f t="shared" si="3"/>
        <v>0</v>
      </c>
      <c r="AZ48" s="46">
        <f t="shared" si="3"/>
        <v>0</v>
      </c>
      <c r="BA48" s="46">
        <f t="shared" si="3"/>
        <v>0</v>
      </c>
      <c r="BB48" s="46">
        <f t="shared" si="2"/>
        <v>0</v>
      </c>
      <c r="BD48" s="46"/>
    </row>
    <row r="49" spans="1:56" x14ac:dyDescent="0.25">
      <c r="A49" t="s">
        <v>47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9">
        <v>0</v>
      </c>
      <c r="AI49" s="9">
        <v>0</v>
      </c>
      <c r="AJ49" s="9">
        <v>0</v>
      </c>
      <c r="AK49" s="9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46">
        <f t="shared" si="1"/>
        <v>0</v>
      </c>
      <c r="AY49" s="46">
        <f t="shared" si="3"/>
        <v>0</v>
      </c>
      <c r="AZ49" s="46">
        <f t="shared" si="3"/>
        <v>0</v>
      </c>
      <c r="BA49" s="46">
        <f t="shared" si="3"/>
        <v>0</v>
      </c>
      <c r="BB49" s="46">
        <f t="shared" si="2"/>
        <v>0</v>
      </c>
      <c r="BD49" s="46"/>
    </row>
    <row r="50" spans="1:56" x14ac:dyDescent="0.25">
      <c r="A50" t="s">
        <v>48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9">
        <v>0</v>
      </c>
      <c r="AI50" s="9">
        <v>0</v>
      </c>
      <c r="AJ50" s="9">
        <v>0</v>
      </c>
      <c r="AK50" s="9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46">
        <f t="shared" si="1"/>
        <v>0</v>
      </c>
      <c r="AY50" s="46">
        <f t="shared" si="3"/>
        <v>0</v>
      </c>
      <c r="AZ50" s="46">
        <f t="shared" si="3"/>
        <v>0</v>
      </c>
      <c r="BA50" s="46">
        <f t="shared" si="3"/>
        <v>0</v>
      </c>
      <c r="BB50" s="46">
        <f t="shared" si="2"/>
        <v>0</v>
      </c>
      <c r="BD50" s="46"/>
    </row>
    <row r="51" spans="1:56" x14ac:dyDescent="0.25">
      <c r="A51" t="s">
        <v>49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9">
        <v>0</v>
      </c>
      <c r="AI51" s="9">
        <v>0</v>
      </c>
      <c r="AJ51" s="9">
        <v>0</v>
      </c>
      <c r="AK51" s="9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46">
        <f t="shared" si="1"/>
        <v>0</v>
      </c>
      <c r="AY51" s="46">
        <f t="shared" si="3"/>
        <v>0</v>
      </c>
      <c r="AZ51" s="46">
        <f t="shared" si="3"/>
        <v>0</v>
      </c>
      <c r="BA51" s="46">
        <f t="shared" si="3"/>
        <v>0</v>
      </c>
      <c r="BB51" s="46">
        <f t="shared" si="2"/>
        <v>0</v>
      </c>
      <c r="BD51" s="46"/>
    </row>
    <row r="52" spans="1:56" x14ac:dyDescent="0.25">
      <c r="A52" t="s">
        <v>50</v>
      </c>
      <c r="B52" s="8">
        <v>-6205.239880000001</v>
      </c>
      <c r="C52" s="8">
        <v>-154147.09000000003</v>
      </c>
      <c r="D52" s="8">
        <v>0</v>
      </c>
      <c r="E52" s="8">
        <v>0</v>
      </c>
      <c r="F52" s="8">
        <v>-6205.239880000001</v>
      </c>
      <c r="G52" s="8">
        <v>-153647.08000000002</v>
      </c>
      <c r="H52" s="8">
        <v>0</v>
      </c>
      <c r="I52" s="8">
        <v>0</v>
      </c>
      <c r="J52" s="8">
        <v>-6205.239880000001</v>
      </c>
      <c r="K52" s="8">
        <v>-153647.09000000003</v>
      </c>
      <c r="L52" s="8">
        <v>0</v>
      </c>
      <c r="M52" s="8">
        <v>0</v>
      </c>
      <c r="N52" s="8">
        <v>-7251.0299400000004</v>
      </c>
      <c r="O52" s="8">
        <v>-153647.09000000003</v>
      </c>
      <c r="P52" s="8">
        <v>0</v>
      </c>
      <c r="Q52" s="8">
        <v>0</v>
      </c>
      <c r="R52" s="8">
        <v>-6074.5162499999997</v>
      </c>
      <c r="S52" s="8">
        <v>-153647.1</v>
      </c>
      <c r="T52" s="8">
        <v>0</v>
      </c>
      <c r="U52" s="8">
        <v>0</v>
      </c>
      <c r="V52" s="8">
        <v>-6000.3313885714306</v>
      </c>
      <c r="W52" s="8">
        <v>-153647.09</v>
      </c>
      <c r="X52" s="8">
        <v>0</v>
      </c>
      <c r="Y52" s="8">
        <v>0</v>
      </c>
      <c r="Z52" s="8">
        <v>-6000.3313885714306</v>
      </c>
      <c r="AA52" s="8">
        <v>-153647.09</v>
      </c>
      <c r="AB52" s="8">
        <v>0</v>
      </c>
      <c r="AC52" s="8">
        <v>0</v>
      </c>
      <c r="AD52" s="8">
        <v>-6000.3313885714306</v>
      </c>
      <c r="AE52" s="8">
        <v>-153647.09</v>
      </c>
      <c r="AF52" s="8">
        <v>0</v>
      </c>
      <c r="AG52" s="8">
        <v>0</v>
      </c>
      <c r="AH52" s="9">
        <v>-6000.3313885714306</v>
      </c>
      <c r="AI52" s="9">
        <v>-153647.09000000003</v>
      </c>
      <c r="AJ52" s="9">
        <v>0</v>
      </c>
      <c r="AK52" s="9">
        <v>0</v>
      </c>
      <c r="AL52" s="8">
        <v>-6000.3313885714306</v>
      </c>
      <c r="AM52" s="8">
        <v>-153599.18</v>
      </c>
      <c r="AN52" s="8">
        <v>0</v>
      </c>
      <c r="AO52" s="8">
        <v>0</v>
      </c>
      <c r="AP52" s="8">
        <v>-6000.3313885714306</v>
      </c>
      <c r="AQ52" s="8">
        <v>-153599.18</v>
      </c>
      <c r="AR52" s="8">
        <v>0</v>
      </c>
      <c r="AS52" s="8">
        <v>0</v>
      </c>
      <c r="AT52" s="8">
        <v>-6000.3313885714306</v>
      </c>
      <c r="AU52" s="8">
        <v>-153599.18</v>
      </c>
      <c r="AV52" s="8">
        <v>0</v>
      </c>
      <c r="AW52" s="8">
        <v>0</v>
      </c>
      <c r="AX52" s="46">
        <f t="shared" si="1"/>
        <v>-1918064.9355500005</v>
      </c>
      <c r="AY52" s="46">
        <f t="shared" si="3"/>
        <v>-73943.585550000018</v>
      </c>
      <c r="AZ52" s="46">
        <f t="shared" si="3"/>
        <v>-1844121.35</v>
      </c>
      <c r="BA52" s="46">
        <f t="shared" si="3"/>
        <v>0</v>
      </c>
      <c r="BB52" s="46">
        <f t="shared" si="2"/>
        <v>0</v>
      </c>
      <c r="BD52" s="46"/>
    </row>
    <row r="53" spans="1:56" x14ac:dyDescent="0.25">
      <c r="A53" t="s">
        <v>51</v>
      </c>
      <c r="B53" s="8">
        <v>-4875.5456200000008</v>
      </c>
      <c r="C53" s="8">
        <v>-14218.75</v>
      </c>
      <c r="D53" s="8">
        <v>0</v>
      </c>
      <c r="E53" s="8">
        <v>0</v>
      </c>
      <c r="F53" s="8">
        <v>-4875.5456200000008</v>
      </c>
      <c r="G53" s="8">
        <v>-13968.75</v>
      </c>
      <c r="H53" s="8">
        <v>0</v>
      </c>
      <c r="I53" s="8">
        <v>0</v>
      </c>
      <c r="J53" s="8">
        <v>-4875.5456200000008</v>
      </c>
      <c r="K53" s="8">
        <v>-13968.75</v>
      </c>
      <c r="L53" s="8">
        <v>0</v>
      </c>
      <c r="M53" s="8">
        <v>0</v>
      </c>
      <c r="N53" s="8">
        <v>-5697.2378099999996</v>
      </c>
      <c r="O53" s="8">
        <v>-13968.75</v>
      </c>
      <c r="P53" s="8">
        <v>0</v>
      </c>
      <c r="Q53" s="8">
        <v>0</v>
      </c>
      <c r="R53" s="8">
        <v>-4772.8325000000004</v>
      </c>
      <c r="S53" s="8">
        <v>-13968.75</v>
      </c>
      <c r="T53" s="8">
        <v>0</v>
      </c>
      <c r="U53" s="8">
        <v>0</v>
      </c>
      <c r="V53" s="8">
        <v>-4714.5449685714311</v>
      </c>
      <c r="W53" s="8">
        <v>-13968.75</v>
      </c>
      <c r="X53" s="8">
        <v>0</v>
      </c>
      <c r="Y53" s="8">
        <v>0</v>
      </c>
      <c r="Z53" s="8">
        <v>-4714.5449685714311</v>
      </c>
      <c r="AA53" s="8">
        <v>-13968.75</v>
      </c>
      <c r="AB53" s="8">
        <v>0</v>
      </c>
      <c r="AC53" s="8">
        <v>0</v>
      </c>
      <c r="AD53" s="8">
        <v>-4714.5449685714311</v>
      </c>
      <c r="AE53" s="8">
        <v>-13968.75</v>
      </c>
      <c r="AF53" s="8">
        <v>0</v>
      </c>
      <c r="AG53" s="8">
        <v>0</v>
      </c>
      <c r="AH53" s="9">
        <v>-4714.5449685714311</v>
      </c>
      <c r="AI53" s="9">
        <v>-13968.75</v>
      </c>
      <c r="AJ53" s="9">
        <v>0</v>
      </c>
      <c r="AK53" s="9">
        <v>0</v>
      </c>
      <c r="AL53" s="8">
        <v>-4714.5449685714311</v>
      </c>
      <c r="AM53" s="8">
        <v>-13968.75</v>
      </c>
      <c r="AN53" s="8">
        <v>0</v>
      </c>
      <c r="AO53" s="8">
        <v>0</v>
      </c>
      <c r="AP53" s="8">
        <v>-4714.5449685714311</v>
      </c>
      <c r="AQ53" s="8">
        <v>-14104.17</v>
      </c>
      <c r="AR53" s="8">
        <v>0</v>
      </c>
      <c r="AS53" s="8">
        <v>-2409.81</v>
      </c>
      <c r="AT53" s="8">
        <v>-4714.5449685714311</v>
      </c>
      <c r="AU53" s="8">
        <v>-14104.17</v>
      </c>
      <c r="AV53" s="8">
        <v>0</v>
      </c>
      <c r="AW53" s="8">
        <v>0</v>
      </c>
      <c r="AX53" s="46">
        <f t="shared" si="1"/>
        <v>-228654.17195000002</v>
      </c>
      <c r="AY53" s="46">
        <f t="shared" si="3"/>
        <v>-58098.521950000031</v>
      </c>
      <c r="AZ53" s="46">
        <f t="shared" si="3"/>
        <v>-168145.84000000003</v>
      </c>
      <c r="BA53" s="46">
        <f t="shared" si="3"/>
        <v>0</v>
      </c>
      <c r="BB53" s="46">
        <f t="shared" si="2"/>
        <v>-2409.81</v>
      </c>
      <c r="BD53" s="46"/>
    </row>
    <row r="54" spans="1:56" x14ac:dyDescent="0.25">
      <c r="A54" t="s">
        <v>52</v>
      </c>
      <c r="B54" s="8">
        <v>-4155.2945625000002</v>
      </c>
      <c r="C54" s="8">
        <v>0</v>
      </c>
      <c r="D54" s="8">
        <v>0</v>
      </c>
      <c r="E54" s="8">
        <v>0</v>
      </c>
      <c r="F54" s="8">
        <v>-4155.2945625000002</v>
      </c>
      <c r="G54" s="8">
        <v>0</v>
      </c>
      <c r="H54" s="8">
        <v>0</v>
      </c>
      <c r="I54" s="8">
        <v>0</v>
      </c>
      <c r="J54" s="8">
        <v>-4155.2945625000002</v>
      </c>
      <c r="K54" s="8">
        <v>0</v>
      </c>
      <c r="L54" s="8">
        <v>0</v>
      </c>
      <c r="M54" s="8">
        <v>0</v>
      </c>
      <c r="N54" s="8">
        <v>-4855.6004062500006</v>
      </c>
      <c r="O54" s="8">
        <v>0</v>
      </c>
      <c r="P54" s="8">
        <v>0</v>
      </c>
      <c r="Q54" s="8">
        <v>0</v>
      </c>
      <c r="R54" s="8">
        <v>-4067.7562499999999</v>
      </c>
      <c r="S54" s="8">
        <v>0</v>
      </c>
      <c r="T54" s="8">
        <v>0</v>
      </c>
      <c r="U54" s="8">
        <v>0</v>
      </c>
      <c r="V54" s="8">
        <v>-4018.0809553571444</v>
      </c>
      <c r="W54" s="8">
        <v>0</v>
      </c>
      <c r="X54" s="8">
        <v>0</v>
      </c>
      <c r="Y54" s="8">
        <v>0</v>
      </c>
      <c r="Z54" s="8">
        <v>-4018.0809553571444</v>
      </c>
      <c r="AA54" s="8">
        <v>0</v>
      </c>
      <c r="AB54" s="8">
        <v>0</v>
      </c>
      <c r="AC54" s="8">
        <v>0</v>
      </c>
      <c r="AD54" s="8">
        <v>-4018.0809553571444</v>
      </c>
      <c r="AE54" s="8">
        <v>0</v>
      </c>
      <c r="AF54" s="8">
        <v>0</v>
      </c>
      <c r="AG54" s="8">
        <v>0</v>
      </c>
      <c r="AH54" s="9">
        <v>-4018.0809553571444</v>
      </c>
      <c r="AI54" s="9">
        <v>0</v>
      </c>
      <c r="AJ54" s="9">
        <v>0</v>
      </c>
      <c r="AK54" s="9">
        <v>0</v>
      </c>
      <c r="AL54" s="8">
        <v>-4018.0809553571444</v>
      </c>
      <c r="AM54" s="8">
        <v>0</v>
      </c>
      <c r="AN54" s="8">
        <v>0</v>
      </c>
      <c r="AO54" s="8">
        <v>0</v>
      </c>
      <c r="AP54" s="8">
        <v>-4018.0809553571444</v>
      </c>
      <c r="AQ54" s="8">
        <v>0</v>
      </c>
      <c r="AR54" s="8">
        <v>0</v>
      </c>
      <c r="AS54" s="8">
        <v>0</v>
      </c>
      <c r="AT54" s="8">
        <v>-4018.0809553571444</v>
      </c>
      <c r="AU54" s="8">
        <v>0</v>
      </c>
      <c r="AV54" s="8">
        <v>0</v>
      </c>
      <c r="AW54" s="8">
        <v>0</v>
      </c>
      <c r="AX54" s="46">
        <f t="shared" si="1"/>
        <v>-49515.807031250013</v>
      </c>
      <c r="AY54" s="46">
        <f t="shared" si="3"/>
        <v>-49515.807031250013</v>
      </c>
      <c r="AZ54" s="46">
        <f t="shared" si="3"/>
        <v>0</v>
      </c>
      <c r="BA54" s="46">
        <f t="shared" si="3"/>
        <v>0</v>
      </c>
      <c r="BB54" s="46">
        <f t="shared" si="2"/>
        <v>0</v>
      </c>
      <c r="BD54" s="46"/>
    </row>
    <row r="55" spans="1:56" x14ac:dyDescent="0.25">
      <c r="A55" t="s">
        <v>53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124340.68</v>
      </c>
      <c r="Y55" s="8">
        <v>0</v>
      </c>
      <c r="Z55" s="8">
        <v>0</v>
      </c>
      <c r="AA55" s="8">
        <v>0</v>
      </c>
      <c r="AB55" s="8">
        <v>102105.15</v>
      </c>
      <c r="AC55" s="8">
        <v>0</v>
      </c>
      <c r="AD55" s="8">
        <v>0</v>
      </c>
      <c r="AE55" s="8">
        <v>0</v>
      </c>
      <c r="AF55" s="8">
        <v>102105.15</v>
      </c>
      <c r="AG55" s="8">
        <v>0</v>
      </c>
      <c r="AH55" s="9">
        <v>0</v>
      </c>
      <c r="AI55" s="9">
        <v>0</v>
      </c>
      <c r="AJ55" s="9">
        <v>103932.38400429999</v>
      </c>
      <c r="AK55" s="9">
        <v>0</v>
      </c>
      <c r="AL55" s="8">
        <v>0</v>
      </c>
      <c r="AM55" s="8">
        <v>0</v>
      </c>
      <c r="AN55" s="8">
        <v>103932.38400429999</v>
      </c>
      <c r="AO55" s="8">
        <v>0</v>
      </c>
      <c r="AP55" s="8">
        <v>0</v>
      </c>
      <c r="AQ55" s="8">
        <v>0</v>
      </c>
      <c r="AR55" s="8">
        <v>103932.38400429999</v>
      </c>
      <c r="AS55" s="8">
        <v>0</v>
      </c>
      <c r="AT55" s="8">
        <v>0</v>
      </c>
      <c r="AU55" s="8">
        <v>0</v>
      </c>
      <c r="AV55" s="8">
        <v>103932.38400429999</v>
      </c>
      <c r="AW55" s="8">
        <v>0</v>
      </c>
      <c r="AX55" s="46">
        <f t="shared" si="1"/>
        <v>744280.51601719996</v>
      </c>
      <c r="AY55" s="46">
        <f t="shared" si="3"/>
        <v>0</v>
      </c>
      <c r="AZ55" s="46">
        <f t="shared" si="3"/>
        <v>0</v>
      </c>
      <c r="BA55" s="46">
        <f t="shared" si="3"/>
        <v>744280.51601719996</v>
      </c>
      <c r="BB55" s="46">
        <f t="shared" si="2"/>
        <v>0</v>
      </c>
      <c r="BD55" s="46"/>
    </row>
    <row r="56" spans="1:56" x14ac:dyDescent="0.25">
      <c r="A56" t="s">
        <v>54</v>
      </c>
      <c r="B56" s="8">
        <v>-2677.8564958333332</v>
      </c>
      <c r="C56" s="8">
        <v>-120804.58</v>
      </c>
      <c r="D56" s="8">
        <v>0</v>
      </c>
      <c r="E56" s="8">
        <v>0</v>
      </c>
      <c r="F56" s="8">
        <v>-2677.8564958333332</v>
      </c>
      <c r="G56" s="8">
        <v>-120554.58</v>
      </c>
      <c r="H56" s="8">
        <v>0</v>
      </c>
      <c r="I56" s="8">
        <v>0</v>
      </c>
      <c r="J56" s="8">
        <v>-2677.8564958333332</v>
      </c>
      <c r="K56" s="8">
        <v>-120554.58</v>
      </c>
      <c r="L56" s="8">
        <v>0</v>
      </c>
      <c r="M56" s="8">
        <v>0</v>
      </c>
      <c r="N56" s="8">
        <v>-3129.1647062499997</v>
      </c>
      <c r="O56" s="8">
        <v>-120554.58</v>
      </c>
      <c r="P56" s="8">
        <v>0</v>
      </c>
      <c r="Q56" s="8">
        <v>0</v>
      </c>
      <c r="R56" s="8">
        <v>-2621.4437499999999</v>
      </c>
      <c r="S56" s="8">
        <v>-120554.56</v>
      </c>
      <c r="T56" s="8">
        <v>0</v>
      </c>
      <c r="U56" s="8">
        <v>0</v>
      </c>
      <c r="V56" s="8">
        <v>-2589.4285839285722</v>
      </c>
      <c r="W56" s="8">
        <v>-120554.58</v>
      </c>
      <c r="X56" s="8">
        <v>0</v>
      </c>
      <c r="Y56" s="8">
        <v>0</v>
      </c>
      <c r="Z56" s="8">
        <v>-2589.4285839285722</v>
      </c>
      <c r="AA56" s="8">
        <v>-120554.58</v>
      </c>
      <c r="AB56" s="8">
        <v>0</v>
      </c>
      <c r="AC56" s="8">
        <v>0</v>
      </c>
      <c r="AD56" s="8">
        <v>-2589.4285839285722</v>
      </c>
      <c r="AE56" s="8">
        <v>-120554.58</v>
      </c>
      <c r="AF56" s="8">
        <v>0</v>
      </c>
      <c r="AG56" s="8">
        <v>0</v>
      </c>
      <c r="AH56" s="9">
        <v>-2589.4285839285722</v>
      </c>
      <c r="AI56" s="9">
        <v>-120554.58</v>
      </c>
      <c r="AJ56" s="9">
        <v>0</v>
      </c>
      <c r="AK56" s="9">
        <v>0</v>
      </c>
      <c r="AL56" s="8">
        <v>-2589.4285839285722</v>
      </c>
      <c r="AM56" s="8">
        <v>-120554.58</v>
      </c>
      <c r="AN56" s="8">
        <v>0</v>
      </c>
      <c r="AO56" s="8">
        <v>0</v>
      </c>
      <c r="AP56" s="8">
        <v>-2589.4285839285722</v>
      </c>
      <c r="AQ56" s="8">
        <v>-120513.76999999999</v>
      </c>
      <c r="AR56" s="8">
        <v>0</v>
      </c>
      <c r="AS56" s="8">
        <v>0</v>
      </c>
      <c r="AT56" s="8">
        <v>-2589.4285839285722</v>
      </c>
      <c r="AU56" s="8">
        <v>-120963.75</v>
      </c>
      <c r="AV56" s="8">
        <v>0</v>
      </c>
      <c r="AW56" s="8">
        <v>0</v>
      </c>
      <c r="AX56" s="46">
        <f t="shared" si="1"/>
        <v>-1479183.4780312502</v>
      </c>
      <c r="AY56" s="46">
        <f t="shared" si="3"/>
        <v>-31910.178031250009</v>
      </c>
      <c r="AZ56" s="46">
        <f t="shared" si="3"/>
        <v>-1447273.3</v>
      </c>
      <c r="BA56" s="46">
        <f t="shared" si="3"/>
        <v>0</v>
      </c>
      <c r="BB56" s="46">
        <f t="shared" si="2"/>
        <v>0</v>
      </c>
      <c r="BD56" s="46"/>
    </row>
    <row r="57" spans="1:56" x14ac:dyDescent="0.25">
      <c r="A57" t="s">
        <v>55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9">
        <v>0</v>
      </c>
      <c r="AI57" s="9">
        <v>0</v>
      </c>
      <c r="AJ57" s="9">
        <v>0</v>
      </c>
      <c r="AK57" s="9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46">
        <f t="shared" si="1"/>
        <v>0</v>
      </c>
      <c r="AY57" s="46">
        <f t="shared" si="3"/>
        <v>0</v>
      </c>
      <c r="AZ57" s="46">
        <f t="shared" si="3"/>
        <v>0</v>
      </c>
      <c r="BA57" s="46">
        <f t="shared" si="3"/>
        <v>0</v>
      </c>
      <c r="BB57" s="46">
        <f t="shared" si="2"/>
        <v>0</v>
      </c>
      <c r="BD57" s="46"/>
    </row>
    <row r="58" spans="1:56" x14ac:dyDescent="0.25">
      <c r="A58" t="s">
        <v>56</v>
      </c>
      <c r="B58" s="8">
        <v>-15963.205000000002</v>
      </c>
      <c r="C58" s="8">
        <v>-356797.91000000003</v>
      </c>
      <c r="D58" s="8">
        <v>0</v>
      </c>
      <c r="E58" s="8">
        <v>0</v>
      </c>
      <c r="F58" s="8">
        <v>-15963.205000000002</v>
      </c>
      <c r="G58" s="8">
        <v>-356047.91000000003</v>
      </c>
      <c r="H58" s="8">
        <v>0</v>
      </c>
      <c r="I58" s="8">
        <v>0</v>
      </c>
      <c r="J58" s="8">
        <v>-15963.205000000002</v>
      </c>
      <c r="K58" s="8">
        <v>-356047.91000000003</v>
      </c>
      <c r="L58" s="8">
        <v>0</v>
      </c>
      <c r="M58" s="8">
        <v>0</v>
      </c>
      <c r="N58" s="8">
        <v>-15908.806111111111</v>
      </c>
      <c r="O58" s="8">
        <v>-356047.91000000003</v>
      </c>
      <c r="P58" s="8">
        <v>0</v>
      </c>
      <c r="Q58" s="8">
        <v>0</v>
      </c>
      <c r="R58" s="8">
        <v>-11585.008593750001</v>
      </c>
      <c r="S58" s="8">
        <v>-356047.91</v>
      </c>
      <c r="T58" s="8">
        <v>0</v>
      </c>
      <c r="U58" s="8">
        <v>0</v>
      </c>
      <c r="V58" s="8">
        <v>-16526.48857142857</v>
      </c>
      <c r="W58" s="8">
        <v>-356084.37</v>
      </c>
      <c r="X58" s="8">
        <v>0</v>
      </c>
      <c r="Y58" s="8">
        <v>0</v>
      </c>
      <c r="Z58" s="8">
        <v>-16526.48857142857</v>
      </c>
      <c r="AA58" s="8">
        <v>-355999.37</v>
      </c>
      <c r="AB58" s="8">
        <v>0</v>
      </c>
      <c r="AC58" s="8">
        <v>0</v>
      </c>
      <c r="AD58" s="8">
        <v>-16526.48857142857</v>
      </c>
      <c r="AE58" s="8">
        <v>-355999.37</v>
      </c>
      <c r="AF58" s="8">
        <v>0</v>
      </c>
      <c r="AG58" s="8">
        <v>0</v>
      </c>
      <c r="AH58" s="9">
        <v>-16526.48857142857</v>
      </c>
      <c r="AI58" s="9">
        <v>-401243.53</v>
      </c>
      <c r="AJ58" s="9">
        <v>0</v>
      </c>
      <c r="AK58" s="9">
        <v>0</v>
      </c>
      <c r="AL58" s="8">
        <v>-16526.48857142857</v>
      </c>
      <c r="AM58" s="8">
        <v>-378621.45</v>
      </c>
      <c r="AN58" s="8">
        <v>0</v>
      </c>
      <c r="AO58" s="8">
        <v>0</v>
      </c>
      <c r="AP58" s="8">
        <v>-16526.48857142857</v>
      </c>
      <c r="AQ58" s="8">
        <v>-378621.45999999996</v>
      </c>
      <c r="AR58" s="8">
        <v>0</v>
      </c>
      <c r="AS58" s="8">
        <v>0</v>
      </c>
      <c r="AT58" s="8">
        <v>-16526.48857142857</v>
      </c>
      <c r="AU58" s="8">
        <v>-378621.45</v>
      </c>
      <c r="AV58" s="8">
        <v>0</v>
      </c>
      <c r="AW58" s="8">
        <v>0</v>
      </c>
      <c r="AX58" s="46">
        <f t="shared" si="1"/>
        <v>-4577249.3997048624</v>
      </c>
      <c r="AY58" s="46">
        <f t="shared" si="3"/>
        <v>-191068.84970486115</v>
      </c>
      <c r="AZ58" s="46">
        <f t="shared" si="3"/>
        <v>-4386180.5500000007</v>
      </c>
      <c r="BA58" s="46">
        <f t="shared" si="3"/>
        <v>0</v>
      </c>
      <c r="BB58" s="46">
        <f t="shared" si="2"/>
        <v>0</v>
      </c>
      <c r="BD58" s="46"/>
    </row>
    <row r="59" spans="1:56" x14ac:dyDescent="0.25">
      <c r="A59" t="s">
        <v>57</v>
      </c>
      <c r="B59" s="8">
        <v>-554.03927499999998</v>
      </c>
      <c r="C59" s="8">
        <v>0</v>
      </c>
      <c r="D59" s="8">
        <v>0</v>
      </c>
      <c r="E59" s="8">
        <v>0</v>
      </c>
      <c r="F59" s="8">
        <v>-554.03927499999998</v>
      </c>
      <c r="G59" s="8">
        <v>0</v>
      </c>
      <c r="H59" s="8">
        <v>0</v>
      </c>
      <c r="I59" s="8">
        <v>0</v>
      </c>
      <c r="J59" s="8">
        <v>-554.03927499999998</v>
      </c>
      <c r="K59" s="8">
        <v>0</v>
      </c>
      <c r="L59" s="8">
        <v>0</v>
      </c>
      <c r="M59" s="8">
        <v>0</v>
      </c>
      <c r="N59" s="8">
        <v>-647.4133875</v>
      </c>
      <c r="O59" s="8">
        <v>0</v>
      </c>
      <c r="P59" s="8">
        <v>0</v>
      </c>
      <c r="Q59" s="8">
        <v>0</v>
      </c>
      <c r="R59" s="8">
        <v>-542.36749999999995</v>
      </c>
      <c r="S59" s="8">
        <v>0</v>
      </c>
      <c r="T59" s="8">
        <v>0</v>
      </c>
      <c r="U59" s="8">
        <v>0</v>
      </c>
      <c r="V59" s="8">
        <v>-535.74374642857163</v>
      </c>
      <c r="W59" s="8">
        <v>0</v>
      </c>
      <c r="X59" s="8">
        <v>0</v>
      </c>
      <c r="Y59" s="8">
        <v>0</v>
      </c>
      <c r="Z59" s="8">
        <v>-535.74374642857163</v>
      </c>
      <c r="AA59" s="8">
        <v>0</v>
      </c>
      <c r="AB59" s="8">
        <v>0</v>
      </c>
      <c r="AC59" s="8">
        <v>0</v>
      </c>
      <c r="AD59" s="8">
        <v>-535.74374642857163</v>
      </c>
      <c r="AE59" s="8">
        <v>0</v>
      </c>
      <c r="AF59" s="8">
        <v>0</v>
      </c>
      <c r="AG59" s="8">
        <v>0</v>
      </c>
      <c r="AH59" s="9">
        <v>-535.74374642857163</v>
      </c>
      <c r="AI59" s="9">
        <v>0</v>
      </c>
      <c r="AJ59" s="9">
        <v>0</v>
      </c>
      <c r="AK59" s="9">
        <v>0</v>
      </c>
      <c r="AL59" s="8">
        <v>-535.74374642857163</v>
      </c>
      <c r="AM59" s="8">
        <v>0</v>
      </c>
      <c r="AN59" s="8">
        <v>0</v>
      </c>
      <c r="AO59" s="8">
        <v>0</v>
      </c>
      <c r="AP59" s="8">
        <v>-535.74374642857163</v>
      </c>
      <c r="AQ59" s="8">
        <v>0</v>
      </c>
      <c r="AR59" s="8">
        <v>0</v>
      </c>
      <c r="AS59" s="8">
        <v>0</v>
      </c>
      <c r="AT59" s="8">
        <v>-535.74374642857163</v>
      </c>
      <c r="AU59" s="8">
        <v>0</v>
      </c>
      <c r="AV59" s="8">
        <v>0</v>
      </c>
      <c r="AW59" s="8">
        <v>0</v>
      </c>
      <c r="AX59" s="46">
        <f t="shared" si="1"/>
        <v>-6602.1049375000002</v>
      </c>
      <c r="AY59" s="46">
        <f t="shared" si="3"/>
        <v>-6602.1049375000002</v>
      </c>
      <c r="AZ59" s="46">
        <f t="shared" si="3"/>
        <v>0</v>
      </c>
      <c r="BA59" s="46">
        <f t="shared" si="3"/>
        <v>0</v>
      </c>
      <c r="BB59" s="46">
        <f t="shared" si="2"/>
        <v>0</v>
      </c>
      <c r="BD59" s="46"/>
    </row>
    <row r="60" spans="1:56" x14ac:dyDescent="0.25">
      <c r="A60" t="s">
        <v>58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9">
        <v>0</v>
      </c>
      <c r="AI60" s="9">
        <v>0</v>
      </c>
      <c r="AJ60" s="9">
        <v>0</v>
      </c>
      <c r="AK60" s="9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46">
        <f t="shared" si="1"/>
        <v>0</v>
      </c>
      <c r="AY60" s="46">
        <f t="shared" si="3"/>
        <v>0</v>
      </c>
      <c r="AZ60" s="46">
        <f t="shared" si="3"/>
        <v>0</v>
      </c>
      <c r="BA60" s="46">
        <f t="shared" si="3"/>
        <v>0</v>
      </c>
      <c r="BB60" s="46">
        <f t="shared" si="2"/>
        <v>0</v>
      </c>
      <c r="BD60" s="46"/>
    </row>
    <row r="61" spans="1:56" x14ac:dyDescent="0.25">
      <c r="A61" t="s">
        <v>59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9">
        <v>0</v>
      </c>
      <c r="AI61" s="9">
        <v>0</v>
      </c>
      <c r="AJ61" s="9">
        <v>0</v>
      </c>
      <c r="AK61" s="9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46">
        <f t="shared" si="1"/>
        <v>0</v>
      </c>
      <c r="AY61" s="46">
        <f t="shared" si="3"/>
        <v>0</v>
      </c>
      <c r="AZ61" s="46">
        <f t="shared" si="3"/>
        <v>0</v>
      </c>
      <c r="BA61" s="46">
        <f t="shared" si="3"/>
        <v>0</v>
      </c>
      <c r="BB61" s="46">
        <f t="shared" si="2"/>
        <v>0</v>
      </c>
      <c r="BD61" s="46"/>
    </row>
    <row r="62" spans="1:56" x14ac:dyDescent="0.25">
      <c r="A62" t="s">
        <v>60</v>
      </c>
      <c r="B62" s="8">
        <v>0</v>
      </c>
      <c r="C62" s="8">
        <v>-78870.62</v>
      </c>
      <c r="D62" s="8">
        <v>0</v>
      </c>
      <c r="E62" s="8">
        <v>0</v>
      </c>
      <c r="F62" s="8">
        <v>0</v>
      </c>
      <c r="G62" s="8">
        <v>-78370.62</v>
      </c>
      <c r="H62" s="8">
        <v>0</v>
      </c>
      <c r="I62" s="8">
        <v>0</v>
      </c>
      <c r="J62" s="8">
        <v>0</v>
      </c>
      <c r="K62" s="8">
        <v>-78370.670000000013</v>
      </c>
      <c r="L62" s="8">
        <v>0</v>
      </c>
      <c r="M62" s="8">
        <v>0</v>
      </c>
      <c r="N62" s="8">
        <v>0</v>
      </c>
      <c r="O62" s="8">
        <v>-78653.959999999992</v>
      </c>
      <c r="P62" s="8">
        <v>0</v>
      </c>
      <c r="Q62" s="8">
        <v>0</v>
      </c>
      <c r="R62" s="8">
        <v>0</v>
      </c>
      <c r="S62" s="8">
        <v>-78653.959999999992</v>
      </c>
      <c r="T62" s="8">
        <v>0</v>
      </c>
      <c r="U62" s="8">
        <v>0</v>
      </c>
      <c r="V62" s="8">
        <v>0</v>
      </c>
      <c r="W62" s="8">
        <v>-78653.959999999992</v>
      </c>
      <c r="X62" s="8">
        <v>0</v>
      </c>
      <c r="Y62" s="8">
        <v>0</v>
      </c>
      <c r="Z62" s="8">
        <v>0</v>
      </c>
      <c r="AA62" s="8">
        <v>-78619.37999999999</v>
      </c>
      <c r="AB62" s="8">
        <v>0</v>
      </c>
      <c r="AC62" s="8">
        <v>0</v>
      </c>
      <c r="AD62" s="8">
        <v>0</v>
      </c>
      <c r="AE62" s="8">
        <v>-78619.37999999999</v>
      </c>
      <c r="AF62" s="8">
        <v>0</v>
      </c>
      <c r="AG62" s="8">
        <v>0</v>
      </c>
      <c r="AH62" s="9">
        <v>0</v>
      </c>
      <c r="AI62" s="9">
        <v>-78619.37</v>
      </c>
      <c r="AJ62" s="9">
        <v>0</v>
      </c>
      <c r="AK62" s="9">
        <v>0</v>
      </c>
      <c r="AL62" s="8">
        <v>0</v>
      </c>
      <c r="AM62" s="8">
        <v>-78619.37999999999</v>
      </c>
      <c r="AN62" s="8">
        <v>0</v>
      </c>
      <c r="AO62" s="8">
        <v>0</v>
      </c>
      <c r="AP62" s="8">
        <v>0</v>
      </c>
      <c r="AQ62" s="8">
        <v>-78619.37999999999</v>
      </c>
      <c r="AR62" s="8">
        <v>0</v>
      </c>
      <c r="AS62" s="8">
        <v>0</v>
      </c>
      <c r="AT62" s="8">
        <v>0</v>
      </c>
      <c r="AU62" s="8">
        <v>-78619.37999999999</v>
      </c>
      <c r="AV62" s="8">
        <v>0</v>
      </c>
      <c r="AW62" s="8">
        <v>0</v>
      </c>
      <c r="AX62" s="46">
        <f t="shared" si="1"/>
        <v>-943290.05999999994</v>
      </c>
      <c r="AY62" s="46">
        <f t="shared" si="3"/>
        <v>0</v>
      </c>
      <c r="AZ62" s="46">
        <f t="shared" si="3"/>
        <v>-943290.05999999994</v>
      </c>
      <c r="BA62" s="46">
        <f t="shared" si="3"/>
        <v>0</v>
      </c>
      <c r="BB62" s="46">
        <f t="shared" si="2"/>
        <v>0</v>
      </c>
      <c r="BD62" s="46"/>
    </row>
    <row r="63" spans="1:56" x14ac:dyDescent="0.25">
      <c r="A63" t="s">
        <v>61</v>
      </c>
      <c r="B63" s="8">
        <v>0</v>
      </c>
      <c r="C63" s="8">
        <v>-617218.55000000005</v>
      </c>
      <c r="D63" s="8">
        <v>0</v>
      </c>
      <c r="E63" s="8">
        <v>0</v>
      </c>
      <c r="F63" s="8">
        <v>0</v>
      </c>
      <c r="G63" s="8">
        <v>-615718.55999999994</v>
      </c>
      <c r="H63" s="8">
        <v>0</v>
      </c>
      <c r="I63" s="8">
        <v>0</v>
      </c>
      <c r="J63" s="8">
        <v>0</v>
      </c>
      <c r="K63" s="8">
        <v>-615718.55999999994</v>
      </c>
      <c r="L63" s="8">
        <v>0</v>
      </c>
      <c r="M63" s="8">
        <v>0</v>
      </c>
      <c r="N63" s="8">
        <v>0</v>
      </c>
      <c r="O63" s="8">
        <v>-605950.3600000001</v>
      </c>
      <c r="P63" s="8">
        <v>0</v>
      </c>
      <c r="Q63" s="8">
        <v>0</v>
      </c>
      <c r="R63" s="8">
        <v>0</v>
      </c>
      <c r="S63" s="8">
        <v>-605762.8600000001</v>
      </c>
      <c r="T63" s="8">
        <v>0</v>
      </c>
      <c r="U63" s="8">
        <v>0</v>
      </c>
      <c r="V63" s="8">
        <v>0</v>
      </c>
      <c r="W63" s="8">
        <v>-597711.17000000004</v>
      </c>
      <c r="X63" s="8">
        <v>0</v>
      </c>
      <c r="Y63" s="8">
        <v>0</v>
      </c>
      <c r="Z63" s="8">
        <v>0</v>
      </c>
      <c r="AA63" s="8">
        <v>-597711.17000000004</v>
      </c>
      <c r="AB63" s="8">
        <v>0</v>
      </c>
      <c r="AC63" s="8">
        <v>0</v>
      </c>
      <c r="AD63" s="8">
        <v>0</v>
      </c>
      <c r="AE63" s="8">
        <v>-597711.17000000004</v>
      </c>
      <c r="AF63" s="8">
        <v>0</v>
      </c>
      <c r="AG63" s="8">
        <v>0</v>
      </c>
      <c r="AH63" s="9">
        <v>0</v>
      </c>
      <c r="AI63" s="9">
        <v>-597711.18000000005</v>
      </c>
      <c r="AJ63" s="9">
        <v>0</v>
      </c>
      <c r="AK63" s="9">
        <v>0</v>
      </c>
      <c r="AL63" s="8">
        <v>0</v>
      </c>
      <c r="AM63" s="8">
        <v>-597711.18000000005</v>
      </c>
      <c r="AN63" s="8">
        <v>0</v>
      </c>
      <c r="AO63" s="8">
        <v>0</v>
      </c>
      <c r="AP63" s="8">
        <v>0</v>
      </c>
      <c r="AQ63" s="8">
        <v>-597711.18000000005</v>
      </c>
      <c r="AR63" s="8">
        <v>0</v>
      </c>
      <c r="AS63" s="8">
        <v>0</v>
      </c>
      <c r="AT63" s="8">
        <v>0</v>
      </c>
      <c r="AU63" s="8">
        <v>-573384.51</v>
      </c>
      <c r="AV63" s="8">
        <v>0</v>
      </c>
      <c r="AW63" s="8">
        <v>0</v>
      </c>
      <c r="AX63" s="46">
        <f t="shared" si="1"/>
        <v>-7220020.4499999993</v>
      </c>
      <c r="AY63" s="46">
        <f t="shared" si="3"/>
        <v>0</v>
      </c>
      <c r="AZ63" s="46">
        <f t="shared" si="3"/>
        <v>-7220020.4499999993</v>
      </c>
      <c r="BA63" s="46">
        <f t="shared" si="3"/>
        <v>0</v>
      </c>
      <c r="BB63" s="46">
        <f t="shared" si="2"/>
        <v>0</v>
      </c>
      <c r="BD63" s="46"/>
    </row>
    <row r="64" spans="1:56" x14ac:dyDescent="0.25">
      <c r="A64" t="s">
        <v>62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9">
        <v>0</v>
      </c>
      <c r="AI64" s="9">
        <v>0</v>
      </c>
      <c r="AJ64" s="9">
        <v>0</v>
      </c>
      <c r="AK64" s="9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46">
        <f t="shared" si="1"/>
        <v>0</v>
      </c>
      <c r="AY64" s="46">
        <f t="shared" si="3"/>
        <v>0</v>
      </c>
      <c r="AZ64" s="46">
        <f t="shared" si="3"/>
        <v>0</v>
      </c>
      <c r="BA64" s="46">
        <f t="shared" si="3"/>
        <v>0</v>
      </c>
      <c r="BB64" s="46">
        <f t="shared" si="2"/>
        <v>0</v>
      </c>
      <c r="BD64" s="46"/>
    </row>
    <row r="65" spans="1:56" x14ac:dyDescent="0.25">
      <c r="A65" t="s">
        <v>63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9">
        <v>0</v>
      </c>
      <c r="AI65" s="9">
        <v>0</v>
      </c>
      <c r="AJ65" s="9">
        <v>0</v>
      </c>
      <c r="AK65" s="9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46">
        <f t="shared" si="1"/>
        <v>0</v>
      </c>
      <c r="AY65" s="46">
        <f t="shared" si="3"/>
        <v>0</v>
      </c>
      <c r="AZ65" s="46">
        <f t="shared" si="3"/>
        <v>0</v>
      </c>
      <c r="BA65" s="46">
        <f t="shared" si="3"/>
        <v>0</v>
      </c>
      <c r="BB65" s="46">
        <f t="shared" si="2"/>
        <v>0</v>
      </c>
      <c r="BD65" s="46"/>
    </row>
    <row r="66" spans="1:56" x14ac:dyDescent="0.25">
      <c r="A66" t="s">
        <v>64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9">
        <v>0</v>
      </c>
      <c r="AI66" s="9">
        <v>0</v>
      </c>
      <c r="AJ66" s="9">
        <v>0</v>
      </c>
      <c r="AK66" s="9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46">
        <f t="shared" si="1"/>
        <v>0</v>
      </c>
      <c r="AY66" s="46">
        <f t="shared" si="3"/>
        <v>0</v>
      </c>
      <c r="AZ66" s="46">
        <f t="shared" si="3"/>
        <v>0</v>
      </c>
      <c r="BA66" s="46">
        <f t="shared" si="3"/>
        <v>0</v>
      </c>
      <c r="BB66" s="46">
        <f t="shared" si="2"/>
        <v>0</v>
      </c>
      <c r="BD66" s="46"/>
    </row>
    <row r="67" spans="1:56" x14ac:dyDescent="0.25">
      <c r="A67" t="s">
        <v>65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-40402.69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40402.69</v>
      </c>
      <c r="AH67" s="9">
        <v>0</v>
      </c>
      <c r="AI67" s="9">
        <v>0</v>
      </c>
      <c r="AJ67" s="9">
        <v>0</v>
      </c>
      <c r="AK67" s="9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8">
        <v>0</v>
      </c>
      <c r="AX67" s="46">
        <f t="shared" si="1"/>
        <v>0</v>
      </c>
      <c r="AY67" s="46">
        <f t="shared" si="3"/>
        <v>0</v>
      </c>
      <c r="AZ67" s="46">
        <f t="shared" si="3"/>
        <v>0</v>
      </c>
      <c r="BA67" s="46">
        <f t="shared" si="3"/>
        <v>0</v>
      </c>
      <c r="BB67" s="46">
        <f t="shared" si="2"/>
        <v>0</v>
      </c>
      <c r="BD67" s="46"/>
    </row>
    <row r="68" spans="1:56" x14ac:dyDescent="0.25">
      <c r="A68" t="s">
        <v>66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9">
        <v>0</v>
      </c>
      <c r="AI68" s="9">
        <v>0</v>
      </c>
      <c r="AJ68" s="9">
        <v>0</v>
      </c>
      <c r="AK68" s="9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8">
        <v>0</v>
      </c>
      <c r="AX68" s="46">
        <f t="shared" ref="AX68:AX131" si="4">SUM(B68:AW68)</f>
        <v>0</v>
      </c>
      <c r="AY68" s="46">
        <f t="shared" si="3"/>
        <v>0</v>
      </c>
      <c r="AZ68" s="46">
        <f t="shared" si="3"/>
        <v>0</v>
      </c>
      <c r="BA68" s="46">
        <f t="shared" si="3"/>
        <v>0</v>
      </c>
      <c r="BB68" s="46">
        <f t="shared" ref="BB68:BB131" si="5">E68+I68+M68+Q68+U68+Y68+AC68+AG68+AK68+AO68+AS68+AW68</f>
        <v>0</v>
      </c>
      <c r="BD68" s="46"/>
    </row>
    <row r="69" spans="1:56" x14ac:dyDescent="0.25">
      <c r="A69" t="s">
        <v>67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18850.150000000001</v>
      </c>
      <c r="Y69" s="8">
        <v>0</v>
      </c>
      <c r="Z69" s="8">
        <v>0</v>
      </c>
      <c r="AA69" s="8">
        <v>0</v>
      </c>
      <c r="AB69" s="8">
        <v>16271.65</v>
      </c>
      <c r="AC69" s="8">
        <v>0</v>
      </c>
      <c r="AD69" s="8">
        <v>0</v>
      </c>
      <c r="AE69" s="8">
        <v>0</v>
      </c>
      <c r="AF69" s="8">
        <v>16271.65</v>
      </c>
      <c r="AG69" s="8">
        <v>0</v>
      </c>
      <c r="AH69" s="9">
        <v>0</v>
      </c>
      <c r="AI69" s="9">
        <v>0</v>
      </c>
      <c r="AJ69" s="9">
        <v>16271.392205386497</v>
      </c>
      <c r="AK69" s="9">
        <v>0</v>
      </c>
      <c r="AL69" s="8">
        <v>0</v>
      </c>
      <c r="AM69" s="8">
        <v>0</v>
      </c>
      <c r="AN69" s="8">
        <v>16271.392205386497</v>
      </c>
      <c r="AO69" s="8">
        <v>0</v>
      </c>
      <c r="AP69" s="8">
        <v>0</v>
      </c>
      <c r="AQ69" s="8">
        <v>0</v>
      </c>
      <c r="AR69" s="8">
        <v>16271.392205386497</v>
      </c>
      <c r="AS69" s="8">
        <v>0</v>
      </c>
      <c r="AT69" s="8">
        <v>0</v>
      </c>
      <c r="AU69" s="8">
        <v>0</v>
      </c>
      <c r="AV69" s="8">
        <v>16271.392205386497</v>
      </c>
      <c r="AW69" s="8">
        <v>0</v>
      </c>
      <c r="AX69" s="46">
        <f t="shared" si="4"/>
        <v>116479.01882154599</v>
      </c>
      <c r="AY69" s="46">
        <f t="shared" si="3"/>
        <v>0</v>
      </c>
      <c r="AZ69" s="46">
        <f t="shared" si="3"/>
        <v>0</v>
      </c>
      <c r="BA69" s="46">
        <f t="shared" si="3"/>
        <v>116479.01882154599</v>
      </c>
      <c r="BB69" s="46">
        <f t="shared" si="5"/>
        <v>0</v>
      </c>
      <c r="BD69" s="46"/>
    </row>
    <row r="70" spans="1:56" x14ac:dyDescent="0.25">
      <c r="A70" t="s">
        <v>68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9">
        <v>0</v>
      </c>
      <c r="AI70" s="9">
        <v>0</v>
      </c>
      <c r="AJ70" s="9">
        <v>0</v>
      </c>
      <c r="AK70" s="9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46">
        <f t="shared" si="4"/>
        <v>0</v>
      </c>
      <c r="AY70" s="46">
        <f t="shared" si="3"/>
        <v>0</v>
      </c>
      <c r="AZ70" s="46">
        <f t="shared" si="3"/>
        <v>0</v>
      </c>
      <c r="BA70" s="46">
        <f t="shared" si="3"/>
        <v>0</v>
      </c>
      <c r="BB70" s="46">
        <f t="shared" si="5"/>
        <v>0</v>
      </c>
      <c r="BD70" s="46"/>
    </row>
    <row r="71" spans="1:56" x14ac:dyDescent="0.25">
      <c r="A71" t="s">
        <v>69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9">
        <v>0</v>
      </c>
      <c r="AI71" s="9">
        <v>0</v>
      </c>
      <c r="AJ71" s="9">
        <v>0</v>
      </c>
      <c r="AK71" s="9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8">
        <v>0</v>
      </c>
      <c r="AX71" s="46">
        <f t="shared" si="4"/>
        <v>0</v>
      </c>
      <c r="AY71" s="46">
        <f t="shared" si="3"/>
        <v>0</v>
      </c>
      <c r="AZ71" s="46">
        <f t="shared" si="3"/>
        <v>0</v>
      </c>
      <c r="BA71" s="46">
        <f t="shared" si="3"/>
        <v>0</v>
      </c>
      <c r="BB71" s="46">
        <f t="shared" si="5"/>
        <v>0</v>
      </c>
      <c r="BD71" s="46"/>
    </row>
    <row r="72" spans="1:56" x14ac:dyDescent="0.25">
      <c r="A72" t="s">
        <v>70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9">
        <v>0</v>
      </c>
      <c r="AI72" s="9">
        <v>0</v>
      </c>
      <c r="AJ72" s="9">
        <v>0</v>
      </c>
      <c r="AK72" s="9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8">
        <v>0</v>
      </c>
      <c r="AX72" s="46">
        <f t="shared" si="4"/>
        <v>0</v>
      </c>
      <c r="AY72" s="46">
        <f t="shared" si="3"/>
        <v>0</v>
      </c>
      <c r="AZ72" s="46">
        <f t="shared" si="3"/>
        <v>0</v>
      </c>
      <c r="BA72" s="46">
        <f t="shared" si="3"/>
        <v>0</v>
      </c>
      <c r="BB72" s="46">
        <f t="shared" si="5"/>
        <v>0</v>
      </c>
      <c r="BD72" s="46"/>
    </row>
    <row r="73" spans="1:56" x14ac:dyDescent="0.25">
      <c r="A73" t="s">
        <v>71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9">
        <v>0</v>
      </c>
      <c r="AI73" s="9">
        <v>0</v>
      </c>
      <c r="AJ73" s="9">
        <v>0</v>
      </c>
      <c r="AK73" s="9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8">
        <v>0</v>
      </c>
      <c r="AX73" s="46">
        <f t="shared" si="4"/>
        <v>0</v>
      </c>
      <c r="AY73" s="46">
        <f t="shared" si="3"/>
        <v>0</v>
      </c>
      <c r="AZ73" s="46">
        <f t="shared" si="3"/>
        <v>0</v>
      </c>
      <c r="BA73" s="46">
        <f t="shared" si="3"/>
        <v>0</v>
      </c>
      <c r="BB73" s="46">
        <f t="shared" si="5"/>
        <v>0</v>
      </c>
      <c r="BD73" s="46"/>
    </row>
    <row r="74" spans="1:56" x14ac:dyDescent="0.25">
      <c r="A74" t="s">
        <v>72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9">
        <v>0</v>
      </c>
      <c r="AI74" s="9">
        <v>0</v>
      </c>
      <c r="AJ74" s="9">
        <v>0</v>
      </c>
      <c r="AK74" s="9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8">
        <v>0</v>
      </c>
      <c r="AX74" s="46">
        <f t="shared" si="4"/>
        <v>0</v>
      </c>
      <c r="AY74" s="46">
        <f t="shared" si="3"/>
        <v>0</v>
      </c>
      <c r="AZ74" s="46">
        <f t="shared" si="3"/>
        <v>0</v>
      </c>
      <c r="BA74" s="46">
        <f t="shared" si="3"/>
        <v>0</v>
      </c>
      <c r="BB74" s="46">
        <f t="shared" si="5"/>
        <v>0</v>
      </c>
      <c r="BD74" s="46"/>
    </row>
    <row r="75" spans="1:56" x14ac:dyDescent="0.25">
      <c r="A75" t="s">
        <v>73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9">
        <v>0</v>
      </c>
      <c r="AI75" s="9">
        <v>0</v>
      </c>
      <c r="AJ75" s="9">
        <v>0</v>
      </c>
      <c r="AK75" s="9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>
        <v>0</v>
      </c>
      <c r="AX75" s="46">
        <f t="shared" si="4"/>
        <v>0</v>
      </c>
      <c r="AY75" s="46">
        <f t="shared" si="3"/>
        <v>0</v>
      </c>
      <c r="AZ75" s="46">
        <f t="shared" si="3"/>
        <v>0</v>
      </c>
      <c r="BA75" s="46">
        <f t="shared" si="3"/>
        <v>0</v>
      </c>
      <c r="BB75" s="46">
        <f t="shared" si="5"/>
        <v>0</v>
      </c>
      <c r="BD75" s="46"/>
    </row>
    <row r="76" spans="1:56" x14ac:dyDescent="0.25">
      <c r="A76" t="s">
        <v>74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9">
        <v>0</v>
      </c>
      <c r="AI76" s="9">
        <v>0</v>
      </c>
      <c r="AJ76" s="9">
        <v>0</v>
      </c>
      <c r="AK76" s="9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8">
        <v>0</v>
      </c>
      <c r="AW76" s="8">
        <v>0</v>
      </c>
      <c r="AX76" s="46">
        <f t="shared" si="4"/>
        <v>0</v>
      </c>
      <c r="AY76" s="46">
        <f t="shared" si="3"/>
        <v>0</v>
      </c>
      <c r="AZ76" s="46">
        <f t="shared" si="3"/>
        <v>0</v>
      </c>
      <c r="BA76" s="46">
        <f t="shared" si="3"/>
        <v>0</v>
      </c>
      <c r="BB76" s="46">
        <f t="shared" si="5"/>
        <v>0</v>
      </c>
      <c r="BD76" s="46"/>
    </row>
    <row r="77" spans="1:56" x14ac:dyDescent="0.25">
      <c r="A77" t="s">
        <v>75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9">
        <v>0</v>
      </c>
      <c r="AI77" s="9">
        <v>0</v>
      </c>
      <c r="AJ77" s="9">
        <v>0</v>
      </c>
      <c r="AK77" s="9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  <c r="AU77" s="8">
        <v>0</v>
      </c>
      <c r="AV77" s="8">
        <v>0</v>
      </c>
      <c r="AW77" s="8">
        <v>0</v>
      </c>
      <c r="AX77" s="46">
        <f t="shared" si="4"/>
        <v>0</v>
      </c>
      <c r="AY77" s="46">
        <f t="shared" si="3"/>
        <v>0</v>
      </c>
      <c r="AZ77" s="46">
        <f t="shared" si="3"/>
        <v>0</v>
      </c>
      <c r="BA77" s="46">
        <f t="shared" si="3"/>
        <v>0</v>
      </c>
      <c r="BB77" s="46">
        <f t="shared" si="5"/>
        <v>0</v>
      </c>
      <c r="BD77" s="46"/>
    </row>
    <row r="78" spans="1:56" x14ac:dyDescent="0.25">
      <c r="A78" t="s">
        <v>76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9">
        <v>0</v>
      </c>
      <c r="AI78" s="9">
        <v>0</v>
      </c>
      <c r="AJ78" s="9">
        <v>0</v>
      </c>
      <c r="AK78" s="9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8">
        <v>0</v>
      </c>
      <c r="AX78" s="46">
        <f t="shared" si="4"/>
        <v>0</v>
      </c>
      <c r="AY78" s="46">
        <f t="shared" si="3"/>
        <v>0</v>
      </c>
      <c r="AZ78" s="46">
        <f t="shared" si="3"/>
        <v>0</v>
      </c>
      <c r="BA78" s="46">
        <f t="shared" si="3"/>
        <v>0</v>
      </c>
      <c r="BB78" s="46">
        <f t="shared" si="5"/>
        <v>0</v>
      </c>
      <c r="BD78" s="46"/>
    </row>
    <row r="79" spans="1:56" x14ac:dyDescent="0.25">
      <c r="A79" t="s">
        <v>77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9">
        <v>0</v>
      </c>
      <c r="AI79" s="9">
        <v>0</v>
      </c>
      <c r="AJ79" s="9">
        <v>0</v>
      </c>
      <c r="AK79" s="9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8">
        <v>0</v>
      </c>
      <c r="AX79" s="46">
        <f t="shared" si="4"/>
        <v>0</v>
      </c>
      <c r="AY79" s="46">
        <f t="shared" si="3"/>
        <v>0</v>
      </c>
      <c r="AZ79" s="46">
        <f t="shared" si="3"/>
        <v>0</v>
      </c>
      <c r="BA79" s="46">
        <f t="shared" si="3"/>
        <v>0</v>
      </c>
      <c r="BB79" s="46">
        <f t="shared" si="5"/>
        <v>0</v>
      </c>
      <c r="BD79" s="46"/>
    </row>
    <row r="80" spans="1:56" x14ac:dyDescent="0.25">
      <c r="A80" t="s">
        <v>78</v>
      </c>
      <c r="B80" s="8">
        <v>-29216.666666666668</v>
      </c>
      <c r="C80" s="8">
        <v>-484096.76999999996</v>
      </c>
      <c r="D80" s="8">
        <v>0</v>
      </c>
      <c r="E80" s="8">
        <v>0</v>
      </c>
      <c r="F80" s="8">
        <v>-29216.666666666668</v>
      </c>
      <c r="G80" s="8">
        <v>-481249.76999999996</v>
      </c>
      <c r="H80" s="8">
        <v>0</v>
      </c>
      <c r="I80" s="8">
        <v>0</v>
      </c>
      <c r="J80" s="8">
        <v>-29216.666666666668</v>
      </c>
      <c r="K80" s="8">
        <v>-481249.77999999991</v>
      </c>
      <c r="L80" s="8">
        <v>0</v>
      </c>
      <c r="M80" s="8">
        <v>0</v>
      </c>
      <c r="N80" s="8">
        <v>-25318.89263888889</v>
      </c>
      <c r="O80" s="8">
        <v>-479074.5</v>
      </c>
      <c r="P80" s="8">
        <v>0</v>
      </c>
      <c r="Q80" s="8">
        <v>0</v>
      </c>
      <c r="R80" s="8">
        <v>-29642.689999999995</v>
      </c>
      <c r="S80" s="8">
        <v>-480849.66</v>
      </c>
      <c r="T80" s="8">
        <v>0</v>
      </c>
      <c r="U80" s="8">
        <v>0</v>
      </c>
      <c r="V80" s="8">
        <v>-24701.206249999996</v>
      </c>
      <c r="W80" s="8">
        <v>-475071.57999999996</v>
      </c>
      <c r="X80" s="8">
        <v>20925.95</v>
      </c>
      <c r="Y80" s="8">
        <v>0</v>
      </c>
      <c r="Z80" s="8">
        <v>-24701.206249999996</v>
      </c>
      <c r="AA80" s="8">
        <v>-444258.63</v>
      </c>
      <c r="AB80" s="8">
        <v>-20925.95</v>
      </c>
      <c r="AC80" s="8">
        <v>0</v>
      </c>
      <c r="AD80" s="8">
        <v>-24701.206249999996</v>
      </c>
      <c r="AE80" s="8">
        <v>-444258.63</v>
      </c>
      <c r="AF80" s="8">
        <v>0</v>
      </c>
      <c r="AG80" s="8">
        <v>0</v>
      </c>
      <c r="AH80" s="9">
        <v>-24701.206249999996</v>
      </c>
      <c r="AI80" s="9">
        <v>-436443.49000000005</v>
      </c>
      <c r="AJ80" s="9">
        <v>0</v>
      </c>
      <c r="AK80" s="9">
        <v>0</v>
      </c>
      <c r="AL80" s="8">
        <v>-24701.206249999996</v>
      </c>
      <c r="AM80" s="8">
        <v>-446905.34</v>
      </c>
      <c r="AN80" s="8">
        <v>0</v>
      </c>
      <c r="AO80" s="8">
        <v>0</v>
      </c>
      <c r="AP80" s="8">
        <v>-24701.206249999996</v>
      </c>
      <c r="AQ80" s="8">
        <v>-457115.05</v>
      </c>
      <c r="AR80" s="8">
        <v>0</v>
      </c>
      <c r="AS80" s="8">
        <v>0</v>
      </c>
      <c r="AT80" s="8">
        <v>-24701.206249999996</v>
      </c>
      <c r="AU80" s="8">
        <v>-490344.10000000003</v>
      </c>
      <c r="AV80" s="8">
        <v>0</v>
      </c>
      <c r="AW80" s="8">
        <v>0</v>
      </c>
      <c r="AX80" s="46">
        <f t="shared" si="4"/>
        <v>-5916437.3263888862</v>
      </c>
      <c r="AY80" s="46">
        <f t="shared" si="3"/>
        <v>-315520.02638888883</v>
      </c>
      <c r="AZ80" s="46">
        <f t="shared" si="3"/>
        <v>-5600917.2999999989</v>
      </c>
      <c r="BA80" s="46">
        <f t="shared" si="3"/>
        <v>0</v>
      </c>
      <c r="BB80" s="46">
        <f t="shared" si="5"/>
        <v>0</v>
      </c>
      <c r="BD80" s="46"/>
    </row>
    <row r="81" spans="1:56" x14ac:dyDescent="0.25">
      <c r="A81" t="s">
        <v>79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9">
        <v>0</v>
      </c>
      <c r="AI81" s="9">
        <v>0</v>
      </c>
      <c r="AJ81" s="9">
        <v>0</v>
      </c>
      <c r="AK81" s="9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8">
        <v>0</v>
      </c>
      <c r="AW81" s="8">
        <v>0</v>
      </c>
      <c r="AX81" s="46">
        <f t="shared" si="4"/>
        <v>0</v>
      </c>
      <c r="AY81" s="46">
        <f t="shared" si="3"/>
        <v>0</v>
      </c>
      <c r="AZ81" s="46">
        <f t="shared" si="3"/>
        <v>0</v>
      </c>
      <c r="BA81" s="46">
        <f t="shared" si="3"/>
        <v>0</v>
      </c>
      <c r="BB81" s="46">
        <f t="shared" si="5"/>
        <v>0</v>
      </c>
      <c r="BD81" s="46"/>
    </row>
    <row r="82" spans="1:56" x14ac:dyDescent="0.25">
      <c r="A82" t="s">
        <v>80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9">
        <v>0</v>
      </c>
      <c r="AI82" s="9">
        <v>0</v>
      </c>
      <c r="AJ82" s="9">
        <v>0</v>
      </c>
      <c r="AK82" s="9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8">
        <v>0</v>
      </c>
      <c r="AX82" s="46">
        <f t="shared" si="4"/>
        <v>0</v>
      </c>
      <c r="AY82" s="46">
        <f t="shared" si="3"/>
        <v>0</v>
      </c>
      <c r="AZ82" s="46">
        <f t="shared" si="3"/>
        <v>0</v>
      </c>
      <c r="BA82" s="46">
        <f t="shared" si="3"/>
        <v>0</v>
      </c>
      <c r="BB82" s="46">
        <f t="shared" si="5"/>
        <v>0</v>
      </c>
      <c r="BD82" s="46"/>
    </row>
    <row r="83" spans="1:56" x14ac:dyDescent="0.25">
      <c r="A83" t="s">
        <v>81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9">
        <v>0</v>
      </c>
      <c r="AI83" s="9">
        <v>0</v>
      </c>
      <c r="AJ83" s="9">
        <v>0</v>
      </c>
      <c r="AK83" s="9">
        <v>0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8">
        <v>0</v>
      </c>
      <c r="AW83" s="8">
        <v>0</v>
      </c>
      <c r="AX83" s="46">
        <f t="shared" si="4"/>
        <v>0</v>
      </c>
      <c r="AY83" s="46">
        <f t="shared" ref="AY83:BA146" si="6">B83+F83+J83+N83+R83+V83+Z83+AD83+AH83+AL83+AP83+AT83</f>
        <v>0</v>
      </c>
      <c r="AZ83" s="46">
        <f t="shared" si="6"/>
        <v>0</v>
      </c>
      <c r="BA83" s="46">
        <f t="shared" si="6"/>
        <v>0</v>
      </c>
      <c r="BB83" s="46">
        <f t="shared" si="5"/>
        <v>0</v>
      </c>
      <c r="BD83" s="46"/>
    </row>
    <row r="84" spans="1:56" x14ac:dyDescent="0.25">
      <c r="A84" t="s">
        <v>82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9">
        <v>0</v>
      </c>
      <c r="AI84" s="9">
        <v>0</v>
      </c>
      <c r="AJ84" s="9">
        <v>0</v>
      </c>
      <c r="AK84" s="9">
        <v>0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8">
        <v>0</v>
      </c>
      <c r="AX84" s="46">
        <f t="shared" si="4"/>
        <v>0</v>
      </c>
      <c r="AY84" s="46">
        <f t="shared" si="6"/>
        <v>0</v>
      </c>
      <c r="AZ84" s="46">
        <f t="shared" si="6"/>
        <v>0</v>
      </c>
      <c r="BA84" s="46">
        <f t="shared" si="6"/>
        <v>0</v>
      </c>
      <c r="BB84" s="46">
        <f t="shared" si="5"/>
        <v>0</v>
      </c>
      <c r="BD84" s="46"/>
    </row>
    <row r="85" spans="1:56" x14ac:dyDescent="0.25">
      <c r="A85" t="s">
        <v>83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9">
        <v>0</v>
      </c>
      <c r="AI85" s="9">
        <v>0</v>
      </c>
      <c r="AJ85" s="9">
        <v>0</v>
      </c>
      <c r="AK85" s="9">
        <v>0</v>
      </c>
      <c r="AL85" s="8">
        <v>0</v>
      </c>
      <c r="AM85" s="8">
        <v>0</v>
      </c>
      <c r="AN85" s="8">
        <v>0</v>
      </c>
      <c r="AO85" s="8">
        <v>0</v>
      </c>
      <c r="AP85" s="8">
        <v>0</v>
      </c>
      <c r="AQ85" s="8">
        <v>0</v>
      </c>
      <c r="AR85" s="8">
        <v>0</v>
      </c>
      <c r="AS85" s="8">
        <v>0</v>
      </c>
      <c r="AT85" s="8">
        <v>0</v>
      </c>
      <c r="AU85" s="8">
        <v>0</v>
      </c>
      <c r="AV85" s="8">
        <v>0</v>
      </c>
      <c r="AW85" s="8">
        <v>0</v>
      </c>
      <c r="AX85" s="46">
        <f t="shared" si="4"/>
        <v>0</v>
      </c>
      <c r="AY85" s="46">
        <f t="shared" si="6"/>
        <v>0</v>
      </c>
      <c r="AZ85" s="46">
        <f t="shared" si="6"/>
        <v>0</v>
      </c>
      <c r="BA85" s="46">
        <f t="shared" si="6"/>
        <v>0</v>
      </c>
      <c r="BB85" s="46">
        <f t="shared" si="5"/>
        <v>0</v>
      </c>
      <c r="BD85" s="46"/>
    </row>
    <row r="86" spans="1:56" x14ac:dyDescent="0.25">
      <c r="A86" t="s">
        <v>84</v>
      </c>
      <c r="B86" s="8">
        <v>0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9">
        <v>0</v>
      </c>
      <c r="AI86" s="9">
        <v>0</v>
      </c>
      <c r="AJ86" s="9">
        <v>0</v>
      </c>
      <c r="AK86" s="9">
        <v>0</v>
      </c>
      <c r="AL86" s="8">
        <v>0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8">
        <v>0</v>
      </c>
      <c r="AW86" s="8">
        <v>0</v>
      </c>
      <c r="AX86" s="46">
        <f t="shared" si="4"/>
        <v>0</v>
      </c>
      <c r="AY86" s="46">
        <f t="shared" si="6"/>
        <v>0</v>
      </c>
      <c r="AZ86" s="46">
        <f t="shared" si="6"/>
        <v>0</v>
      </c>
      <c r="BA86" s="46">
        <f t="shared" si="6"/>
        <v>0</v>
      </c>
      <c r="BB86" s="46">
        <f t="shared" si="5"/>
        <v>0</v>
      </c>
      <c r="BD86" s="46"/>
    </row>
    <row r="87" spans="1:56" x14ac:dyDescent="0.25">
      <c r="A87" t="s">
        <v>85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9">
        <v>0</v>
      </c>
      <c r="AI87" s="9">
        <v>0</v>
      </c>
      <c r="AJ87" s="9">
        <v>0</v>
      </c>
      <c r="AK87" s="9">
        <v>0</v>
      </c>
      <c r="AL87" s="8">
        <v>0</v>
      </c>
      <c r="AM87" s="8">
        <v>0</v>
      </c>
      <c r="AN87" s="8">
        <v>0</v>
      </c>
      <c r="AO87" s="8">
        <v>0</v>
      </c>
      <c r="AP87" s="8">
        <v>0</v>
      </c>
      <c r="AQ87" s="8">
        <v>0</v>
      </c>
      <c r="AR87" s="8">
        <v>0</v>
      </c>
      <c r="AS87" s="8">
        <v>0</v>
      </c>
      <c r="AT87" s="8">
        <v>0</v>
      </c>
      <c r="AU87" s="8">
        <v>0</v>
      </c>
      <c r="AV87" s="8">
        <v>0</v>
      </c>
      <c r="AW87" s="8">
        <v>0</v>
      </c>
      <c r="AX87" s="46">
        <f t="shared" si="4"/>
        <v>0</v>
      </c>
      <c r="AY87" s="46">
        <f t="shared" si="6"/>
        <v>0</v>
      </c>
      <c r="AZ87" s="46">
        <f t="shared" si="6"/>
        <v>0</v>
      </c>
      <c r="BA87" s="46">
        <f t="shared" si="6"/>
        <v>0</v>
      </c>
      <c r="BB87" s="46">
        <f t="shared" si="5"/>
        <v>0</v>
      </c>
      <c r="BD87" s="46"/>
    </row>
    <row r="88" spans="1:56" x14ac:dyDescent="0.25">
      <c r="A88" t="s">
        <v>86</v>
      </c>
      <c r="B88" s="8">
        <v>-8373.8333333333339</v>
      </c>
      <c r="C88" s="8">
        <v>0</v>
      </c>
      <c r="D88" s="8">
        <v>0</v>
      </c>
      <c r="E88" s="8">
        <v>0</v>
      </c>
      <c r="F88" s="8">
        <v>-8373.8333333333339</v>
      </c>
      <c r="G88" s="8">
        <v>0</v>
      </c>
      <c r="H88" s="8">
        <v>0</v>
      </c>
      <c r="I88" s="8">
        <v>0</v>
      </c>
      <c r="J88" s="8">
        <v>-8373.8333333333339</v>
      </c>
      <c r="K88" s="8">
        <v>0</v>
      </c>
      <c r="L88" s="8">
        <v>0</v>
      </c>
      <c r="M88" s="8">
        <v>0</v>
      </c>
      <c r="N88" s="8">
        <v>-8373.8333333333339</v>
      </c>
      <c r="O88" s="8">
        <v>0</v>
      </c>
      <c r="P88" s="8">
        <v>0</v>
      </c>
      <c r="Q88" s="8">
        <v>0</v>
      </c>
      <c r="R88" s="8">
        <v>-8373.8333333333321</v>
      </c>
      <c r="S88" s="8">
        <v>0</v>
      </c>
      <c r="T88" s="8">
        <v>0</v>
      </c>
      <c r="U88" s="8">
        <v>0</v>
      </c>
      <c r="V88" s="8">
        <v>-8373.8357142857149</v>
      </c>
      <c r="W88" s="8">
        <v>0</v>
      </c>
      <c r="X88" s="8">
        <v>0</v>
      </c>
      <c r="Y88" s="8">
        <v>0</v>
      </c>
      <c r="Z88" s="8">
        <v>-8373.8357142857149</v>
      </c>
      <c r="AA88" s="8">
        <v>0</v>
      </c>
      <c r="AB88" s="8">
        <v>0</v>
      </c>
      <c r="AC88" s="8">
        <v>0</v>
      </c>
      <c r="AD88" s="8">
        <v>-8373.8357142857149</v>
      </c>
      <c r="AE88" s="8">
        <v>0</v>
      </c>
      <c r="AF88" s="8">
        <v>0</v>
      </c>
      <c r="AG88" s="8">
        <v>0</v>
      </c>
      <c r="AH88" s="9">
        <v>-8373.8357142857149</v>
      </c>
      <c r="AI88" s="9">
        <v>0</v>
      </c>
      <c r="AJ88" s="9">
        <v>0</v>
      </c>
      <c r="AK88" s="9">
        <v>0</v>
      </c>
      <c r="AL88" s="8">
        <v>-8373.8357142857149</v>
      </c>
      <c r="AM88" s="8">
        <v>0</v>
      </c>
      <c r="AN88" s="8">
        <v>0</v>
      </c>
      <c r="AO88" s="8">
        <v>0</v>
      </c>
      <c r="AP88" s="8">
        <v>-8373.8357142857149</v>
      </c>
      <c r="AQ88" s="8">
        <v>0</v>
      </c>
      <c r="AR88" s="8">
        <v>0</v>
      </c>
      <c r="AS88" s="8">
        <v>0</v>
      </c>
      <c r="AT88" s="8">
        <v>-8373.8357142857149</v>
      </c>
      <c r="AU88" s="8">
        <v>0</v>
      </c>
      <c r="AV88" s="8">
        <v>0</v>
      </c>
      <c r="AW88" s="8">
        <v>0</v>
      </c>
      <c r="AX88" s="46">
        <f t="shared" si="4"/>
        <v>-100486.01666666666</v>
      </c>
      <c r="AY88" s="46">
        <f t="shared" si="6"/>
        <v>-100486.01666666666</v>
      </c>
      <c r="AZ88" s="46">
        <f t="shared" si="6"/>
        <v>0</v>
      </c>
      <c r="BA88" s="46">
        <f t="shared" si="6"/>
        <v>0</v>
      </c>
      <c r="BB88" s="46">
        <f t="shared" si="5"/>
        <v>0</v>
      </c>
      <c r="BD88" s="46"/>
    </row>
    <row r="89" spans="1:56" x14ac:dyDescent="0.25">
      <c r="A89" t="s">
        <v>87</v>
      </c>
      <c r="B89" s="8">
        <v>0</v>
      </c>
      <c r="C89" s="8">
        <v>-18952.38</v>
      </c>
      <c r="D89" s="8">
        <v>0</v>
      </c>
      <c r="E89" s="8">
        <v>0</v>
      </c>
      <c r="F89" s="8">
        <v>0</v>
      </c>
      <c r="G89" s="8">
        <v>-18702.38</v>
      </c>
      <c r="H89" s="8">
        <v>0</v>
      </c>
      <c r="I89" s="8">
        <v>0</v>
      </c>
      <c r="J89" s="8">
        <v>0</v>
      </c>
      <c r="K89" s="8">
        <v>-18702.38</v>
      </c>
      <c r="L89" s="8">
        <v>0</v>
      </c>
      <c r="M89" s="8">
        <v>0</v>
      </c>
      <c r="N89" s="8">
        <v>0</v>
      </c>
      <c r="O89" s="8">
        <v>-18702.38</v>
      </c>
      <c r="P89" s="8">
        <v>0</v>
      </c>
      <c r="Q89" s="8">
        <v>0</v>
      </c>
      <c r="R89" s="8">
        <v>0</v>
      </c>
      <c r="S89" s="8">
        <v>-18702.38</v>
      </c>
      <c r="T89" s="8">
        <v>0</v>
      </c>
      <c r="U89" s="8">
        <v>0</v>
      </c>
      <c r="V89" s="8">
        <v>0</v>
      </c>
      <c r="W89" s="8">
        <v>-18702.38</v>
      </c>
      <c r="X89" s="8">
        <v>2099.36</v>
      </c>
      <c r="Y89" s="8">
        <v>0</v>
      </c>
      <c r="Z89" s="8">
        <v>0</v>
      </c>
      <c r="AA89" s="8">
        <v>-18702.38</v>
      </c>
      <c r="AB89" s="8">
        <v>1635.52</v>
      </c>
      <c r="AC89" s="8">
        <v>0</v>
      </c>
      <c r="AD89" s="8">
        <v>0</v>
      </c>
      <c r="AE89" s="8">
        <v>-18702.38</v>
      </c>
      <c r="AF89" s="8">
        <v>1635.52</v>
      </c>
      <c r="AG89" s="8">
        <v>0</v>
      </c>
      <c r="AH89" s="9">
        <v>0</v>
      </c>
      <c r="AI89" s="9">
        <v>-18702.38</v>
      </c>
      <c r="AJ89" s="9">
        <v>1635.511269053</v>
      </c>
      <c r="AK89" s="9">
        <v>0</v>
      </c>
      <c r="AL89" s="8">
        <v>0</v>
      </c>
      <c r="AM89" s="8">
        <v>-18702.38</v>
      </c>
      <c r="AN89" s="8">
        <v>1635.511269053</v>
      </c>
      <c r="AO89" s="8">
        <v>0</v>
      </c>
      <c r="AP89" s="8">
        <v>0</v>
      </c>
      <c r="AQ89" s="8">
        <v>-18702.38</v>
      </c>
      <c r="AR89" s="8">
        <v>1635.511269053</v>
      </c>
      <c r="AS89" s="8">
        <v>0</v>
      </c>
      <c r="AT89" s="8">
        <v>0</v>
      </c>
      <c r="AU89" s="8">
        <v>-18702.38</v>
      </c>
      <c r="AV89" s="8">
        <v>1635.511269053</v>
      </c>
      <c r="AW89" s="8">
        <v>0</v>
      </c>
      <c r="AX89" s="46">
        <f t="shared" si="4"/>
        <v>-212766.114923788</v>
      </c>
      <c r="AY89" s="46">
        <f t="shared" si="6"/>
        <v>0</v>
      </c>
      <c r="AZ89" s="46">
        <f t="shared" si="6"/>
        <v>-224678.56000000003</v>
      </c>
      <c r="BA89" s="46">
        <f t="shared" si="6"/>
        <v>11912.445076212001</v>
      </c>
      <c r="BB89" s="46">
        <f>E89+I89+M89+Q89+U89+Y89+AC89+AG89+AK89+AO89+AS89+AW89</f>
        <v>0</v>
      </c>
      <c r="BD89" s="46"/>
    </row>
    <row r="90" spans="1:56" x14ac:dyDescent="0.25">
      <c r="A90" t="s">
        <v>88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9">
        <v>0</v>
      </c>
      <c r="AI90" s="9">
        <v>0</v>
      </c>
      <c r="AJ90" s="9">
        <v>0</v>
      </c>
      <c r="AK90" s="9">
        <v>0</v>
      </c>
      <c r="AL90" s="8">
        <v>0</v>
      </c>
      <c r="AM90" s="8">
        <v>0</v>
      </c>
      <c r="AN90" s="8">
        <v>0</v>
      </c>
      <c r="AO90" s="8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  <c r="AU90" s="8">
        <v>0</v>
      </c>
      <c r="AV90" s="8">
        <v>0</v>
      </c>
      <c r="AW90" s="8">
        <v>0</v>
      </c>
      <c r="AX90" s="46">
        <f t="shared" si="4"/>
        <v>0</v>
      </c>
      <c r="AY90" s="46">
        <f t="shared" si="6"/>
        <v>0</v>
      </c>
      <c r="AZ90" s="46">
        <f t="shared" si="6"/>
        <v>0</v>
      </c>
      <c r="BA90" s="46">
        <f t="shared" si="6"/>
        <v>0</v>
      </c>
      <c r="BB90" s="46">
        <f t="shared" si="5"/>
        <v>0</v>
      </c>
      <c r="BD90" s="46"/>
    </row>
    <row r="91" spans="1:56" x14ac:dyDescent="0.25">
      <c r="A91" t="s">
        <v>89</v>
      </c>
      <c r="B91" s="8">
        <v>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9">
        <v>0</v>
      </c>
      <c r="AI91" s="9">
        <v>0</v>
      </c>
      <c r="AJ91" s="9">
        <v>0</v>
      </c>
      <c r="AK91" s="9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46">
        <f t="shared" si="4"/>
        <v>0</v>
      </c>
      <c r="AY91" s="46">
        <f t="shared" si="6"/>
        <v>0</v>
      </c>
      <c r="AZ91" s="46">
        <f t="shared" si="6"/>
        <v>0</v>
      </c>
      <c r="BA91" s="46">
        <f t="shared" si="6"/>
        <v>0</v>
      </c>
      <c r="BB91" s="46">
        <f t="shared" si="5"/>
        <v>0</v>
      </c>
      <c r="BD91" s="46"/>
    </row>
    <row r="92" spans="1:56" x14ac:dyDescent="0.25">
      <c r="A92" t="s">
        <v>90</v>
      </c>
      <c r="B92" s="8">
        <v>-24745.166666666668</v>
      </c>
      <c r="C92" s="8">
        <v>-159566.62</v>
      </c>
      <c r="D92" s="8">
        <v>0</v>
      </c>
      <c r="E92" s="8">
        <v>0</v>
      </c>
      <c r="F92" s="8">
        <v>-24745.166666666668</v>
      </c>
      <c r="G92" s="8">
        <v>-158566.61000000002</v>
      </c>
      <c r="H92" s="8">
        <v>0</v>
      </c>
      <c r="I92" s="8">
        <v>0</v>
      </c>
      <c r="J92" s="8">
        <v>-24745.166666666668</v>
      </c>
      <c r="K92" s="8">
        <v>-160233.26999999999</v>
      </c>
      <c r="L92" s="8">
        <v>0</v>
      </c>
      <c r="M92" s="8">
        <v>0</v>
      </c>
      <c r="N92" s="8">
        <v>-24745.166833333336</v>
      </c>
      <c r="O92" s="8">
        <v>-160233.26999999999</v>
      </c>
      <c r="P92" s="8">
        <v>0</v>
      </c>
      <c r="Q92" s="8">
        <v>0</v>
      </c>
      <c r="R92" s="8">
        <v>-24745.166666666664</v>
      </c>
      <c r="S92" s="8">
        <v>-160233.26999999999</v>
      </c>
      <c r="T92" s="8">
        <v>0</v>
      </c>
      <c r="U92" s="8">
        <v>0</v>
      </c>
      <c r="V92" s="8">
        <v>-24745.164500000006</v>
      </c>
      <c r="W92" s="8">
        <v>-173560.87</v>
      </c>
      <c r="X92" s="8">
        <v>0</v>
      </c>
      <c r="Y92" s="8">
        <v>0</v>
      </c>
      <c r="Z92" s="8">
        <v>-24745.164500000006</v>
      </c>
      <c r="AA92" s="8">
        <v>-173740.97999999998</v>
      </c>
      <c r="AB92" s="8">
        <v>0</v>
      </c>
      <c r="AC92" s="8">
        <v>0</v>
      </c>
      <c r="AD92" s="8">
        <v>-24745.164500000006</v>
      </c>
      <c r="AE92" s="8">
        <v>-173740.97999999998</v>
      </c>
      <c r="AF92" s="8">
        <v>0</v>
      </c>
      <c r="AG92" s="8">
        <v>0</v>
      </c>
      <c r="AH92" s="9">
        <v>-24745.164500000006</v>
      </c>
      <c r="AI92" s="9">
        <v>-173713.95</v>
      </c>
      <c r="AJ92" s="9">
        <v>0</v>
      </c>
      <c r="AK92" s="9">
        <v>0</v>
      </c>
      <c r="AL92" s="8">
        <v>-24745.164500000006</v>
      </c>
      <c r="AM92" s="8">
        <v>-173713.91999999998</v>
      </c>
      <c r="AN92" s="8">
        <v>0</v>
      </c>
      <c r="AO92" s="8">
        <v>0</v>
      </c>
      <c r="AP92" s="8">
        <v>-24745.164500000006</v>
      </c>
      <c r="AQ92" s="8">
        <v>-173713.91999999998</v>
      </c>
      <c r="AR92" s="8">
        <v>0</v>
      </c>
      <c r="AS92" s="8">
        <v>0</v>
      </c>
      <c r="AT92" s="8">
        <v>-24745.164500000006</v>
      </c>
      <c r="AU92" s="8">
        <v>-173713.86</v>
      </c>
      <c r="AV92" s="8">
        <v>0</v>
      </c>
      <c r="AW92" s="8">
        <v>0</v>
      </c>
      <c r="AX92" s="46">
        <f t="shared" si="4"/>
        <v>-2311673.5049999994</v>
      </c>
      <c r="AY92" s="46">
        <f t="shared" si="6"/>
        <v>-296941.9850000001</v>
      </c>
      <c r="AZ92" s="46">
        <f t="shared" si="6"/>
        <v>-2014731.52</v>
      </c>
      <c r="BA92" s="46">
        <f t="shared" si="6"/>
        <v>0</v>
      </c>
      <c r="BB92" s="46">
        <f t="shared" si="5"/>
        <v>0</v>
      </c>
      <c r="BD92" s="46"/>
    </row>
    <row r="93" spans="1:56" x14ac:dyDescent="0.25">
      <c r="A93" t="s">
        <v>91</v>
      </c>
      <c r="B93" s="8">
        <v>-16571.5</v>
      </c>
      <c r="C93" s="8">
        <v>-212377.61</v>
      </c>
      <c r="D93" s="8">
        <v>0</v>
      </c>
      <c r="E93" s="8">
        <v>0</v>
      </c>
      <c r="F93" s="8">
        <v>-16571.5</v>
      </c>
      <c r="G93" s="8">
        <v>-211877.61</v>
      </c>
      <c r="H93" s="8">
        <v>0</v>
      </c>
      <c r="I93" s="8">
        <v>0</v>
      </c>
      <c r="J93" s="8">
        <v>-16571.5</v>
      </c>
      <c r="K93" s="8">
        <v>-211877.61</v>
      </c>
      <c r="L93" s="8">
        <v>0</v>
      </c>
      <c r="M93" s="8">
        <v>0</v>
      </c>
      <c r="N93" s="8">
        <v>-15993.169122222222</v>
      </c>
      <c r="O93" s="8">
        <v>-211877.61</v>
      </c>
      <c r="P93" s="8">
        <v>0</v>
      </c>
      <c r="Q93" s="8">
        <v>0</v>
      </c>
      <c r="R93" s="8">
        <v>-16643.791250000002</v>
      </c>
      <c r="S93" s="8">
        <v>-211877.6</v>
      </c>
      <c r="T93" s="8">
        <v>0</v>
      </c>
      <c r="U93" s="8">
        <v>0</v>
      </c>
      <c r="V93" s="8">
        <v>-15900.223157142857</v>
      </c>
      <c r="W93" s="8">
        <v>-223528.64</v>
      </c>
      <c r="X93" s="8">
        <v>0</v>
      </c>
      <c r="Y93" s="8">
        <v>0</v>
      </c>
      <c r="Z93" s="8">
        <v>-15900.223157142857</v>
      </c>
      <c r="AA93" s="8">
        <v>-223528.65000000002</v>
      </c>
      <c r="AB93" s="8">
        <v>0</v>
      </c>
      <c r="AC93" s="8">
        <v>0</v>
      </c>
      <c r="AD93" s="8">
        <v>-15900.223157142857</v>
      </c>
      <c r="AE93" s="8">
        <v>-223528.65000000002</v>
      </c>
      <c r="AF93" s="8">
        <v>0</v>
      </c>
      <c r="AG93" s="8">
        <v>0</v>
      </c>
      <c r="AH93" s="9">
        <v>-15900.223157142857</v>
      </c>
      <c r="AI93" s="9">
        <v>-223528.65000000002</v>
      </c>
      <c r="AJ93" s="9">
        <v>0</v>
      </c>
      <c r="AK93" s="9">
        <v>0</v>
      </c>
      <c r="AL93" s="8">
        <v>-15900.223157142857</v>
      </c>
      <c r="AM93" s="8">
        <v>-223528.65000000002</v>
      </c>
      <c r="AN93" s="8">
        <v>0</v>
      </c>
      <c r="AO93" s="8">
        <v>0</v>
      </c>
      <c r="AP93" s="8">
        <v>-15900.223157142857</v>
      </c>
      <c r="AQ93" s="8">
        <v>-223528.66</v>
      </c>
      <c r="AR93" s="8">
        <v>0</v>
      </c>
      <c r="AS93" s="8">
        <v>0</v>
      </c>
      <c r="AT93" s="8">
        <v>-15900.223157142857</v>
      </c>
      <c r="AU93" s="8">
        <v>-231445.27</v>
      </c>
      <c r="AV93" s="8">
        <v>0</v>
      </c>
      <c r="AW93" s="8">
        <v>0</v>
      </c>
      <c r="AX93" s="46">
        <f t="shared" si="4"/>
        <v>-2826158.2324722214</v>
      </c>
      <c r="AY93" s="46">
        <f t="shared" si="6"/>
        <v>-193653.02247222228</v>
      </c>
      <c r="AZ93" s="46">
        <f t="shared" si="6"/>
        <v>-2632505.21</v>
      </c>
      <c r="BA93" s="46">
        <f t="shared" si="6"/>
        <v>0</v>
      </c>
      <c r="BB93" s="46">
        <f t="shared" si="5"/>
        <v>0</v>
      </c>
      <c r="BD93" s="46"/>
    </row>
    <row r="94" spans="1:56" x14ac:dyDescent="0.25">
      <c r="A94" t="s">
        <v>92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9">
        <v>0</v>
      </c>
      <c r="AI94" s="9">
        <v>0</v>
      </c>
      <c r="AJ94" s="9">
        <v>0</v>
      </c>
      <c r="AK94" s="9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46">
        <f t="shared" si="4"/>
        <v>0</v>
      </c>
      <c r="AY94" s="46">
        <f t="shared" si="6"/>
        <v>0</v>
      </c>
      <c r="AZ94" s="46">
        <f t="shared" si="6"/>
        <v>0</v>
      </c>
      <c r="BA94" s="46">
        <f t="shared" si="6"/>
        <v>0</v>
      </c>
      <c r="BB94" s="46">
        <f t="shared" si="5"/>
        <v>0</v>
      </c>
      <c r="BD94" s="46"/>
    </row>
    <row r="95" spans="1:56" x14ac:dyDescent="0.25">
      <c r="A95" t="s">
        <v>93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9">
        <v>0</v>
      </c>
      <c r="AI95" s="9">
        <v>0</v>
      </c>
      <c r="AJ95" s="9">
        <v>0</v>
      </c>
      <c r="AK95" s="9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46">
        <f t="shared" si="4"/>
        <v>0</v>
      </c>
      <c r="AY95" s="46">
        <f t="shared" si="6"/>
        <v>0</v>
      </c>
      <c r="AZ95" s="46">
        <f t="shared" si="6"/>
        <v>0</v>
      </c>
      <c r="BA95" s="46">
        <f t="shared" si="6"/>
        <v>0</v>
      </c>
      <c r="BB95" s="46">
        <f t="shared" si="5"/>
        <v>0</v>
      </c>
      <c r="BD95" s="46"/>
    </row>
    <row r="96" spans="1:56" x14ac:dyDescent="0.25">
      <c r="A96" t="s">
        <v>94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9">
        <v>0</v>
      </c>
      <c r="AI96" s="9">
        <v>0</v>
      </c>
      <c r="AJ96" s="9">
        <v>0</v>
      </c>
      <c r="AK96" s="9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 s="8">
        <v>0</v>
      </c>
      <c r="AW96" s="8">
        <v>0</v>
      </c>
      <c r="AX96" s="46">
        <f t="shared" si="4"/>
        <v>0</v>
      </c>
      <c r="AY96" s="46">
        <f t="shared" si="6"/>
        <v>0</v>
      </c>
      <c r="AZ96" s="46">
        <f t="shared" si="6"/>
        <v>0</v>
      </c>
      <c r="BA96" s="46">
        <f t="shared" si="6"/>
        <v>0</v>
      </c>
      <c r="BB96" s="46">
        <f t="shared" si="5"/>
        <v>0</v>
      </c>
      <c r="BD96" s="46"/>
    </row>
    <row r="97" spans="1:56" x14ac:dyDescent="0.25">
      <c r="A97" t="s">
        <v>95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9">
        <v>0</v>
      </c>
      <c r="AI97" s="9">
        <v>0</v>
      </c>
      <c r="AJ97" s="9">
        <v>0</v>
      </c>
      <c r="AK97" s="9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46">
        <f t="shared" si="4"/>
        <v>0</v>
      </c>
      <c r="AY97" s="46">
        <f t="shared" si="6"/>
        <v>0</v>
      </c>
      <c r="AZ97" s="46">
        <f t="shared" si="6"/>
        <v>0</v>
      </c>
      <c r="BA97" s="46">
        <f t="shared" si="6"/>
        <v>0</v>
      </c>
      <c r="BB97" s="46">
        <f t="shared" si="5"/>
        <v>0</v>
      </c>
      <c r="BD97" s="46"/>
    </row>
    <row r="98" spans="1:56" x14ac:dyDescent="0.25">
      <c r="A98" t="s">
        <v>96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9">
        <v>0</v>
      </c>
      <c r="AI98" s="9">
        <v>0</v>
      </c>
      <c r="AJ98" s="9">
        <v>0</v>
      </c>
      <c r="AK98" s="9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46">
        <f t="shared" si="4"/>
        <v>0</v>
      </c>
      <c r="AY98" s="46">
        <f t="shared" si="6"/>
        <v>0</v>
      </c>
      <c r="AZ98" s="46">
        <f t="shared" si="6"/>
        <v>0</v>
      </c>
      <c r="BA98" s="46">
        <f t="shared" si="6"/>
        <v>0</v>
      </c>
      <c r="BB98" s="46">
        <f t="shared" si="5"/>
        <v>0</v>
      </c>
      <c r="BD98" s="46"/>
    </row>
    <row r="99" spans="1:56" x14ac:dyDescent="0.25">
      <c r="A99" t="s">
        <v>97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9">
        <v>0</v>
      </c>
      <c r="AI99" s="9">
        <v>0</v>
      </c>
      <c r="AJ99" s="9">
        <v>0</v>
      </c>
      <c r="AK99" s="9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46">
        <f t="shared" si="4"/>
        <v>0</v>
      </c>
      <c r="AY99" s="46">
        <f t="shared" si="6"/>
        <v>0</v>
      </c>
      <c r="AZ99" s="46">
        <f t="shared" si="6"/>
        <v>0</v>
      </c>
      <c r="BA99" s="46">
        <f t="shared" si="6"/>
        <v>0</v>
      </c>
      <c r="BB99" s="46">
        <f t="shared" si="5"/>
        <v>0</v>
      </c>
      <c r="BD99" s="46"/>
    </row>
    <row r="100" spans="1:56" x14ac:dyDescent="0.25">
      <c r="A100" t="s">
        <v>98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9">
        <v>0</v>
      </c>
      <c r="AI100" s="9">
        <v>0</v>
      </c>
      <c r="AJ100" s="9">
        <v>0</v>
      </c>
      <c r="AK100" s="9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46">
        <f t="shared" si="4"/>
        <v>0</v>
      </c>
      <c r="AY100" s="46">
        <f t="shared" si="6"/>
        <v>0</v>
      </c>
      <c r="AZ100" s="46">
        <f t="shared" si="6"/>
        <v>0</v>
      </c>
      <c r="BA100" s="46">
        <f t="shared" si="6"/>
        <v>0</v>
      </c>
      <c r="BB100" s="46">
        <f t="shared" si="5"/>
        <v>0</v>
      </c>
      <c r="BD100" s="46"/>
    </row>
    <row r="101" spans="1:56" x14ac:dyDescent="0.25">
      <c r="A101" t="s">
        <v>99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9">
        <v>0</v>
      </c>
      <c r="AI101" s="9">
        <v>0</v>
      </c>
      <c r="AJ101" s="9">
        <v>0</v>
      </c>
      <c r="AK101" s="9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46">
        <f t="shared" si="4"/>
        <v>0</v>
      </c>
      <c r="AY101" s="46">
        <f t="shared" si="6"/>
        <v>0</v>
      </c>
      <c r="AZ101" s="46">
        <f t="shared" si="6"/>
        <v>0</v>
      </c>
      <c r="BA101" s="46">
        <f t="shared" si="6"/>
        <v>0</v>
      </c>
      <c r="BB101" s="46">
        <f t="shared" si="5"/>
        <v>0</v>
      </c>
      <c r="BD101" s="46"/>
    </row>
    <row r="102" spans="1:56" x14ac:dyDescent="0.25">
      <c r="A102" t="s">
        <v>100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9">
        <v>0</v>
      </c>
      <c r="AI102" s="9">
        <v>0</v>
      </c>
      <c r="AJ102" s="9">
        <v>0</v>
      </c>
      <c r="AK102" s="9">
        <v>0</v>
      </c>
      <c r="AL102" s="8">
        <v>0</v>
      </c>
      <c r="AM102" s="8">
        <v>0</v>
      </c>
      <c r="AN102" s="8">
        <v>0</v>
      </c>
      <c r="AO102" s="8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0</v>
      </c>
      <c r="AU102" s="8">
        <v>0</v>
      </c>
      <c r="AV102" s="8">
        <v>0</v>
      </c>
      <c r="AW102" s="8">
        <v>0</v>
      </c>
      <c r="AX102" s="46">
        <f t="shared" si="4"/>
        <v>0</v>
      </c>
      <c r="AY102" s="46">
        <f t="shared" si="6"/>
        <v>0</v>
      </c>
      <c r="AZ102" s="46">
        <f t="shared" si="6"/>
        <v>0</v>
      </c>
      <c r="BA102" s="46">
        <f t="shared" si="6"/>
        <v>0</v>
      </c>
      <c r="BB102" s="46">
        <f t="shared" si="5"/>
        <v>0</v>
      </c>
      <c r="BD102" s="46"/>
    </row>
    <row r="103" spans="1:56" x14ac:dyDescent="0.25">
      <c r="A103" t="s">
        <v>101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9">
        <v>0</v>
      </c>
      <c r="AI103" s="9">
        <v>0</v>
      </c>
      <c r="AJ103" s="9">
        <v>0</v>
      </c>
      <c r="AK103" s="9">
        <v>0</v>
      </c>
      <c r="AL103" s="8">
        <v>0</v>
      </c>
      <c r="AM103" s="8">
        <v>0</v>
      </c>
      <c r="AN103" s="8">
        <v>0</v>
      </c>
      <c r="AO103" s="8">
        <v>0</v>
      </c>
      <c r="AP103" s="8">
        <v>0</v>
      </c>
      <c r="AQ103" s="8">
        <v>0</v>
      </c>
      <c r="AR103" s="8">
        <v>0</v>
      </c>
      <c r="AS103" s="8">
        <v>0</v>
      </c>
      <c r="AT103" s="8">
        <v>0</v>
      </c>
      <c r="AU103" s="8">
        <v>0</v>
      </c>
      <c r="AV103" s="8">
        <v>0</v>
      </c>
      <c r="AW103" s="8">
        <v>0</v>
      </c>
      <c r="AX103" s="46">
        <f t="shared" si="4"/>
        <v>0</v>
      </c>
      <c r="AY103" s="46">
        <f t="shared" si="6"/>
        <v>0</v>
      </c>
      <c r="AZ103" s="46">
        <f t="shared" si="6"/>
        <v>0</v>
      </c>
      <c r="BA103" s="46">
        <f t="shared" si="6"/>
        <v>0</v>
      </c>
      <c r="BB103" s="46">
        <f t="shared" si="5"/>
        <v>0</v>
      </c>
      <c r="BD103" s="46"/>
    </row>
    <row r="104" spans="1:56" x14ac:dyDescent="0.25">
      <c r="A104" t="s">
        <v>102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9">
        <v>0</v>
      </c>
      <c r="AI104" s="9">
        <v>0</v>
      </c>
      <c r="AJ104" s="9">
        <v>0</v>
      </c>
      <c r="AK104" s="9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8">
        <v>0</v>
      </c>
      <c r="AX104" s="46">
        <f t="shared" si="4"/>
        <v>0</v>
      </c>
      <c r="AY104" s="46">
        <f t="shared" si="6"/>
        <v>0</v>
      </c>
      <c r="AZ104" s="46">
        <f t="shared" si="6"/>
        <v>0</v>
      </c>
      <c r="BA104" s="46">
        <f t="shared" si="6"/>
        <v>0</v>
      </c>
      <c r="BB104" s="46">
        <f t="shared" si="5"/>
        <v>0</v>
      </c>
      <c r="BD104" s="46"/>
    </row>
    <row r="105" spans="1:56" x14ac:dyDescent="0.25">
      <c r="A105" t="s">
        <v>103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9">
        <v>0</v>
      </c>
      <c r="AI105" s="9">
        <v>0</v>
      </c>
      <c r="AJ105" s="9">
        <v>0</v>
      </c>
      <c r="AK105" s="9">
        <v>0</v>
      </c>
      <c r="AL105" s="8">
        <v>0</v>
      </c>
      <c r="AM105" s="8">
        <v>0</v>
      </c>
      <c r="AN105" s="8">
        <v>0</v>
      </c>
      <c r="AO105" s="8">
        <v>0</v>
      </c>
      <c r="AP105" s="8">
        <v>0</v>
      </c>
      <c r="AQ105" s="8">
        <v>0</v>
      </c>
      <c r="AR105" s="8">
        <v>0</v>
      </c>
      <c r="AS105" s="8">
        <v>0</v>
      </c>
      <c r="AT105" s="8">
        <v>0</v>
      </c>
      <c r="AU105" s="8">
        <v>0</v>
      </c>
      <c r="AV105" s="8">
        <v>0</v>
      </c>
      <c r="AW105" s="8">
        <v>0</v>
      </c>
      <c r="AX105" s="46">
        <f t="shared" si="4"/>
        <v>0</v>
      </c>
      <c r="AY105" s="46">
        <f t="shared" si="6"/>
        <v>0</v>
      </c>
      <c r="AZ105" s="46">
        <f t="shared" si="6"/>
        <v>0</v>
      </c>
      <c r="BA105" s="46">
        <f t="shared" si="6"/>
        <v>0</v>
      </c>
      <c r="BB105" s="46">
        <f t="shared" si="5"/>
        <v>0</v>
      </c>
      <c r="BD105" s="46"/>
    </row>
    <row r="106" spans="1:56" x14ac:dyDescent="0.25">
      <c r="A106" t="s">
        <v>104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9">
        <v>0</v>
      </c>
      <c r="AI106" s="9">
        <v>0</v>
      </c>
      <c r="AJ106" s="9">
        <v>0</v>
      </c>
      <c r="AK106" s="9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  <c r="AU106" s="8">
        <v>0</v>
      </c>
      <c r="AV106" s="8">
        <v>0</v>
      </c>
      <c r="AW106" s="8">
        <v>0</v>
      </c>
      <c r="AX106" s="46">
        <f t="shared" si="4"/>
        <v>0</v>
      </c>
      <c r="AY106" s="46">
        <f t="shared" si="6"/>
        <v>0</v>
      </c>
      <c r="AZ106" s="46">
        <f t="shared" si="6"/>
        <v>0</v>
      </c>
      <c r="BA106" s="46">
        <f t="shared" si="6"/>
        <v>0</v>
      </c>
      <c r="BB106" s="46">
        <f t="shared" si="5"/>
        <v>0</v>
      </c>
      <c r="BD106" s="46"/>
    </row>
    <row r="107" spans="1:56" x14ac:dyDescent="0.25">
      <c r="A107" t="s">
        <v>105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9">
        <v>0</v>
      </c>
      <c r="AI107" s="9">
        <v>0</v>
      </c>
      <c r="AJ107" s="9">
        <v>0</v>
      </c>
      <c r="AK107" s="9">
        <v>0</v>
      </c>
      <c r="AL107" s="8">
        <v>0</v>
      </c>
      <c r="AM107" s="8">
        <v>0</v>
      </c>
      <c r="AN107" s="8">
        <v>0</v>
      </c>
      <c r="AO107" s="8">
        <v>0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  <c r="AU107" s="8">
        <v>0</v>
      </c>
      <c r="AV107" s="8">
        <v>0</v>
      </c>
      <c r="AW107" s="8">
        <v>0</v>
      </c>
      <c r="AX107" s="46">
        <f t="shared" si="4"/>
        <v>0</v>
      </c>
      <c r="AY107" s="46">
        <f t="shared" si="6"/>
        <v>0</v>
      </c>
      <c r="AZ107" s="46">
        <f t="shared" si="6"/>
        <v>0</v>
      </c>
      <c r="BA107" s="46">
        <f t="shared" si="6"/>
        <v>0</v>
      </c>
      <c r="BB107" s="46">
        <f t="shared" si="5"/>
        <v>0</v>
      </c>
      <c r="BD107" s="46"/>
    </row>
    <row r="108" spans="1:56" x14ac:dyDescent="0.25">
      <c r="A108" t="s">
        <v>106</v>
      </c>
      <c r="B108" s="8">
        <v>0</v>
      </c>
      <c r="C108" s="8">
        <v>0</v>
      </c>
      <c r="D108" s="8">
        <v>0</v>
      </c>
      <c r="E108" s="8">
        <v>-0.4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>
        <v>0</v>
      </c>
      <c r="AE108" s="8">
        <v>0</v>
      </c>
      <c r="AF108" s="8">
        <v>0</v>
      </c>
      <c r="AG108" s="8">
        <v>0</v>
      </c>
      <c r="AH108" s="9">
        <v>0</v>
      </c>
      <c r="AI108" s="9">
        <v>0</v>
      </c>
      <c r="AJ108" s="9">
        <v>0</v>
      </c>
      <c r="AK108" s="9">
        <v>0</v>
      </c>
      <c r="AL108" s="8">
        <v>0</v>
      </c>
      <c r="AM108" s="8">
        <v>0</v>
      </c>
      <c r="AN108" s="8">
        <v>0</v>
      </c>
      <c r="AO108" s="8">
        <v>0</v>
      </c>
      <c r="AP108" s="8">
        <v>0</v>
      </c>
      <c r="AQ108" s="8">
        <v>0</v>
      </c>
      <c r="AR108" s="8">
        <v>0</v>
      </c>
      <c r="AS108" s="8">
        <v>0</v>
      </c>
      <c r="AT108" s="8">
        <v>0</v>
      </c>
      <c r="AU108" s="8">
        <v>0</v>
      </c>
      <c r="AV108" s="8">
        <v>0</v>
      </c>
      <c r="AW108" s="8">
        <v>0</v>
      </c>
      <c r="AX108" s="46">
        <f t="shared" si="4"/>
        <v>-0.4</v>
      </c>
      <c r="AY108" s="46">
        <f t="shared" si="6"/>
        <v>0</v>
      </c>
      <c r="AZ108" s="46">
        <f t="shared" si="6"/>
        <v>0</v>
      </c>
      <c r="BA108" s="46">
        <f t="shared" si="6"/>
        <v>0</v>
      </c>
      <c r="BB108" s="46">
        <f t="shared" si="5"/>
        <v>-0.4</v>
      </c>
      <c r="BD108" s="46"/>
    </row>
    <row r="109" spans="1:56" x14ac:dyDescent="0.25">
      <c r="A109" t="s">
        <v>107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9">
        <v>0</v>
      </c>
      <c r="AI109" s="9">
        <v>0</v>
      </c>
      <c r="AJ109" s="9">
        <v>0</v>
      </c>
      <c r="AK109" s="9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8">
        <v>0</v>
      </c>
      <c r="AX109" s="46">
        <f t="shared" si="4"/>
        <v>0</v>
      </c>
      <c r="AY109" s="46">
        <f t="shared" si="6"/>
        <v>0</v>
      </c>
      <c r="AZ109" s="46">
        <f t="shared" si="6"/>
        <v>0</v>
      </c>
      <c r="BA109" s="46">
        <f t="shared" si="6"/>
        <v>0</v>
      </c>
      <c r="BB109" s="46">
        <f t="shared" si="5"/>
        <v>0</v>
      </c>
      <c r="BD109" s="46"/>
    </row>
    <row r="110" spans="1:56" x14ac:dyDescent="0.25">
      <c r="A110" t="s">
        <v>108</v>
      </c>
      <c r="B110" s="8">
        <v>-23073.333333333332</v>
      </c>
      <c r="C110" s="8">
        <v>-29033.33</v>
      </c>
      <c r="D110" s="8">
        <v>0</v>
      </c>
      <c r="E110" s="8">
        <v>0</v>
      </c>
      <c r="F110" s="8">
        <v>-23073.333333333332</v>
      </c>
      <c r="G110" s="8">
        <v>-45496.04</v>
      </c>
      <c r="H110" s="8">
        <v>0</v>
      </c>
      <c r="I110" s="8">
        <v>0</v>
      </c>
      <c r="J110" s="8">
        <v>-23073.333333333332</v>
      </c>
      <c r="K110" s="8">
        <v>-44756.42</v>
      </c>
      <c r="L110" s="8">
        <v>0</v>
      </c>
      <c r="M110" s="8">
        <v>0</v>
      </c>
      <c r="N110" s="8">
        <v>-23073.333333333332</v>
      </c>
      <c r="O110" s="8">
        <v>-44756.42</v>
      </c>
      <c r="P110" s="8">
        <v>0</v>
      </c>
      <c r="Q110" s="8">
        <v>0</v>
      </c>
      <c r="R110" s="8">
        <v>-23073.017708333336</v>
      </c>
      <c r="S110" s="8">
        <v>-44746.009999999995</v>
      </c>
      <c r="T110" s="8">
        <v>0</v>
      </c>
      <c r="U110" s="8">
        <v>0</v>
      </c>
      <c r="V110" s="8">
        <v>-23073.379999999997</v>
      </c>
      <c r="W110" s="8">
        <v>-44746.009999999995</v>
      </c>
      <c r="X110" s="8">
        <v>0</v>
      </c>
      <c r="Y110" s="8">
        <v>0</v>
      </c>
      <c r="Z110" s="8">
        <v>-23073.379999999997</v>
      </c>
      <c r="AA110" s="8">
        <v>-44746.009999999995</v>
      </c>
      <c r="AB110" s="8">
        <v>0</v>
      </c>
      <c r="AC110" s="8">
        <v>0</v>
      </c>
      <c r="AD110" s="8">
        <v>-23073.379999999997</v>
      </c>
      <c r="AE110" s="8">
        <v>-44746.009999999995</v>
      </c>
      <c r="AF110" s="8">
        <v>0</v>
      </c>
      <c r="AG110" s="8">
        <v>0</v>
      </c>
      <c r="AH110" s="9">
        <v>-23073.379999999997</v>
      </c>
      <c r="AI110" s="9">
        <v>-44746.02</v>
      </c>
      <c r="AJ110" s="9">
        <v>0</v>
      </c>
      <c r="AK110" s="9">
        <v>0</v>
      </c>
      <c r="AL110" s="8">
        <v>-23073.379999999997</v>
      </c>
      <c r="AM110" s="8">
        <v>-44746.009999999995</v>
      </c>
      <c r="AN110" s="8">
        <v>0</v>
      </c>
      <c r="AO110" s="8">
        <v>0</v>
      </c>
      <c r="AP110" s="8">
        <v>-23073.379999999997</v>
      </c>
      <c r="AQ110" s="8">
        <v>-44746.009999999995</v>
      </c>
      <c r="AR110" s="8">
        <v>0</v>
      </c>
      <c r="AS110" s="8">
        <v>0</v>
      </c>
      <c r="AT110" s="8">
        <v>-23073.379999999997</v>
      </c>
      <c r="AU110" s="8">
        <v>-44746.009999999995</v>
      </c>
      <c r="AV110" s="8">
        <v>0</v>
      </c>
      <c r="AW110" s="8">
        <v>0</v>
      </c>
      <c r="AX110" s="46">
        <f t="shared" si="4"/>
        <v>-798890.31104166678</v>
      </c>
      <c r="AY110" s="46">
        <f t="shared" si="6"/>
        <v>-276880.01104166667</v>
      </c>
      <c r="AZ110" s="46">
        <f t="shared" si="6"/>
        <v>-522010.30000000005</v>
      </c>
      <c r="BA110" s="46">
        <f t="shared" si="6"/>
        <v>0</v>
      </c>
      <c r="BB110" s="46">
        <f t="shared" si="5"/>
        <v>0</v>
      </c>
      <c r="BD110" s="46"/>
    </row>
    <row r="111" spans="1:56" x14ac:dyDescent="0.25">
      <c r="A111" t="s">
        <v>109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9">
        <v>0</v>
      </c>
      <c r="AI111" s="9">
        <v>0</v>
      </c>
      <c r="AJ111" s="9">
        <v>0</v>
      </c>
      <c r="AK111" s="9">
        <v>-6507.07</v>
      </c>
      <c r="AL111" s="8">
        <v>0</v>
      </c>
      <c r="AM111" s="8">
        <v>0</v>
      </c>
      <c r="AN111" s="8">
        <v>0</v>
      </c>
      <c r="AO111" s="9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46">
        <f t="shared" si="4"/>
        <v>-6507.07</v>
      </c>
      <c r="AY111" s="46">
        <f t="shared" si="6"/>
        <v>0</v>
      </c>
      <c r="AZ111" s="46">
        <f t="shared" si="6"/>
        <v>0</v>
      </c>
      <c r="BA111" s="46">
        <f t="shared" si="6"/>
        <v>0</v>
      </c>
      <c r="BB111" s="46">
        <f t="shared" si="5"/>
        <v>-6507.07</v>
      </c>
      <c r="BC111">
        <v>6507.07</v>
      </c>
      <c r="BD111" s="46"/>
    </row>
    <row r="112" spans="1:56" x14ac:dyDescent="0.25">
      <c r="A112" t="s">
        <v>110</v>
      </c>
      <c r="B112" s="8">
        <v>-6100</v>
      </c>
      <c r="C112" s="8">
        <v>0</v>
      </c>
      <c r="D112" s="8">
        <v>0</v>
      </c>
      <c r="E112" s="8">
        <v>0</v>
      </c>
      <c r="F112" s="8">
        <v>-6100</v>
      </c>
      <c r="G112" s="8">
        <v>0</v>
      </c>
      <c r="H112" s="8">
        <v>0</v>
      </c>
      <c r="I112" s="8">
        <v>0</v>
      </c>
      <c r="J112" s="8">
        <v>-6100</v>
      </c>
      <c r="K112" s="8">
        <v>0</v>
      </c>
      <c r="L112" s="8">
        <v>0</v>
      </c>
      <c r="M112" s="8">
        <v>0</v>
      </c>
      <c r="N112" s="8">
        <v>-6100</v>
      </c>
      <c r="O112" s="8">
        <v>0</v>
      </c>
      <c r="P112" s="8">
        <v>0</v>
      </c>
      <c r="Q112" s="8">
        <v>0</v>
      </c>
      <c r="R112" s="8">
        <v>-6099.9997499999999</v>
      </c>
      <c r="S112" s="8">
        <v>0</v>
      </c>
      <c r="T112" s="8">
        <v>0</v>
      </c>
      <c r="U112" s="8">
        <v>0</v>
      </c>
      <c r="V112" s="8">
        <v>-6100</v>
      </c>
      <c r="W112" s="8">
        <v>0</v>
      </c>
      <c r="X112" s="8">
        <v>0</v>
      </c>
      <c r="Y112" s="8">
        <v>0</v>
      </c>
      <c r="Z112" s="8">
        <v>-6100</v>
      </c>
      <c r="AA112" s="8">
        <v>0</v>
      </c>
      <c r="AB112" s="8">
        <v>0</v>
      </c>
      <c r="AC112" s="8">
        <v>0</v>
      </c>
      <c r="AD112" s="8">
        <v>-6100</v>
      </c>
      <c r="AE112" s="8">
        <v>0</v>
      </c>
      <c r="AF112" s="8">
        <v>0</v>
      </c>
      <c r="AG112" s="8">
        <v>0</v>
      </c>
      <c r="AH112" s="9">
        <v>-6100</v>
      </c>
      <c r="AI112" s="9">
        <v>0</v>
      </c>
      <c r="AJ112" s="9">
        <v>0</v>
      </c>
      <c r="AK112" s="9">
        <v>0</v>
      </c>
      <c r="AL112" s="8">
        <v>-6100</v>
      </c>
      <c r="AM112" s="8">
        <v>0</v>
      </c>
      <c r="AN112" s="8">
        <v>0</v>
      </c>
      <c r="AO112" s="8">
        <v>0</v>
      </c>
      <c r="AP112" s="8">
        <v>-6100</v>
      </c>
      <c r="AQ112" s="8">
        <v>0</v>
      </c>
      <c r="AR112" s="8">
        <v>0</v>
      </c>
      <c r="AS112" s="8">
        <v>0</v>
      </c>
      <c r="AT112" s="8">
        <v>-6100</v>
      </c>
      <c r="AU112" s="8">
        <v>0</v>
      </c>
      <c r="AV112" s="8">
        <v>0</v>
      </c>
      <c r="AW112" s="8">
        <v>0</v>
      </c>
      <c r="AX112" s="46">
        <f t="shared" si="4"/>
        <v>-73199.999750000003</v>
      </c>
      <c r="AY112" s="46">
        <f t="shared" si="6"/>
        <v>-73199.999750000003</v>
      </c>
      <c r="AZ112" s="46">
        <f t="shared" si="6"/>
        <v>0</v>
      </c>
      <c r="BA112" s="46">
        <f t="shared" si="6"/>
        <v>0</v>
      </c>
      <c r="BB112" s="46">
        <f t="shared" si="5"/>
        <v>0</v>
      </c>
      <c r="BD112" s="46"/>
    </row>
    <row r="113" spans="1:56" x14ac:dyDescent="0.25">
      <c r="A113" t="s">
        <v>111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0</v>
      </c>
      <c r="AH113" s="9">
        <v>0</v>
      </c>
      <c r="AI113" s="9">
        <v>0</v>
      </c>
      <c r="AJ113" s="9">
        <v>0</v>
      </c>
      <c r="AK113" s="9">
        <v>0</v>
      </c>
      <c r="AL113" s="8">
        <v>0</v>
      </c>
      <c r="AM113" s="8">
        <v>0</v>
      </c>
      <c r="AN113" s="8">
        <v>0</v>
      </c>
      <c r="AO113" s="8">
        <v>0</v>
      </c>
      <c r="AP113" s="8">
        <v>0</v>
      </c>
      <c r="AQ113" s="8">
        <v>0</v>
      </c>
      <c r="AR113" s="8">
        <v>0</v>
      </c>
      <c r="AS113" s="8">
        <v>0</v>
      </c>
      <c r="AT113" s="8">
        <v>0</v>
      </c>
      <c r="AU113" s="8">
        <v>0</v>
      </c>
      <c r="AV113" s="8">
        <v>0</v>
      </c>
      <c r="AW113" s="8">
        <v>0</v>
      </c>
      <c r="AX113" s="46">
        <f t="shared" si="4"/>
        <v>0</v>
      </c>
      <c r="AY113" s="46">
        <f t="shared" si="6"/>
        <v>0</v>
      </c>
      <c r="AZ113" s="46">
        <f t="shared" si="6"/>
        <v>0</v>
      </c>
      <c r="BA113" s="46">
        <f t="shared" si="6"/>
        <v>0</v>
      </c>
      <c r="BB113" s="46">
        <f t="shared" si="5"/>
        <v>0</v>
      </c>
      <c r="BD113" s="46"/>
    </row>
    <row r="114" spans="1:56" x14ac:dyDescent="0.25">
      <c r="A114" t="s">
        <v>112</v>
      </c>
      <c r="B114" s="8">
        <v>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9">
        <v>0</v>
      </c>
      <c r="AI114" s="9">
        <v>0</v>
      </c>
      <c r="AJ114" s="9">
        <v>0</v>
      </c>
      <c r="AK114" s="9">
        <v>0</v>
      </c>
      <c r="AL114" s="8">
        <v>0</v>
      </c>
      <c r="AM114" s="8">
        <v>0</v>
      </c>
      <c r="AN114" s="8">
        <v>0</v>
      </c>
      <c r="AO114" s="8">
        <v>0</v>
      </c>
      <c r="AP114" s="8">
        <v>0</v>
      </c>
      <c r="AQ114" s="8">
        <v>0</v>
      </c>
      <c r="AR114" s="8">
        <v>0</v>
      </c>
      <c r="AS114" s="8">
        <v>0</v>
      </c>
      <c r="AT114" s="8">
        <v>0</v>
      </c>
      <c r="AU114" s="8">
        <v>0</v>
      </c>
      <c r="AV114" s="8">
        <v>0</v>
      </c>
      <c r="AW114" s="8">
        <v>0</v>
      </c>
      <c r="AX114" s="46">
        <f t="shared" si="4"/>
        <v>0</v>
      </c>
      <c r="AY114" s="46">
        <f t="shared" si="6"/>
        <v>0</v>
      </c>
      <c r="AZ114" s="46">
        <f t="shared" si="6"/>
        <v>0</v>
      </c>
      <c r="BA114" s="46">
        <f t="shared" si="6"/>
        <v>0</v>
      </c>
      <c r="BB114" s="46">
        <f t="shared" si="5"/>
        <v>0</v>
      </c>
      <c r="BD114" s="46"/>
    </row>
    <row r="115" spans="1:56" x14ac:dyDescent="0.25">
      <c r="A115" t="s">
        <v>113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9">
        <v>0</v>
      </c>
      <c r="AI115" s="9">
        <v>0</v>
      </c>
      <c r="AJ115" s="9">
        <v>0</v>
      </c>
      <c r="AK115" s="9">
        <v>0</v>
      </c>
      <c r="AL115" s="8">
        <v>0</v>
      </c>
      <c r="AM115" s="8">
        <v>0</v>
      </c>
      <c r="AN115" s="8">
        <v>0</v>
      </c>
      <c r="AO115" s="8">
        <v>0</v>
      </c>
      <c r="AP115" s="8">
        <v>0</v>
      </c>
      <c r="AQ115" s="8">
        <v>0</v>
      </c>
      <c r="AR115" s="8">
        <v>0</v>
      </c>
      <c r="AS115" s="8">
        <v>0</v>
      </c>
      <c r="AT115" s="8">
        <v>0</v>
      </c>
      <c r="AU115" s="8">
        <v>0</v>
      </c>
      <c r="AV115" s="8">
        <v>0</v>
      </c>
      <c r="AW115" s="8">
        <v>0</v>
      </c>
      <c r="AX115" s="46">
        <f t="shared" si="4"/>
        <v>0</v>
      </c>
      <c r="AY115" s="46">
        <f t="shared" si="6"/>
        <v>0</v>
      </c>
      <c r="AZ115" s="46">
        <f t="shared" si="6"/>
        <v>0</v>
      </c>
      <c r="BA115" s="46">
        <f t="shared" si="6"/>
        <v>0</v>
      </c>
      <c r="BB115" s="46">
        <f t="shared" si="5"/>
        <v>0</v>
      </c>
      <c r="BD115" s="46"/>
    </row>
    <row r="116" spans="1:56" x14ac:dyDescent="0.25">
      <c r="A116" t="s">
        <v>114</v>
      </c>
      <c r="B116" s="8">
        <v>-5561.75</v>
      </c>
      <c r="C116" s="8">
        <v>0</v>
      </c>
      <c r="D116" s="8">
        <v>0</v>
      </c>
      <c r="E116" s="8">
        <v>0</v>
      </c>
      <c r="F116" s="8">
        <v>-5561.75</v>
      </c>
      <c r="G116" s="8">
        <v>0</v>
      </c>
      <c r="H116" s="8">
        <v>0</v>
      </c>
      <c r="I116" s="8">
        <v>0</v>
      </c>
      <c r="J116" s="8">
        <v>-5561.75</v>
      </c>
      <c r="K116" s="8">
        <v>0</v>
      </c>
      <c r="L116" s="8">
        <v>0</v>
      </c>
      <c r="M116" s="8">
        <v>0</v>
      </c>
      <c r="N116" s="8">
        <v>-5561.7499999999991</v>
      </c>
      <c r="O116" s="8">
        <v>0</v>
      </c>
      <c r="P116" s="8">
        <v>0</v>
      </c>
      <c r="Q116" s="8">
        <v>0</v>
      </c>
      <c r="R116" s="8">
        <v>-5561.7499999999982</v>
      </c>
      <c r="S116" s="8">
        <v>0</v>
      </c>
      <c r="T116" s="8">
        <v>0</v>
      </c>
      <c r="U116" s="8">
        <v>0</v>
      </c>
      <c r="V116" s="8">
        <v>-5561.7499999999991</v>
      </c>
      <c r="W116" s="8">
        <v>0</v>
      </c>
      <c r="X116" s="8">
        <v>0</v>
      </c>
      <c r="Y116" s="8">
        <v>0</v>
      </c>
      <c r="Z116" s="8">
        <v>-5561.7499999999991</v>
      </c>
      <c r="AA116" s="8">
        <v>0</v>
      </c>
      <c r="AB116" s="8">
        <v>0</v>
      </c>
      <c r="AC116" s="8">
        <v>0</v>
      </c>
      <c r="AD116" s="8">
        <v>-5561.7499999999991</v>
      </c>
      <c r="AE116" s="8">
        <v>0</v>
      </c>
      <c r="AF116" s="8">
        <v>0</v>
      </c>
      <c r="AG116" s="8">
        <v>0</v>
      </c>
      <c r="AH116" s="9">
        <v>-5561.7499999999991</v>
      </c>
      <c r="AI116" s="9">
        <v>0</v>
      </c>
      <c r="AJ116" s="9">
        <v>0</v>
      </c>
      <c r="AK116" s="9">
        <v>0</v>
      </c>
      <c r="AL116" s="8">
        <v>-5561.7499999999991</v>
      </c>
      <c r="AM116" s="8">
        <v>0</v>
      </c>
      <c r="AN116" s="8">
        <v>0</v>
      </c>
      <c r="AO116" s="8">
        <v>0</v>
      </c>
      <c r="AP116" s="8">
        <v>-5561.7499999999991</v>
      </c>
      <c r="AQ116" s="8">
        <v>0</v>
      </c>
      <c r="AR116" s="8">
        <v>0</v>
      </c>
      <c r="AS116" s="8">
        <v>0</v>
      </c>
      <c r="AT116" s="8">
        <v>-5561.7499999999991</v>
      </c>
      <c r="AU116" s="8">
        <v>0</v>
      </c>
      <c r="AV116" s="8">
        <v>0</v>
      </c>
      <c r="AW116" s="8">
        <v>0</v>
      </c>
      <c r="AX116" s="46">
        <f t="shared" si="4"/>
        <v>-66741</v>
      </c>
      <c r="AY116" s="46">
        <f t="shared" si="6"/>
        <v>-66741</v>
      </c>
      <c r="AZ116" s="46">
        <f t="shared" si="6"/>
        <v>0</v>
      </c>
      <c r="BA116" s="46">
        <f t="shared" si="6"/>
        <v>0</v>
      </c>
      <c r="BB116" s="46">
        <f t="shared" si="5"/>
        <v>0</v>
      </c>
      <c r="BD116" s="46"/>
    </row>
    <row r="117" spans="1:56" x14ac:dyDescent="0.25">
      <c r="A117" t="s">
        <v>115</v>
      </c>
      <c r="B117" s="8">
        <v>0</v>
      </c>
      <c r="C117" s="8">
        <v>0</v>
      </c>
      <c r="D117" s="8">
        <v>0</v>
      </c>
      <c r="E117" s="8">
        <v>0.1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9">
        <v>0</v>
      </c>
      <c r="AI117" s="9">
        <v>0</v>
      </c>
      <c r="AJ117" s="9">
        <v>0</v>
      </c>
      <c r="AK117" s="9">
        <v>0</v>
      </c>
      <c r="AL117" s="8">
        <v>0</v>
      </c>
      <c r="AM117" s="8">
        <v>0</v>
      </c>
      <c r="AN117" s="8">
        <v>0</v>
      </c>
      <c r="AO117" s="8">
        <v>-0.1</v>
      </c>
      <c r="AP117" s="8">
        <v>0</v>
      </c>
      <c r="AQ117" s="8">
        <v>0</v>
      </c>
      <c r="AR117" s="8">
        <v>0</v>
      </c>
      <c r="AS117" s="8">
        <v>0</v>
      </c>
      <c r="AT117" s="8">
        <v>0</v>
      </c>
      <c r="AU117" s="8">
        <v>0</v>
      </c>
      <c r="AV117" s="8">
        <v>0</v>
      </c>
      <c r="AW117" s="8">
        <v>0</v>
      </c>
      <c r="AX117" s="46">
        <f t="shared" si="4"/>
        <v>0</v>
      </c>
      <c r="AY117" s="46">
        <f t="shared" si="6"/>
        <v>0</v>
      </c>
      <c r="AZ117" s="46">
        <f t="shared" si="6"/>
        <v>0</v>
      </c>
      <c r="BA117" s="46">
        <f t="shared" si="6"/>
        <v>0</v>
      </c>
      <c r="BB117" s="46">
        <f t="shared" si="5"/>
        <v>0</v>
      </c>
      <c r="BD117" s="46"/>
    </row>
    <row r="118" spans="1:56" x14ac:dyDescent="0.25">
      <c r="A118" t="s">
        <v>116</v>
      </c>
      <c r="B118" s="8">
        <v>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9">
        <v>0</v>
      </c>
      <c r="AI118" s="9">
        <v>0</v>
      </c>
      <c r="AJ118" s="9">
        <v>0</v>
      </c>
      <c r="AK118" s="9">
        <v>0</v>
      </c>
      <c r="AL118" s="8">
        <v>0</v>
      </c>
      <c r="AM118" s="8">
        <v>0</v>
      </c>
      <c r="AN118" s="8">
        <v>0</v>
      </c>
      <c r="AO118" s="8">
        <v>0</v>
      </c>
      <c r="AP118" s="8">
        <v>0</v>
      </c>
      <c r="AQ118" s="8">
        <v>0</v>
      </c>
      <c r="AR118" s="8">
        <v>0</v>
      </c>
      <c r="AS118" s="8">
        <v>0</v>
      </c>
      <c r="AT118" s="8">
        <v>0</v>
      </c>
      <c r="AU118" s="8">
        <v>0</v>
      </c>
      <c r="AV118" s="8">
        <v>0</v>
      </c>
      <c r="AW118" s="8">
        <v>0</v>
      </c>
      <c r="AX118" s="46">
        <f t="shared" si="4"/>
        <v>0</v>
      </c>
      <c r="AY118" s="46">
        <f t="shared" si="6"/>
        <v>0</v>
      </c>
      <c r="AZ118" s="46">
        <f t="shared" si="6"/>
        <v>0</v>
      </c>
      <c r="BA118" s="46">
        <f t="shared" si="6"/>
        <v>0</v>
      </c>
      <c r="BB118" s="46">
        <f t="shared" si="5"/>
        <v>0</v>
      </c>
      <c r="BD118" s="46"/>
    </row>
    <row r="119" spans="1:56" x14ac:dyDescent="0.25">
      <c r="A119" t="s">
        <v>117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9">
        <v>0</v>
      </c>
      <c r="AI119" s="9">
        <v>0</v>
      </c>
      <c r="AJ119" s="9">
        <v>0</v>
      </c>
      <c r="AK119" s="9">
        <v>0</v>
      </c>
      <c r="AL119" s="8">
        <v>0</v>
      </c>
      <c r="AM119" s="8">
        <v>0</v>
      </c>
      <c r="AN119" s="8">
        <v>0</v>
      </c>
      <c r="AO119" s="8">
        <v>0</v>
      </c>
      <c r="AP119" s="8">
        <v>0</v>
      </c>
      <c r="AQ119" s="8">
        <v>0</v>
      </c>
      <c r="AR119" s="8">
        <v>0</v>
      </c>
      <c r="AS119" s="8">
        <v>0</v>
      </c>
      <c r="AT119" s="8">
        <v>0</v>
      </c>
      <c r="AU119" s="8">
        <v>0</v>
      </c>
      <c r="AV119" s="8">
        <v>0</v>
      </c>
      <c r="AW119" s="8">
        <v>0</v>
      </c>
      <c r="AX119" s="46">
        <f t="shared" si="4"/>
        <v>0</v>
      </c>
      <c r="AY119" s="46">
        <f t="shared" si="6"/>
        <v>0</v>
      </c>
      <c r="AZ119" s="46">
        <f t="shared" si="6"/>
        <v>0</v>
      </c>
      <c r="BA119" s="46">
        <f t="shared" si="6"/>
        <v>0</v>
      </c>
      <c r="BB119" s="46">
        <f t="shared" si="5"/>
        <v>0</v>
      </c>
      <c r="BD119" s="46"/>
    </row>
    <row r="120" spans="1:56" x14ac:dyDescent="0.25">
      <c r="A120" t="s">
        <v>118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0</v>
      </c>
      <c r="AH120" s="9">
        <v>0</v>
      </c>
      <c r="AI120" s="9">
        <v>0</v>
      </c>
      <c r="AJ120" s="9">
        <v>0</v>
      </c>
      <c r="AK120" s="9">
        <v>0</v>
      </c>
      <c r="AL120" s="8">
        <v>0</v>
      </c>
      <c r="AM120" s="8">
        <v>0</v>
      </c>
      <c r="AN120" s="8">
        <v>0</v>
      </c>
      <c r="AO120" s="8">
        <v>0</v>
      </c>
      <c r="AP120" s="8">
        <v>0</v>
      </c>
      <c r="AQ120" s="8">
        <v>0</v>
      </c>
      <c r="AR120" s="8">
        <v>0</v>
      </c>
      <c r="AS120" s="8">
        <v>0</v>
      </c>
      <c r="AT120" s="8">
        <v>0</v>
      </c>
      <c r="AU120" s="8">
        <v>0</v>
      </c>
      <c r="AV120" s="8">
        <v>0</v>
      </c>
      <c r="AW120" s="8">
        <v>0</v>
      </c>
      <c r="AX120" s="46">
        <f t="shared" si="4"/>
        <v>0</v>
      </c>
      <c r="AY120" s="46">
        <f t="shared" si="6"/>
        <v>0</v>
      </c>
      <c r="AZ120" s="46">
        <f t="shared" si="6"/>
        <v>0</v>
      </c>
      <c r="BA120" s="46">
        <f t="shared" si="6"/>
        <v>0</v>
      </c>
      <c r="BB120" s="46">
        <f t="shared" si="5"/>
        <v>0</v>
      </c>
      <c r="BD120" s="46"/>
    </row>
    <row r="121" spans="1:56" x14ac:dyDescent="0.25">
      <c r="A121" t="s">
        <v>119</v>
      </c>
      <c r="B121" s="8">
        <v>0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>
        <v>0</v>
      </c>
      <c r="AE121" s="8">
        <v>0</v>
      </c>
      <c r="AF121" s="8">
        <v>0</v>
      </c>
      <c r="AG121" s="8">
        <v>0</v>
      </c>
      <c r="AH121" s="9">
        <v>0</v>
      </c>
      <c r="AI121" s="9">
        <v>0</v>
      </c>
      <c r="AJ121" s="9">
        <v>0</v>
      </c>
      <c r="AK121" s="9">
        <v>0</v>
      </c>
      <c r="AL121" s="8">
        <v>0</v>
      </c>
      <c r="AM121" s="8">
        <v>0</v>
      </c>
      <c r="AN121" s="8">
        <v>0</v>
      </c>
      <c r="AO121" s="8">
        <v>0</v>
      </c>
      <c r="AP121" s="8">
        <v>0</v>
      </c>
      <c r="AQ121" s="8">
        <v>0</v>
      </c>
      <c r="AR121" s="8">
        <v>0</v>
      </c>
      <c r="AS121" s="8">
        <v>0</v>
      </c>
      <c r="AT121" s="8">
        <v>0</v>
      </c>
      <c r="AU121" s="8">
        <v>0</v>
      </c>
      <c r="AV121" s="8">
        <v>0</v>
      </c>
      <c r="AW121" s="8">
        <v>0</v>
      </c>
      <c r="AX121" s="46">
        <f t="shared" si="4"/>
        <v>0</v>
      </c>
      <c r="AY121" s="46">
        <f t="shared" si="6"/>
        <v>0</v>
      </c>
      <c r="AZ121" s="46">
        <f t="shared" si="6"/>
        <v>0</v>
      </c>
      <c r="BA121" s="46">
        <f t="shared" si="6"/>
        <v>0</v>
      </c>
      <c r="BB121" s="46">
        <f t="shared" si="5"/>
        <v>0</v>
      </c>
      <c r="BD121" s="46"/>
    </row>
    <row r="122" spans="1:56" x14ac:dyDescent="0.25">
      <c r="A122" t="s">
        <v>120</v>
      </c>
      <c r="B122" s="8">
        <v>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>
        <v>0</v>
      </c>
      <c r="AE122" s="8">
        <v>0</v>
      </c>
      <c r="AF122" s="8">
        <v>0</v>
      </c>
      <c r="AG122" s="8">
        <v>0</v>
      </c>
      <c r="AH122" s="9">
        <v>0</v>
      </c>
      <c r="AI122" s="9">
        <v>0</v>
      </c>
      <c r="AJ122" s="9">
        <v>0</v>
      </c>
      <c r="AK122" s="9">
        <v>0</v>
      </c>
      <c r="AL122" s="8">
        <v>0</v>
      </c>
      <c r="AM122" s="8">
        <v>0</v>
      </c>
      <c r="AN122" s="8">
        <v>0</v>
      </c>
      <c r="AO122" s="8">
        <v>0</v>
      </c>
      <c r="AP122" s="8">
        <v>0</v>
      </c>
      <c r="AQ122" s="8">
        <v>0</v>
      </c>
      <c r="AR122" s="8">
        <v>0</v>
      </c>
      <c r="AS122" s="8">
        <v>0</v>
      </c>
      <c r="AT122" s="8">
        <v>0</v>
      </c>
      <c r="AU122" s="8">
        <v>0</v>
      </c>
      <c r="AV122" s="8">
        <v>0</v>
      </c>
      <c r="AW122" s="8">
        <v>0</v>
      </c>
      <c r="AX122" s="46">
        <f t="shared" si="4"/>
        <v>0</v>
      </c>
      <c r="AY122" s="46">
        <f t="shared" si="6"/>
        <v>0</v>
      </c>
      <c r="AZ122" s="46">
        <f t="shared" si="6"/>
        <v>0</v>
      </c>
      <c r="BA122" s="46">
        <f t="shared" si="6"/>
        <v>0</v>
      </c>
      <c r="BB122" s="46">
        <f t="shared" si="5"/>
        <v>0</v>
      </c>
      <c r="BD122" s="46"/>
    </row>
    <row r="123" spans="1:56" x14ac:dyDescent="0.25">
      <c r="A123" t="s">
        <v>121</v>
      </c>
      <c r="B123" s="8">
        <v>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  <c r="AD123" s="8">
        <v>0</v>
      </c>
      <c r="AE123" s="8">
        <v>0</v>
      </c>
      <c r="AF123" s="8">
        <v>0</v>
      </c>
      <c r="AG123" s="8">
        <v>0</v>
      </c>
      <c r="AH123" s="9">
        <v>0</v>
      </c>
      <c r="AI123" s="9">
        <v>0</v>
      </c>
      <c r="AJ123" s="9">
        <v>0</v>
      </c>
      <c r="AK123" s="9">
        <v>0</v>
      </c>
      <c r="AL123" s="8">
        <v>0</v>
      </c>
      <c r="AM123" s="8">
        <v>0</v>
      </c>
      <c r="AN123" s="8">
        <v>0</v>
      </c>
      <c r="AO123" s="8">
        <v>0</v>
      </c>
      <c r="AP123" s="8">
        <v>0</v>
      </c>
      <c r="AQ123" s="8">
        <v>0</v>
      </c>
      <c r="AR123" s="8">
        <v>0</v>
      </c>
      <c r="AS123" s="8">
        <v>0</v>
      </c>
      <c r="AT123" s="8">
        <v>0</v>
      </c>
      <c r="AU123" s="8">
        <v>0</v>
      </c>
      <c r="AV123" s="8">
        <v>0</v>
      </c>
      <c r="AW123" s="8">
        <v>0</v>
      </c>
      <c r="AX123" s="46">
        <f t="shared" si="4"/>
        <v>0</v>
      </c>
      <c r="AY123" s="46">
        <f t="shared" si="6"/>
        <v>0</v>
      </c>
      <c r="AZ123" s="46">
        <f t="shared" si="6"/>
        <v>0</v>
      </c>
      <c r="BA123" s="46">
        <f t="shared" si="6"/>
        <v>0</v>
      </c>
      <c r="BB123" s="46">
        <f t="shared" si="5"/>
        <v>0</v>
      </c>
      <c r="BD123" s="46"/>
    </row>
    <row r="124" spans="1:56" x14ac:dyDescent="0.25">
      <c r="A124" t="s">
        <v>122</v>
      </c>
      <c r="B124" s="8">
        <v>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8">
        <v>0</v>
      </c>
      <c r="AH124" s="9">
        <v>0</v>
      </c>
      <c r="AI124" s="9">
        <v>0</v>
      </c>
      <c r="AJ124" s="9">
        <v>0</v>
      </c>
      <c r="AK124" s="9">
        <v>0</v>
      </c>
      <c r="AL124" s="8">
        <v>0</v>
      </c>
      <c r="AM124" s="8">
        <v>0</v>
      </c>
      <c r="AN124" s="8">
        <v>0</v>
      </c>
      <c r="AO124" s="8">
        <v>0</v>
      </c>
      <c r="AP124" s="8">
        <v>0</v>
      </c>
      <c r="AQ124" s="8">
        <v>0</v>
      </c>
      <c r="AR124" s="8">
        <v>0</v>
      </c>
      <c r="AS124" s="8">
        <v>0</v>
      </c>
      <c r="AT124" s="8">
        <v>0</v>
      </c>
      <c r="AU124" s="8">
        <v>0</v>
      </c>
      <c r="AV124" s="8">
        <v>0</v>
      </c>
      <c r="AW124" s="8">
        <v>0</v>
      </c>
      <c r="AX124" s="46">
        <f t="shared" si="4"/>
        <v>0</v>
      </c>
      <c r="AY124" s="46">
        <f t="shared" si="6"/>
        <v>0</v>
      </c>
      <c r="AZ124" s="46">
        <f t="shared" si="6"/>
        <v>0</v>
      </c>
      <c r="BA124" s="46">
        <f t="shared" si="6"/>
        <v>0</v>
      </c>
      <c r="BB124" s="46">
        <f t="shared" si="5"/>
        <v>0</v>
      </c>
      <c r="BD124" s="46"/>
    </row>
    <row r="125" spans="1:56" x14ac:dyDescent="0.25">
      <c r="A125" t="s">
        <v>123</v>
      </c>
      <c r="B125" s="8">
        <v>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0</v>
      </c>
      <c r="AH125" s="9">
        <v>0</v>
      </c>
      <c r="AI125" s="9">
        <v>0</v>
      </c>
      <c r="AJ125" s="9">
        <v>0</v>
      </c>
      <c r="AK125" s="9">
        <v>0</v>
      </c>
      <c r="AL125" s="8">
        <v>0</v>
      </c>
      <c r="AM125" s="8">
        <v>0</v>
      </c>
      <c r="AN125" s="8">
        <v>0</v>
      </c>
      <c r="AO125" s="8">
        <v>0</v>
      </c>
      <c r="AP125" s="8">
        <v>0</v>
      </c>
      <c r="AQ125" s="8">
        <v>0</v>
      </c>
      <c r="AR125" s="8">
        <v>0</v>
      </c>
      <c r="AS125" s="8">
        <v>0</v>
      </c>
      <c r="AT125" s="8">
        <v>0</v>
      </c>
      <c r="AU125" s="8">
        <v>0</v>
      </c>
      <c r="AV125" s="8">
        <v>0</v>
      </c>
      <c r="AW125" s="8">
        <v>0</v>
      </c>
      <c r="AX125" s="46">
        <f t="shared" si="4"/>
        <v>0</v>
      </c>
      <c r="AY125" s="46">
        <f t="shared" si="6"/>
        <v>0</v>
      </c>
      <c r="AZ125" s="46">
        <f t="shared" si="6"/>
        <v>0</v>
      </c>
      <c r="BA125" s="46">
        <f t="shared" si="6"/>
        <v>0</v>
      </c>
      <c r="BB125" s="46">
        <f t="shared" si="5"/>
        <v>0</v>
      </c>
      <c r="BD125" s="46"/>
    </row>
    <row r="126" spans="1:56" x14ac:dyDescent="0.25">
      <c r="A126" t="s">
        <v>124</v>
      </c>
      <c r="B126" s="8">
        <v>0</v>
      </c>
      <c r="C126" s="8">
        <v>0</v>
      </c>
      <c r="D126" s="8">
        <v>0</v>
      </c>
      <c r="E126" s="8">
        <v>-300</v>
      </c>
      <c r="F126" s="8">
        <v>0</v>
      </c>
      <c r="G126" s="8">
        <v>0</v>
      </c>
      <c r="H126" s="8">
        <v>0</v>
      </c>
      <c r="I126" s="8">
        <v>-300</v>
      </c>
      <c r="J126" s="8">
        <v>0</v>
      </c>
      <c r="K126" s="8">
        <v>0</v>
      </c>
      <c r="L126" s="8">
        <v>0</v>
      </c>
      <c r="M126" s="8">
        <v>-300</v>
      </c>
      <c r="N126" s="8">
        <v>0</v>
      </c>
      <c r="O126" s="8">
        <v>0</v>
      </c>
      <c r="P126" s="8">
        <v>0</v>
      </c>
      <c r="Q126" s="8">
        <v>-300</v>
      </c>
      <c r="R126" s="8">
        <v>0</v>
      </c>
      <c r="S126" s="8">
        <v>0</v>
      </c>
      <c r="T126" s="8">
        <v>0</v>
      </c>
      <c r="U126" s="8">
        <v>-300</v>
      </c>
      <c r="V126" s="8">
        <v>0</v>
      </c>
      <c r="W126" s="8">
        <v>0</v>
      </c>
      <c r="X126" s="8">
        <v>0</v>
      </c>
      <c r="Y126" s="8">
        <v>-300</v>
      </c>
      <c r="Z126" s="8">
        <v>0</v>
      </c>
      <c r="AA126" s="8">
        <v>0</v>
      </c>
      <c r="AB126" s="8">
        <v>0</v>
      </c>
      <c r="AC126" s="8">
        <v>-300</v>
      </c>
      <c r="AD126" s="8">
        <v>0</v>
      </c>
      <c r="AE126" s="8">
        <v>0</v>
      </c>
      <c r="AF126" s="8">
        <v>0</v>
      </c>
      <c r="AG126" s="8">
        <v>-300</v>
      </c>
      <c r="AH126" s="9">
        <v>0</v>
      </c>
      <c r="AI126" s="9">
        <v>0</v>
      </c>
      <c r="AJ126" s="9">
        <v>0</v>
      </c>
      <c r="AK126" s="9">
        <v>-300</v>
      </c>
      <c r="AL126" s="8">
        <v>0</v>
      </c>
      <c r="AM126" s="8">
        <v>0</v>
      </c>
      <c r="AN126" s="8">
        <v>0</v>
      </c>
      <c r="AO126" s="8">
        <v>2193.7399999999998</v>
      </c>
      <c r="AP126" s="8">
        <v>0</v>
      </c>
      <c r="AQ126" s="8">
        <v>0</v>
      </c>
      <c r="AR126" s="8">
        <v>0</v>
      </c>
      <c r="AS126" s="8">
        <v>0</v>
      </c>
      <c r="AT126" s="8">
        <v>0</v>
      </c>
      <c r="AU126" s="8">
        <v>0</v>
      </c>
      <c r="AV126" s="8">
        <v>0</v>
      </c>
      <c r="AW126" s="8">
        <v>0</v>
      </c>
      <c r="AX126" s="46">
        <f t="shared" si="4"/>
        <v>-506.26000000000022</v>
      </c>
      <c r="AY126" s="46">
        <f t="shared" si="6"/>
        <v>0</v>
      </c>
      <c r="AZ126" s="46">
        <f t="shared" si="6"/>
        <v>0</v>
      </c>
      <c r="BA126" s="46">
        <f t="shared" si="6"/>
        <v>0</v>
      </c>
      <c r="BB126" s="46">
        <f t="shared" si="5"/>
        <v>-506.26000000000022</v>
      </c>
      <c r="BD126" s="46"/>
    </row>
    <row r="127" spans="1:56" x14ac:dyDescent="0.25">
      <c r="A127" t="s">
        <v>125</v>
      </c>
      <c r="B127" s="8">
        <v>0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8">
        <v>0</v>
      </c>
      <c r="AH127" s="9">
        <v>0</v>
      </c>
      <c r="AI127" s="9">
        <v>0</v>
      </c>
      <c r="AJ127" s="9">
        <v>0</v>
      </c>
      <c r="AK127" s="9">
        <v>0</v>
      </c>
      <c r="AL127" s="8">
        <v>0</v>
      </c>
      <c r="AM127" s="8">
        <v>0</v>
      </c>
      <c r="AN127" s="8">
        <v>0</v>
      </c>
      <c r="AO127" s="8">
        <v>0</v>
      </c>
      <c r="AP127" s="8">
        <v>0</v>
      </c>
      <c r="AQ127" s="8">
        <v>0</v>
      </c>
      <c r="AR127" s="8">
        <v>0</v>
      </c>
      <c r="AS127" s="8">
        <v>0</v>
      </c>
      <c r="AT127" s="8">
        <v>0</v>
      </c>
      <c r="AU127" s="8">
        <v>0</v>
      </c>
      <c r="AV127" s="8">
        <v>0</v>
      </c>
      <c r="AW127" s="8">
        <v>0</v>
      </c>
      <c r="AX127" s="46">
        <f t="shared" si="4"/>
        <v>0</v>
      </c>
      <c r="AY127" s="46">
        <f t="shared" si="6"/>
        <v>0</v>
      </c>
      <c r="AZ127" s="46">
        <f t="shared" si="6"/>
        <v>0</v>
      </c>
      <c r="BA127" s="46">
        <f t="shared" si="6"/>
        <v>0</v>
      </c>
      <c r="BB127" s="46">
        <f t="shared" si="5"/>
        <v>0</v>
      </c>
      <c r="BD127" s="46"/>
    </row>
    <row r="128" spans="1:56" x14ac:dyDescent="0.25">
      <c r="A128" t="s">
        <v>126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9">
        <v>0</v>
      </c>
      <c r="AI128" s="9">
        <v>0</v>
      </c>
      <c r="AJ128" s="9">
        <v>0</v>
      </c>
      <c r="AK128" s="9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8">
        <v>0</v>
      </c>
      <c r="AW128" s="8">
        <v>0</v>
      </c>
      <c r="AX128" s="46">
        <f t="shared" si="4"/>
        <v>0</v>
      </c>
      <c r="AY128" s="46">
        <f t="shared" si="6"/>
        <v>0</v>
      </c>
      <c r="AZ128" s="46">
        <f t="shared" si="6"/>
        <v>0</v>
      </c>
      <c r="BA128" s="46">
        <f t="shared" si="6"/>
        <v>0</v>
      </c>
      <c r="BB128" s="46">
        <f t="shared" si="5"/>
        <v>0</v>
      </c>
      <c r="BD128" s="46"/>
    </row>
    <row r="129" spans="1:56" x14ac:dyDescent="0.25">
      <c r="A129" t="s">
        <v>127</v>
      </c>
      <c r="B129" s="8">
        <v>0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>
        <v>0</v>
      </c>
      <c r="AE129" s="8">
        <v>0</v>
      </c>
      <c r="AF129" s="8">
        <v>0</v>
      </c>
      <c r="AG129" s="8">
        <v>0</v>
      </c>
      <c r="AH129" s="9">
        <v>0</v>
      </c>
      <c r="AI129" s="9">
        <v>0</v>
      </c>
      <c r="AJ129" s="9">
        <v>0</v>
      </c>
      <c r="AK129" s="9">
        <v>0</v>
      </c>
      <c r="AL129" s="8">
        <v>0</v>
      </c>
      <c r="AM129" s="8">
        <v>0</v>
      </c>
      <c r="AN129" s="8">
        <v>0</v>
      </c>
      <c r="AO129" s="8">
        <v>0</v>
      </c>
      <c r="AP129" s="8">
        <v>0</v>
      </c>
      <c r="AQ129" s="8">
        <v>0</v>
      </c>
      <c r="AR129" s="8">
        <v>0</v>
      </c>
      <c r="AS129" s="8">
        <v>0</v>
      </c>
      <c r="AT129" s="8">
        <v>0</v>
      </c>
      <c r="AU129" s="8">
        <v>0</v>
      </c>
      <c r="AV129" s="8">
        <v>0</v>
      </c>
      <c r="AW129" s="8">
        <v>0</v>
      </c>
      <c r="AX129" s="46">
        <f t="shared" si="4"/>
        <v>0</v>
      </c>
      <c r="AY129" s="46">
        <f t="shared" si="6"/>
        <v>0</v>
      </c>
      <c r="AZ129" s="46">
        <f t="shared" si="6"/>
        <v>0</v>
      </c>
      <c r="BA129" s="46">
        <f t="shared" si="6"/>
        <v>0</v>
      </c>
      <c r="BB129" s="46">
        <f t="shared" si="5"/>
        <v>0</v>
      </c>
      <c r="BD129" s="46"/>
    </row>
    <row r="130" spans="1:56" x14ac:dyDescent="0.25">
      <c r="A130" t="s">
        <v>128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9">
        <v>0</v>
      </c>
      <c r="AI130" s="9">
        <v>0</v>
      </c>
      <c r="AJ130" s="9">
        <v>0</v>
      </c>
      <c r="AK130" s="9">
        <v>0</v>
      </c>
      <c r="AL130" s="8">
        <v>0</v>
      </c>
      <c r="AM130" s="8">
        <v>0</v>
      </c>
      <c r="AN130" s="8">
        <v>0</v>
      </c>
      <c r="AO130" s="8">
        <v>0</v>
      </c>
      <c r="AP130" s="8">
        <v>0</v>
      </c>
      <c r="AQ130" s="8">
        <v>0</v>
      </c>
      <c r="AR130" s="8">
        <v>0</v>
      </c>
      <c r="AS130" s="8">
        <v>0</v>
      </c>
      <c r="AT130" s="8">
        <v>0</v>
      </c>
      <c r="AU130" s="8">
        <v>0</v>
      </c>
      <c r="AV130" s="8">
        <v>0</v>
      </c>
      <c r="AW130" s="8">
        <v>0</v>
      </c>
      <c r="AX130" s="46">
        <f t="shared" si="4"/>
        <v>0</v>
      </c>
      <c r="AY130" s="46">
        <f t="shared" si="6"/>
        <v>0</v>
      </c>
      <c r="AZ130" s="46">
        <f t="shared" si="6"/>
        <v>0</v>
      </c>
      <c r="BA130" s="46">
        <f t="shared" si="6"/>
        <v>0</v>
      </c>
      <c r="BB130" s="46">
        <f t="shared" si="5"/>
        <v>0</v>
      </c>
      <c r="BD130" s="46"/>
    </row>
    <row r="131" spans="1:56" x14ac:dyDescent="0.25">
      <c r="A131" t="s">
        <v>129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9">
        <v>0</v>
      </c>
      <c r="AI131" s="9">
        <v>0</v>
      </c>
      <c r="AJ131" s="9">
        <v>0</v>
      </c>
      <c r="AK131" s="9">
        <v>0</v>
      </c>
      <c r="AL131" s="8">
        <v>0</v>
      </c>
      <c r="AM131" s="8">
        <v>0</v>
      </c>
      <c r="AN131" s="8">
        <v>0</v>
      </c>
      <c r="AO131" s="8">
        <v>0</v>
      </c>
      <c r="AP131" s="8">
        <v>0</v>
      </c>
      <c r="AQ131" s="8">
        <v>0</v>
      </c>
      <c r="AR131" s="8">
        <v>0</v>
      </c>
      <c r="AS131" s="8">
        <v>0</v>
      </c>
      <c r="AT131" s="8">
        <v>0</v>
      </c>
      <c r="AU131" s="8">
        <v>0</v>
      </c>
      <c r="AV131" s="8">
        <v>0</v>
      </c>
      <c r="AW131" s="8">
        <v>0</v>
      </c>
      <c r="AX131" s="46">
        <f t="shared" si="4"/>
        <v>0</v>
      </c>
      <c r="AY131" s="46">
        <f t="shared" si="6"/>
        <v>0</v>
      </c>
      <c r="AZ131" s="46">
        <f t="shared" si="6"/>
        <v>0</v>
      </c>
      <c r="BA131" s="46">
        <f t="shared" si="6"/>
        <v>0</v>
      </c>
      <c r="BB131" s="46">
        <f t="shared" si="5"/>
        <v>0</v>
      </c>
      <c r="BD131" s="46"/>
    </row>
    <row r="132" spans="1:56" x14ac:dyDescent="0.25">
      <c r="A132" t="s">
        <v>130</v>
      </c>
      <c r="B132" s="8">
        <v>0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0</v>
      </c>
      <c r="AD132" s="8">
        <v>0</v>
      </c>
      <c r="AE132" s="8">
        <v>0</v>
      </c>
      <c r="AF132" s="8">
        <v>0</v>
      </c>
      <c r="AG132" s="8">
        <v>0</v>
      </c>
      <c r="AH132" s="9">
        <v>0</v>
      </c>
      <c r="AI132" s="9">
        <v>0</v>
      </c>
      <c r="AJ132" s="9">
        <v>0</v>
      </c>
      <c r="AK132" s="9">
        <v>0</v>
      </c>
      <c r="AL132" s="8">
        <v>0</v>
      </c>
      <c r="AM132" s="8">
        <v>0</v>
      </c>
      <c r="AN132" s="8">
        <v>0</v>
      </c>
      <c r="AO132" s="8">
        <v>0</v>
      </c>
      <c r="AP132" s="8">
        <v>0</v>
      </c>
      <c r="AQ132" s="8">
        <v>0</v>
      </c>
      <c r="AR132" s="8">
        <v>0</v>
      </c>
      <c r="AS132" s="8">
        <v>0</v>
      </c>
      <c r="AT132" s="8">
        <v>0</v>
      </c>
      <c r="AU132" s="8">
        <v>0</v>
      </c>
      <c r="AV132" s="8">
        <v>0</v>
      </c>
      <c r="AW132" s="8">
        <v>0</v>
      </c>
      <c r="AX132" s="46">
        <f t="shared" ref="AX132:AX181" si="7">SUM(B132:AW132)</f>
        <v>0</v>
      </c>
      <c r="AY132" s="46">
        <f t="shared" si="6"/>
        <v>0</v>
      </c>
      <c r="AZ132" s="46">
        <f t="shared" si="6"/>
        <v>0</v>
      </c>
      <c r="BA132" s="46">
        <f t="shared" si="6"/>
        <v>0</v>
      </c>
      <c r="BB132" s="46">
        <f t="shared" ref="BB132:BB163" si="8">E132+I132+M132+Q132+U132+Y132+AC132+AG132+AK132+AO132+AS132+AW132</f>
        <v>0</v>
      </c>
      <c r="BD132" s="46"/>
    </row>
    <row r="133" spans="1:56" x14ac:dyDescent="0.25">
      <c r="A133" t="s">
        <v>131</v>
      </c>
      <c r="B133" s="8">
        <v>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8">
        <v>0</v>
      </c>
      <c r="AE133" s="8">
        <v>0</v>
      </c>
      <c r="AF133" s="8">
        <v>0</v>
      </c>
      <c r="AG133" s="8">
        <v>0</v>
      </c>
      <c r="AH133" s="9">
        <v>0</v>
      </c>
      <c r="AI133" s="9">
        <v>0</v>
      </c>
      <c r="AJ133" s="9">
        <v>0</v>
      </c>
      <c r="AK133" s="9">
        <v>0</v>
      </c>
      <c r="AL133" s="8">
        <v>0</v>
      </c>
      <c r="AM133" s="8">
        <v>0</v>
      </c>
      <c r="AN133" s="8">
        <v>0</v>
      </c>
      <c r="AO133" s="8">
        <v>0</v>
      </c>
      <c r="AP133" s="8">
        <v>0</v>
      </c>
      <c r="AQ133" s="8">
        <v>0</v>
      </c>
      <c r="AR133" s="8">
        <v>0</v>
      </c>
      <c r="AS133" s="8">
        <v>0</v>
      </c>
      <c r="AT133" s="8">
        <v>0</v>
      </c>
      <c r="AU133" s="8">
        <v>0</v>
      </c>
      <c r="AV133" s="8">
        <v>0</v>
      </c>
      <c r="AW133" s="8">
        <v>0</v>
      </c>
      <c r="AX133" s="46">
        <f t="shared" si="7"/>
        <v>0</v>
      </c>
      <c r="AY133" s="46">
        <f t="shared" si="6"/>
        <v>0</v>
      </c>
      <c r="AZ133" s="46">
        <f t="shared" si="6"/>
        <v>0</v>
      </c>
      <c r="BA133" s="46">
        <f t="shared" si="6"/>
        <v>0</v>
      </c>
      <c r="BB133" s="46">
        <f t="shared" si="8"/>
        <v>0</v>
      </c>
      <c r="BD133" s="46"/>
    </row>
    <row r="134" spans="1:56" x14ac:dyDescent="0.25">
      <c r="A134" t="s">
        <v>132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0</v>
      </c>
      <c r="AD134" s="8">
        <v>0</v>
      </c>
      <c r="AE134" s="8">
        <v>0</v>
      </c>
      <c r="AF134" s="8">
        <v>0</v>
      </c>
      <c r="AG134" s="8">
        <v>0</v>
      </c>
      <c r="AH134" s="9">
        <v>0</v>
      </c>
      <c r="AI134" s="9">
        <v>0</v>
      </c>
      <c r="AJ134" s="9">
        <v>0</v>
      </c>
      <c r="AK134" s="9">
        <v>0</v>
      </c>
      <c r="AL134" s="8">
        <v>0</v>
      </c>
      <c r="AM134" s="8">
        <v>0</v>
      </c>
      <c r="AN134" s="8">
        <v>0</v>
      </c>
      <c r="AO134" s="8">
        <v>0</v>
      </c>
      <c r="AP134" s="8">
        <v>0</v>
      </c>
      <c r="AQ134" s="8">
        <v>0</v>
      </c>
      <c r="AR134" s="8">
        <v>0</v>
      </c>
      <c r="AS134" s="8">
        <v>0</v>
      </c>
      <c r="AT134" s="8">
        <v>0</v>
      </c>
      <c r="AU134" s="8">
        <v>0</v>
      </c>
      <c r="AV134" s="8">
        <v>0</v>
      </c>
      <c r="AW134" s="8">
        <v>0</v>
      </c>
      <c r="AX134" s="46">
        <f t="shared" si="7"/>
        <v>0</v>
      </c>
      <c r="AY134" s="46">
        <f t="shared" si="6"/>
        <v>0</v>
      </c>
      <c r="AZ134" s="46">
        <f t="shared" si="6"/>
        <v>0</v>
      </c>
      <c r="BA134" s="46">
        <f t="shared" si="6"/>
        <v>0</v>
      </c>
      <c r="BB134" s="46">
        <f t="shared" si="8"/>
        <v>0</v>
      </c>
      <c r="BD134" s="46"/>
    </row>
    <row r="135" spans="1:56" x14ac:dyDescent="0.25">
      <c r="A135" t="s">
        <v>133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-1866.7</v>
      </c>
      <c r="AD135" s="8">
        <v>0</v>
      </c>
      <c r="AE135" s="8">
        <v>0</v>
      </c>
      <c r="AF135" s="8">
        <v>0</v>
      </c>
      <c r="AG135" s="8">
        <v>0</v>
      </c>
      <c r="AH135" s="9">
        <v>0</v>
      </c>
      <c r="AI135" s="9">
        <v>0</v>
      </c>
      <c r="AJ135" s="9">
        <v>0</v>
      </c>
      <c r="AK135" s="9">
        <v>0</v>
      </c>
      <c r="AL135" s="8">
        <v>0</v>
      </c>
      <c r="AM135" s="8">
        <v>0</v>
      </c>
      <c r="AN135" s="8">
        <v>0</v>
      </c>
      <c r="AO135" s="8">
        <v>0</v>
      </c>
      <c r="AP135" s="8">
        <v>0</v>
      </c>
      <c r="AQ135" s="8">
        <v>0</v>
      </c>
      <c r="AR135" s="8">
        <v>0</v>
      </c>
      <c r="AS135" s="8">
        <v>0</v>
      </c>
      <c r="AT135" s="8">
        <v>0</v>
      </c>
      <c r="AU135" s="8">
        <v>0</v>
      </c>
      <c r="AV135" s="8">
        <v>0</v>
      </c>
      <c r="AW135" s="8">
        <v>0</v>
      </c>
      <c r="AX135" s="46">
        <f t="shared" si="7"/>
        <v>-1866.7</v>
      </c>
      <c r="AY135" s="46">
        <f t="shared" si="6"/>
        <v>0</v>
      </c>
      <c r="AZ135" s="46">
        <f t="shared" si="6"/>
        <v>0</v>
      </c>
      <c r="BA135" s="46">
        <f t="shared" si="6"/>
        <v>0</v>
      </c>
      <c r="BB135" s="46">
        <f t="shared" si="8"/>
        <v>-1866.7</v>
      </c>
      <c r="BD135" s="46"/>
    </row>
    <row r="136" spans="1:56" x14ac:dyDescent="0.25">
      <c r="A136" t="s">
        <v>134</v>
      </c>
      <c r="B136" s="8">
        <v>0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>
        <v>0</v>
      </c>
      <c r="AE136" s="8">
        <v>0</v>
      </c>
      <c r="AF136" s="8">
        <v>0</v>
      </c>
      <c r="AG136" s="8">
        <v>0</v>
      </c>
      <c r="AH136" s="9">
        <v>0</v>
      </c>
      <c r="AI136" s="9">
        <v>0</v>
      </c>
      <c r="AJ136" s="9">
        <v>0</v>
      </c>
      <c r="AK136" s="9">
        <v>0</v>
      </c>
      <c r="AL136" s="8">
        <v>0</v>
      </c>
      <c r="AM136" s="8">
        <v>0</v>
      </c>
      <c r="AN136" s="8">
        <v>0</v>
      </c>
      <c r="AO136" s="8">
        <v>0</v>
      </c>
      <c r="AP136" s="8">
        <v>0</v>
      </c>
      <c r="AQ136" s="8">
        <v>0</v>
      </c>
      <c r="AR136" s="8">
        <v>0</v>
      </c>
      <c r="AS136" s="8">
        <v>0</v>
      </c>
      <c r="AT136" s="8">
        <v>0</v>
      </c>
      <c r="AU136" s="8">
        <v>0</v>
      </c>
      <c r="AV136" s="8">
        <v>0</v>
      </c>
      <c r="AW136" s="8">
        <v>0</v>
      </c>
      <c r="AX136" s="46">
        <f t="shared" si="7"/>
        <v>0</v>
      </c>
      <c r="AY136" s="46">
        <f t="shared" si="6"/>
        <v>0</v>
      </c>
      <c r="AZ136" s="46">
        <f t="shared" si="6"/>
        <v>0</v>
      </c>
      <c r="BA136" s="46">
        <f t="shared" si="6"/>
        <v>0</v>
      </c>
      <c r="BB136" s="46">
        <f t="shared" si="8"/>
        <v>0</v>
      </c>
      <c r="BD136" s="46"/>
    </row>
    <row r="137" spans="1:56" x14ac:dyDescent="0.25">
      <c r="A137" t="s">
        <v>135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9">
        <v>0</v>
      </c>
      <c r="AI137" s="9">
        <v>0</v>
      </c>
      <c r="AJ137" s="9">
        <v>0</v>
      </c>
      <c r="AK137" s="9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  <c r="AU137" s="8">
        <v>0</v>
      </c>
      <c r="AV137" s="8">
        <v>0</v>
      </c>
      <c r="AW137" s="8">
        <v>0</v>
      </c>
      <c r="AX137" s="46">
        <f t="shared" si="7"/>
        <v>0</v>
      </c>
      <c r="AY137" s="46">
        <f t="shared" si="6"/>
        <v>0</v>
      </c>
      <c r="AZ137" s="46">
        <f t="shared" si="6"/>
        <v>0</v>
      </c>
      <c r="BA137" s="46">
        <f t="shared" si="6"/>
        <v>0</v>
      </c>
      <c r="BB137" s="46">
        <f t="shared" si="8"/>
        <v>0</v>
      </c>
      <c r="BD137" s="46"/>
    </row>
    <row r="138" spans="1:56" x14ac:dyDescent="0.25">
      <c r="A138" t="s">
        <v>136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8">
        <v>0</v>
      </c>
      <c r="AH138" s="9">
        <v>0</v>
      </c>
      <c r="AI138" s="9">
        <v>0</v>
      </c>
      <c r="AJ138" s="9">
        <v>0</v>
      </c>
      <c r="AK138" s="9">
        <v>0</v>
      </c>
      <c r="AL138" s="8">
        <v>0</v>
      </c>
      <c r="AM138" s="8">
        <v>0</v>
      </c>
      <c r="AN138" s="8">
        <v>0</v>
      </c>
      <c r="AO138" s="8">
        <v>0</v>
      </c>
      <c r="AP138" s="8">
        <v>0</v>
      </c>
      <c r="AQ138" s="8">
        <v>0</v>
      </c>
      <c r="AR138" s="8">
        <v>0</v>
      </c>
      <c r="AS138" s="8">
        <v>0</v>
      </c>
      <c r="AT138" s="8">
        <v>0</v>
      </c>
      <c r="AU138" s="8">
        <v>0</v>
      </c>
      <c r="AV138" s="8">
        <v>0</v>
      </c>
      <c r="AW138" s="8">
        <v>0</v>
      </c>
      <c r="AX138" s="46">
        <f t="shared" si="7"/>
        <v>0</v>
      </c>
      <c r="AY138" s="46">
        <f t="shared" si="6"/>
        <v>0</v>
      </c>
      <c r="AZ138" s="46">
        <f t="shared" si="6"/>
        <v>0</v>
      </c>
      <c r="BA138" s="46">
        <f t="shared" si="6"/>
        <v>0</v>
      </c>
      <c r="BB138" s="46">
        <f t="shared" si="8"/>
        <v>0</v>
      </c>
      <c r="BD138" s="46"/>
    </row>
    <row r="139" spans="1:56" x14ac:dyDescent="0.25">
      <c r="A139" t="s">
        <v>137</v>
      </c>
      <c r="B139" s="8">
        <v>0</v>
      </c>
      <c r="C139" s="8">
        <v>-81133.33</v>
      </c>
      <c r="D139" s="8">
        <v>0</v>
      </c>
      <c r="E139" s="8">
        <v>0</v>
      </c>
      <c r="F139" s="8">
        <v>0</v>
      </c>
      <c r="G139" s="8">
        <v>-81083.33</v>
      </c>
      <c r="H139" s="8">
        <v>0</v>
      </c>
      <c r="I139" s="8">
        <v>0</v>
      </c>
      <c r="J139" s="8">
        <v>0</v>
      </c>
      <c r="K139" s="8">
        <v>-81083.33</v>
      </c>
      <c r="L139" s="8">
        <v>0</v>
      </c>
      <c r="M139" s="8">
        <v>0</v>
      </c>
      <c r="N139" s="8">
        <v>0</v>
      </c>
      <c r="O139" s="8">
        <v>-81083.33</v>
      </c>
      <c r="P139" s="8">
        <v>0</v>
      </c>
      <c r="Q139" s="8">
        <v>0</v>
      </c>
      <c r="R139" s="8">
        <v>0</v>
      </c>
      <c r="S139" s="8">
        <v>-166.67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-104333.33</v>
      </c>
      <c r="AB139" s="8">
        <v>0</v>
      </c>
      <c r="AC139" s="8">
        <v>0</v>
      </c>
      <c r="AD139" s="8">
        <v>0</v>
      </c>
      <c r="AE139" s="8">
        <v>-104333.33</v>
      </c>
      <c r="AF139" s="8">
        <v>0</v>
      </c>
      <c r="AG139" s="8">
        <v>0</v>
      </c>
      <c r="AH139" s="9">
        <v>0</v>
      </c>
      <c r="AI139" s="9">
        <v>-104333.33</v>
      </c>
      <c r="AJ139" s="9">
        <v>0</v>
      </c>
      <c r="AK139" s="9">
        <v>-519624.45</v>
      </c>
      <c r="AL139" s="8">
        <v>0</v>
      </c>
      <c r="AM139" s="8">
        <v>-104333.33</v>
      </c>
      <c r="AN139" s="8">
        <v>0</v>
      </c>
      <c r="AO139" s="8">
        <v>0</v>
      </c>
      <c r="AP139" s="8">
        <v>0</v>
      </c>
      <c r="AQ139" s="8">
        <v>-104333.33</v>
      </c>
      <c r="AR139" s="8">
        <v>0</v>
      </c>
      <c r="AS139" s="8">
        <v>0</v>
      </c>
      <c r="AT139" s="8">
        <v>0</v>
      </c>
      <c r="AU139" s="8">
        <v>-104333.35</v>
      </c>
      <c r="AV139" s="8">
        <v>0</v>
      </c>
      <c r="AW139" s="8">
        <v>0</v>
      </c>
      <c r="AX139" s="46">
        <f t="shared" si="7"/>
        <v>-1470174.4400000002</v>
      </c>
      <c r="AY139" s="46">
        <f t="shared" si="6"/>
        <v>0</v>
      </c>
      <c r="AZ139" s="46">
        <f t="shared" si="6"/>
        <v>-950549.98999999987</v>
      </c>
      <c r="BA139" s="46">
        <f t="shared" si="6"/>
        <v>0</v>
      </c>
      <c r="BB139" s="46">
        <f t="shared" si="8"/>
        <v>-519624.45</v>
      </c>
      <c r="BD139" s="46"/>
    </row>
    <row r="140" spans="1:56" x14ac:dyDescent="0.25">
      <c r="A140" t="s">
        <v>138</v>
      </c>
      <c r="B140" s="8">
        <v>0</v>
      </c>
      <c r="C140" s="8">
        <v>-20080.830000000002</v>
      </c>
      <c r="D140" s="8">
        <v>0</v>
      </c>
      <c r="E140" s="8">
        <v>0</v>
      </c>
      <c r="F140" s="8">
        <v>0</v>
      </c>
      <c r="G140" s="8">
        <v>-19830.830000000002</v>
      </c>
      <c r="H140" s="8">
        <v>0</v>
      </c>
      <c r="I140" s="8">
        <v>0</v>
      </c>
      <c r="J140" s="8">
        <v>0</v>
      </c>
      <c r="K140" s="8">
        <v>-19830.830000000002</v>
      </c>
      <c r="L140" s="8">
        <v>0</v>
      </c>
      <c r="M140" s="8">
        <v>0</v>
      </c>
      <c r="N140" s="8">
        <v>0</v>
      </c>
      <c r="O140" s="8">
        <v>-19830.87</v>
      </c>
      <c r="P140" s="8">
        <v>0</v>
      </c>
      <c r="Q140" s="8">
        <v>0</v>
      </c>
      <c r="R140" s="8">
        <v>0</v>
      </c>
      <c r="S140" s="8">
        <v>-20002.29</v>
      </c>
      <c r="T140" s="8">
        <v>0</v>
      </c>
      <c r="U140" s="8">
        <v>0</v>
      </c>
      <c r="V140" s="8">
        <v>0</v>
      </c>
      <c r="W140" s="8">
        <v>-20002.29</v>
      </c>
      <c r="X140" s="8">
        <v>0</v>
      </c>
      <c r="Y140" s="8">
        <v>0</v>
      </c>
      <c r="Z140" s="8">
        <v>0</v>
      </c>
      <c r="AA140" s="8">
        <v>-20002.29</v>
      </c>
      <c r="AB140" s="8">
        <v>0</v>
      </c>
      <c r="AC140" s="8">
        <v>0</v>
      </c>
      <c r="AD140" s="8">
        <v>0</v>
      </c>
      <c r="AE140" s="8">
        <v>-20002.29</v>
      </c>
      <c r="AF140" s="8">
        <v>0</v>
      </c>
      <c r="AG140" s="8">
        <v>0</v>
      </c>
      <c r="AH140" s="9">
        <v>0</v>
      </c>
      <c r="AI140" s="9">
        <v>-42374</v>
      </c>
      <c r="AJ140" s="9">
        <v>0</v>
      </c>
      <c r="AK140" s="9">
        <v>0</v>
      </c>
      <c r="AL140" s="8">
        <v>0</v>
      </c>
      <c r="AM140" s="8">
        <v>-55258.009999999995</v>
      </c>
      <c r="AN140" s="8">
        <v>0</v>
      </c>
      <c r="AO140" s="8">
        <v>0</v>
      </c>
      <c r="AP140" s="8">
        <v>0</v>
      </c>
      <c r="AQ140" s="8">
        <v>-55258</v>
      </c>
      <c r="AR140" s="8">
        <v>0</v>
      </c>
      <c r="AS140" s="8">
        <v>0</v>
      </c>
      <c r="AT140" s="8">
        <v>0</v>
      </c>
      <c r="AU140" s="8">
        <v>-55258</v>
      </c>
      <c r="AV140" s="8">
        <v>0</v>
      </c>
      <c r="AW140" s="8">
        <v>0</v>
      </c>
      <c r="AX140" s="46">
        <f t="shared" si="7"/>
        <v>-367730.53</v>
      </c>
      <c r="AY140" s="46">
        <f t="shared" si="6"/>
        <v>0</v>
      </c>
      <c r="AZ140" s="46">
        <f t="shared" si="6"/>
        <v>-367730.53</v>
      </c>
      <c r="BA140" s="46">
        <f t="shared" si="6"/>
        <v>0</v>
      </c>
      <c r="BB140" s="46">
        <f t="shared" si="8"/>
        <v>0</v>
      </c>
      <c r="BD140" s="46"/>
    </row>
    <row r="141" spans="1:56" x14ac:dyDescent="0.25">
      <c r="A141" t="s">
        <v>139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9">
        <v>0</v>
      </c>
      <c r="AI141" s="9">
        <v>0</v>
      </c>
      <c r="AJ141" s="9">
        <v>0</v>
      </c>
      <c r="AK141" s="9">
        <v>0</v>
      </c>
      <c r="AL141" s="8">
        <v>0</v>
      </c>
      <c r="AM141" s="8">
        <v>0</v>
      </c>
      <c r="AN141" s="8">
        <v>0</v>
      </c>
      <c r="AO141" s="8">
        <v>0</v>
      </c>
      <c r="AP141" s="8">
        <v>0</v>
      </c>
      <c r="AQ141" s="8">
        <v>0</v>
      </c>
      <c r="AR141" s="8">
        <v>0</v>
      </c>
      <c r="AS141" s="8">
        <v>0</v>
      </c>
      <c r="AT141" s="8">
        <v>0</v>
      </c>
      <c r="AU141" s="8">
        <v>0</v>
      </c>
      <c r="AV141" s="8">
        <v>0</v>
      </c>
      <c r="AW141" s="8">
        <v>0</v>
      </c>
      <c r="AX141" s="46">
        <f t="shared" si="7"/>
        <v>0</v>
      </c>
      <c r="AY141" s="46">
        <f t="shared" si="6"/>
        <v>0</v>
      </c>
      <c r="AZ141" s="46">
        <f t="shared" si="6"/>
        <v>0</v>
      </c>
      <c r="BA141" s="46">
        <f t="shared" si="6"/>
        <v>0</v>
      </c>
      <c r="BB141" s="46">
        <f t="shared" si="8"/>
        <v>0</v>
      </c>
      <c r="BD141" s="46"/>
    </row>
    <row r="142" spans="1:56" x14ac:dyDescent="0.25">
      <c r="A142" t="s">
        <v>140</v>
      </c>
      <c r="B142" s="8">
        <v>-7930.75</v>
      </c>
      <c r="C142" s="8">
        <v>0</v>
      </c>
      <c r="D142" s="8">
        <v>0</v>
      </c>
      <c r="E142" s="8">
        <v>0</v>
      </c>
      <c r="F142" s="8">
        <v>-7930.75</v>
      </c>
      <c r="G142" s="8">
        <v>0</v>
      </c>
      <c r="H142" s="8">
        <v>0</v>
      </c>
      <c r="I142" s="8">
        <v>0</v>
      </c>
      <c r="J142" s="8">
        <v>-7930.75</v>
      </c>
      <c r="K142" s="8">
        <v>0</v>
      </c>
      <c r="L142" s="8">
        <v>0</v>
      </c>
      <c r="M142" s="8">
        <v>0</v>
      </c>
      <c r="N142" s="8">
        <v>-7930.7502777777781</v>
      </c>
      <c r="O142" s="8">
        <v>0</v>
      </c>
      <c r="P142" s="8">
        <v>0</v>
      </c>
      <c r="Q142" s="8">
        <v>0</v>
      </c>
      <c r="R142" s="8">
        <v>-7930.75</v>
      </c>
      <c r="S142" s="8">
        <v>0</v>
      </c>
      <c r="T142" s="8">
        <v>0</v>
      </c>
      <c r="U142" s="8">
        <v>0</v>
      </c>
      <c r="V142" s="8">
        <v>-7930.7503571428579</v>
      </c>
      <c r="W142" s="8">
        <v>0</v>
      </c>
      <c r="X142" s="8">
        <v>0</v>
      </c>
      <c r="Y142" s="8">
        <v>0</v>
      </c>
      <c r="Z142" s="8">
        <v>-7930.7503571428579</v>
      </c>
      <c r="AA142" s="8">
        <v>0</v>
      </c>
      <c r="AB142" s="8">
        <v>0</v>
      </c>
      <c r="AC142" s="8">
        <v>0</v>
      </c>
      <c r="AD142" s="8">
        <v>-7930.7503571428579</v>
      </c>
      <c r="AE142" s="8">
        <v>0</v>
      </c>
      <c r="AF142" s="8">
        <v>0</v>
      </c>
      <c r="AG142" s="8">
        <v>0</v>
      </c>
      <c r="AH142" s="9">
        <v>-7930.7503571428579</v>
      </c>
      <c r="AI142" s="9">
        <v>0</v>
      </c>
      <c r="AJ142" s="9">
        <v>0</v>
      </c>
      <c r="AK142" s="9">
        <v>0</v>
      </c>
      <c r="AL142" s="8">
        <v>-7930.7503571428579</v>
      </c>
      <c r="AM142" s="8">
        <v>0</v>
      </c>
      <c r="AN142" s="8">
        <v>0</v>
      </c>
      <c r="AO142" s="8">
        <v>0</v>
      </c>
      <c r="AP142" s="8">
        <v>-7930.7503571428579</v>
      </c>
      <c r="AQ142" s="8">
        <v>0</v>
      </c>
      <c r="AR142" s="8">
        <v>0</v>
      </c>
      <c r="AS142" s="8">
        <v>0</v>
      </c>
      <c r="AT142" s="8">
        <v>-7930.7503571428579</v>
      </c>
      <c r="AU142" s="8">
        <v>0</v>
      </c>
      <c r="AV142" s="8">
        <v>0</v>
      </c>
      <c r="AW142" s="8">
        <v>0</v>
      </c>
      <c r="AX142" s="46">
        <f t="shared" si="7"/>
        <v>-95169.002777777772</v>
      </c>
      <c r="AY142" s="46">
        <f t="shared" si="6"/>
        <v>-95169.002777777772</v>
      </c>
      <c r="AZ142" s="46">
        <f t="shared" si="6"/>
        <v>0</v>
      </c>
      <c r="BA142" s="46">
        <f t="shared" si="6"/>
        <v>0</v>
      </c>
      <c r="BB142" s="46">
        <f t="shared" si="8"/>
        <v>0</v>
      </c>
      <c r="BD142" s="46"/>
    </row>
    <row r="143" spans="1:56" x14ac:dyDescent="0.25">
      <c r="A143" t="s">
        <v>141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0</v>
      </c>
      <c r="AD143" s="8">
        <v>0</v>
      </c>
      <c r="AE143" s="8">
        <v>0</v>
      </c>
      <c r="AF143" s="8">
        <v>0</v>
      </c>
      <c r="AG143" s="8">
        <v>0</v>
      </c>
      <c r="AH143" s="9">
        <v>0</v>
      </c>
      <c r="AI143" s="9">
        <v>0</v>
      </c>
      <c r="AJ143" s="9">
        <v>0</v>
      </c>
      <c r="AK143" s="9">
        <v>0</v>
      </c>
      <c r="AL143" s="8">
        <v>0</v>
      </c>
      <c r="AM143" s="8">
        <v>0</v>
      </c>
      <c r="AN143" s="8">
        <v>0</v>
      </c>
      <c r="AO143" s="8">
        <v>0</v>
      </c>
      <c r="AP143" s="8">
        <v>0</v>
      </c>
      <c r="AQ143" s="8">
        <v>0</v>
      </c>
      <c r="AR143" s="8">
        <v>0</v>
      </c>
      <c r="AS143" s="8">
        <v>0</v>
      </c>
      <c r="AT143" s="8">
        <v>0</v>
      </c>
      <c r="AU143" s="8">
        <v>0</v>
      </c>
      <c r="AV143" s="8">
        <v>0</v>
      </c>
      <c r="AW143" s="8">
        <v>0</v>
      </c>
      <c r="AX143" s="46">
        <f t="shared" si="7"/>
        <v>0</v>
      </c>
      <c r="AY143" s="46">
        <f t="shared" si="6"/>
        <v>0</v>
      </c>
      <c r="AZ143" s="46">
        <f t="shared" si="6"/>
        <v>0</v>
      </c>
      <c r="BA143" s="46">
        <f t="shared" si="6"/>
        <v>0</v>
      </c>
      <c r="BB143" s="46">
        <f t="shared" si="8"/>
        <v>0</v>
      </c>
      <c r="BD143" s="46"/>
    </row>
    <row r="144" spans="1:56" x14ac:dyDescent="0.25">
      <c r="A144" t="s">
        <v>142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9">
        <v>0</v>
      </c>
      <c r="AI144" s="9">
        <v>0</v>
      </c>
      <c r="AJ144" s="9">
        <v>0</v>
      </c>
      <c r="AK144" s="9">
        <v>0</v>
      </c>
      <c r="AL144" s="8">
        <v>0</v>
      </c>
      <c r="AM144" s="8">
        <v>0</v>
      </c>
      <c r="AN144" s="8">
        <v>0</v>
      </c>
      <c r="AO144" s="8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8">
        <v>0</v>
      </c>
      <c r="AX144" s="46">
        <f t="shared" si="7"/>
        <v>0</v>
      </c>
      <c r="AY144" s="46">
        <f t="shared" si="6"/>
        <v>0</v>
      </c>
      <c r="AZ144" s="46">
        <f t="shared" si="6"/>
        <v>0</v>
      </c>
      <c r="BA144" s="46">
        <f t="shared" si="6"/>
        <v>0</v>
      </c>
      <c r="BB144" s="46">
        <f t="shared" si="8"/>
        <v>0</v>
      </c>
      <c r="BD144" s="46"/>
    </row>
    <row r="145" spans="1:56" x14ac:dyDescent="0.25">
      <c r="A145" t="s">
        <v>143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9">
        <v>0</v>
      </c>
      <c r="AI145" s="9">
        <v>0</v>
      </c>
      <c r="AJ145" s="9">
        <v>0</v>
      </c>
      <c r="AK145" s="9">
        <v>0</v>
      </c>
      <c r="AL145" s="8">
        <v>0</v>
      </c>
      <c r="AM145" s="8">
        <v>0</v>
      </c>
      <c r="AN145" s="8">
        <v>0</v>
      </c>
      <c r="AO145" s="8">
        <v>0</v>
      </c>
      <c r="AP145" s="8">
        <v>0</v>
      </c>
      <c r="AQ145" s="8">
        <v>0</v>
      </c>
      <c r="AR145" s="8">
        <v>0</v>
      </c>
      <c r="AS145" s="8">
        <v>0</v>
      </c>
      <c r="AT145" s="8">
        <v>0</v>
      </c>
      <c r="AU145" s="8">
        <v>0</v>
      </c>
      <c r="AV145" s="8">
        <v>0</v>
      </c>
      <c r="AW145" s="8">
        <v>0</v>
      </c>
      <c r="AX145" s="46">
        <f t="shared" si="7"/>
        <v>0</v>
      </c>
      <c r="AY145" s="46">
        <f t="shared" si="6"/>
        <v>0</v>
      </c>
      <c r="AZ145" s="46">
        <f t="shared" si="6"/>
        <v>0</v>
      </c>
      <c r="BA145" s="46">
        <f t="shared" si="6"/>
        <v>0</v>
      </c>
      <c r="BB145" s="46">
        <f t="shared" si="8"/>
        <v>0</v>
      </c>
      <c r="BD145" s="46"/>
    </row>
    <row r="146" spans="1:56" x14ac:dyDescent="0.25">
      <c r="A146" t="s">
        <v>144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9">
        <v>0</v>
      </c>
      <c r="AI146" s="9">
        <v>0</v>
      </c>
      <c r="AJ146" s="9">
        <v>0</v>
      </c>
      <c r="AK146" s="9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46">
        <f t="shared" si="7"/>
        <v>0</v>
      </c>
      <c r="AY146" s="46">
        <f t="shared" si="6"/>
        <v>0</v>
      </c>
      <c r="AZ146" s="46">
        <f t="shared" si="6"/>
        <v>0</v>
      </c>
      <c r="BA146" s="46">
        <f t="shared" si="6"/>
        <v>0</v>
      </c>
      <c r="BB146" s="46">
        <f t="shared" si="8"/>
        <v>0</v>
      </c>
      <c r="BD146" s="46"/>
    </row>
    <row r="147" spans="1:56" x14ac:dyDescent="0.25">
      <c r="A147" t="s">
        <v>145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1991.58</v>
      </c>
      <c r="Y147" s="8">
        <v>0</v>
      </c>
      <c r="Z147" s="8">
        <v>0</v>
      </c>
      <c r="AA147" s="8">
        <v>0</v>
      </c>
      <c r="AB147" s="8">
        <v>2167.38</v>
      </c>
      <c r="AC147" s="8">
        <v>0</v>
      </c>
      <c r="AD147" s="8">
        <v>0</v>
      </c>
      <c r="AE147" s="8">
        <v>0</v>
      </c>
      <c r="AF147" s="8">
        <v>2167.38</v>
      </c>
      <c r="AG147" s="8">
        <v>0</v>
      </c>
      <c r="AH147" s="9">
        <v>0</v>
      </c>
      <c r="AI147" s="9">
        <v>0</v>
      </c>
      <c r="AJ147" s="9">
        <v>2167.259361243925</v>
      </c>
      <c r="AK147" s="9">
        <v>0</v>
      </c>
      <c r="AL147" s="8">
        <v>0</v>
      </c>
      <c r="AM147" s="8">
        <v>0</v>
      </c>
      <c r="AN147" s="8">
        <v>2167.259361243925</v>
      </c>
      <c r="AO147" s="8">
        <v>0</v>
      </c>
      <c r="AP147" s="8">
        <v>0</v>
      </c>
      <c r="AQ147" s="8">
        <v>0</v>
      </c>
      <c r="AR147" s="8">
        <v>2167.259361243925</v>
      </c>
      <c r="AS147" s="8">
        <v>0</v>
      </c>
      <c r="AT147" s="8">
        <v>0</v>
      </c>
      <c r="AU147" s="8">
        <v>0</v>
      </c>
      <c r="AV147" s="8">
        <v>2167.259361243925</v>
      </c>
      <c r="AW147" s="8">
        <v>0</v>
      </c>
      <c r="AX147" s="46">
        <f t="shared" si="7"/>
        <v>14995.3774449757</v>
      </c>
      <c r="AY147" s="46">
        <f t="shared" ref="AY147:BA181" si="9">B147+F147+J147+N147+R147+V147+Z147+AD147+AH147+AL147+AP147+AT147</f>
        <v>0</v>
      </c>
      <c r="AZ147" s="46">
        <f t="shared" si="9"/>
        <v>0</v>
      </c>
      <c r="BA147" s="46">
        <f t="shared" si="9"/>
        <v>14995.3774449757</v>
      </c>
      <c r="BB147" s="46">
        <f t="shared" si="8"/>
        <v>0</v>
      </c>
      <c r="BD147" s="46"/>
    </row>
    <row r="148" spans="1:56" x14ac:dyDescent="0.25">
      <c r="A148" t="s">
        <v>146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9">
        <v>0</v>
      </c>
      <c r="AI148" s="9">
        <v>0</v>
      </c>
      <c r="AJ148" s="9">
        <v>0</v>
      </c>
      <c r="AK148" s="9">
        <v>0</v>
      </c>
      <c r="AL148" s="8">
        <v>0</v>
      </c>
      <c r="AM148" s="8">
        <v>0</v>
      </c>
      <c r="AN148" s="8">
        <v>0</v>
      </c>
      <c r="AO148" s="8">
        <v>0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  <c r="AU148" s="8">
        <v>0</v>
      </c>
      <c r="AV148" s="8">
        <v>0</v>
      </c>
      <c r="AW148" s="8">
        <v>0</v>
      </c>
      <c r="AX148" s="46">
        <f t="shared" si="7"/>
        <v>0</v>
      </c>
      <c r="AY148" s="46">
        <f t="shared" si="9"/>
        <v>0</v>
      </c>
      <c r="AZ148" s="46">
        <f t="shared" si="9"/>
        <v>0</v>
      </c>
      <c r="BA148" s="46">
        <f t="shared" si="9"/>
        <v>0</v>
      </c>
      <c r="BB148" s="46">
        <f t="shared" si="8"/>
        <v>0</v>
      </c>
      <c r="BD148" s="46"/>
    </row>
    <row r="149" spans="1:56" x14ac:dyDescent="0.25">
      <c r="A149" t="s">
        <v>147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8">
        <v>0</v>
      </c>
      <c r="AF149" s="8">
        <v>0</v>
      </c>
      <c r="AG149" s="8">
        <v>0</v>
      </c>
      <c r="AH149" s="9">
        <v>0</v>
      </c>
      <c r="AI149" s="9">
        <v>0</v>
      </c>
      <c r="AJ149" s="9">
        <v>0</v>
      </c>
      <c r="AK149" s="9">
        <v>0</v>
      </c>
      <c r="AL149" s="8">
        <v>0</v>
      </c>
      <c r="AM149" s="8">
        <v>0</v>
      </c>
      <c r="AN149" s="8">
        <v>0</v>
      </c>
      <c r="AO149" s="8">
        <v>0</v>
      </c>
      <c r="AP149" s="8">
        <v>0</v>
      </c>
      <c r="AQ149" s="8">
        <v>0</v>
      </c>
      <c r="AR149" s="8">
        <v>0</v>
      </c>
      <c r="AS149" s="8">
        <v>0</v>
      </c>
      <c r="AT149" s="8">
        <v>0</v>
      </c>
      <c r="AU149" s="8">
        <v>0</v>
      </c>
      <c r="AV149" s="8">
        <v>0</v>
      </c>
      <c r="AW149" s="8">
        <v>0</v>
      </c>
      <c r="AX149" s="46">
        <f t="shared" si="7"/>
        <v>0</v>
      </c>
      <c r="AY149" s="46">
        <f t="shared" si="9"/>
        <v>0</v>
      </c>
      <c r="AZ149" s="46">
        <f t="shared" si="9"/>
        <v>0</v>
      </c>
      <c r="BA149" s="46">
        <f t="shared" si="9"/>
        <v>0</v>
      </c>
      <c r="BB149" s="46">
        <f t="shared" si="8"/>
        <v>0</v>
      </c>
      <c r="BD149" s="46"/>
    </row>
    <row r="150" spans="1:56" x14ac:dyDescent="0.25">
      <c r="A150" t="s">
        <v>148</v>
      </c>
      <c r="B150" s="8">
        <v>0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0</v>
      </c>
      <c r="AD150" s="8">
        <v>0</v>
      </c>
      <c r="AE150" s="8">
        <v>0</v>
      </c>
      <c r="AF150" s="8">
        <v>0</v>
      </c>
      <c r="AG150" s="8">
        <v>0</v>
      </c>
      <c r="AH150" s="9">
        <v>0</v>
      </c>
      <c r="AI150" s="9">
        <v>0</v>
      </c>
      <c r="AJ150" s="9">
        <v>0</v>
      </c>
      <c r="AK150" s="9">
        <v>0</v>
      </c>
      <c r="AL150" s="8">
        <v>0</v>
      </c>
      <c r="AM150" s="8">
        <v>0</v>
      </c>
      <c r="AN150" s="8">
        <v>0</v>
      </c>
      <c r="AO150" s="8">
        <v>0</v>
      </c>
      <c r="AP150" s="8">
        <v>0</v>
      </c>
      <c r="AQ150" s="8">
        <v>0</v>
      </c>
      <c r="AR150" s="8">
        <v>0</v>
      </c>
      <c r="AS150" s="8">
        <v>0</v>
      </c>
      <c r="AT150" s="8">
        <v>0</v>
      </c>
      <c r="AU150" s="8">
        <v>0</v>
      </c>
      <c r="AV150" s="8">
        <v>0</v>
      </c>
      <c r="AW150" s="8">
        <v>0</v>
      </c>
      <c r="AX150" s="46">
        <f t="shared" si="7"/>
        <v>0</v>
      </c>
      <c r="AY150" s="46">
        <f t="shared" si="9"/>
        <v>0</v>
      </c>
      <c r="AZ150" s="46">
        <f t="shared" si="9"/>
        <v>0</v>
      </c>
      <c r="BA150" s="46">
        <f t="shared" si="9"/>
        <v>0</v>
      </c>
      <c r="BB150" s="46">
        <f t="shared" si="8"/>
        <v>0</v>
      </c>
      <c r="BD150" s="46"/>
    </row>
    <row r="151" spans="1:56" x14ac:dyDescent="0.25">
      <c r="A151" t="s">
        <v>149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  <c r="AC151" s="8">
        <v>0</v>
      </c>
      <c r="AD151" s="8">
        <v>0</v>
      </c>
      <c r="AE151" s="8">
        <v>0</v>
      </c>
      <c r="AF151" s="8">
        <v>0</v>
      </c>
      <c r="AG151" s="8">
        <v>0</v>
      </c>
      <c r="AH151" s="9">
        <v>0</v>
      </c>
      <c r="AI151" s="9">
        <v>0</v>
      </c>
      <c r="AJ151" s="9">
        <v>0</v>
      </c>
      <c r="AK151" s="9">
        <v>0</v>
      </c>
      <c r="AL151" s="8">
        <v>0</v>
      </c>
      <c r="AM151" s="8">
        <v>0</v>
      </c>
      <c r="AN151" s="8">
        <v>0</v>
      </c>
      <c r="AO151" s="8">
        <v>0</v>
      </c>
      <c r="AP151" s="8">
        <v>0</v>
      </c>
      <c r="AQ151" s="8">
        <v>0</v>
      </c>
      <c r="AR151" s="8">
        <v>0</v>
      </c>
      <c r="AS151" s="8">
        <v>0</v>
      </c>
      <c r="AT151" s="8">
        <v>0</v>
      </c>
      <c r="AU151" s="8">
        <v>0</v>
      </c>
      <c r="AV151" s="8">
        <v>0</v>
      </c>
      <c r="AW151" s="8">
        <v>0</v>
      </c>
      <c r="AX151" s="46">
        <f t="shared" si="7"/>
        <v>0</v>
      </c>
      <c r="AY151" s="46">
        <f t="shared" si="9"/>
        <v>0</v>
      </c>
      <c r="AZ151" s="46">
        <f t="shared" si="9"/>
        <v>0</v>
      </c>
      <c r="BA151" s="46">
        <f t="shared" si="9"/>
        <v>0</v>
      </c>
      <c r="BB151" s="46">
        <f t="shared" si="8"/>
        <v>0</v>
      </c>
      <c r="BD151" s="46"/>
    </row>
    <row r="152" spans="1:56" x14ac:dyDescent="0.25">
      <c r="A152" t="s">
        <v>150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8">
        <v>0</v>
      </c>
      <c r="AC152" s="8">
        <v>0</v>
      </c>
      <c r="AD152" s="8">
        <v>0</v>
      </c>
      <c r="AE152" s="8">
        <v>0</v>
      </c>
      <c r="AF152" s="8">
        <v>0</v>
      </c>
      <c r="AG152" s="8">
        <v>0</v>
      </c>
      <c r="AH152" s="9">
        <v>0</v>
      </c>
      <c r="AI152" s="9">
        <v>0</v>
      </c>
      <c r="AJ152" s="9">
        <v>0</v>
      </c>
      <c r="AK152" s="9">
        <v>0</v>
      </c>
      <c r="AL152" s="8">
        <v>0</v>
      </c>
      <c r="AM152" s="8">
        <v>0</v>
      </c>
      <c r="AN152" s="8">
        <v>0</v>
      </c>
      <c r="AO152" s="8">
        <v>0</v>
      </c>
      <c r="AP152" s="8">
        <v>0</v>
      </c>
      <c r="AQ152" s="8">
        <v>0</v>
      </c>
      <c r="AR152" s="8">
        <v>0</v>
      </c>
      <c r="AS152" s="8">
        <v>0</v>
      </c>
      <c r="AT152" s="8">
        <v>0</v>
      </c>
      <c r="AU152" s="8">
        <v>0</v>
      </c>
      <c r="AV152" s="8">
        <v>0</v>
      </c>
      <c r="AW152" s="8">
        <v>0</v>
      </c>
      <c r="AX152" s="46">
        <f t="shared" si="7"/>
        <v>0</v>
      </c>
      <c r="AY152" s="46">
        <f t="shared" si="9"/>
        <v>0</v>
      </c>
      <c r="AZ152" s="46">
        <f t="shared" si="9"/>
        <v>0</v>
      </c>
      <c r="BA152" s="46">
        <f t="shared" si="9"/>
        <v>0</v>
      </c>
      <c r="BB152" s="46">
        <f t="shared" si="8"/>
        <v>0</v>
      </c>
      <c r="BD152" s="46"/>
    </row>
    <row r="153" spans="1:56" x14ac:dyDescent="0.25">
      <c r="A153" t="s">
        <v>151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9">
        <v>0</v>
      </c>
      <c r="AI153" s="9">
        <v>0</v>
      </c>
      <c r="AJ153" s="9">
        <v>0</v>
      </c>
      <c r="AK153" s="9">
        <v>0</v>
      </c>
      <c r="AL153" s="8">
        <v>0</v>
      </c>
      <c r="AM153" s="8">
        <v>0</v>
      </c>
      <c r="AN153" s="8">
        <v>0</v>
      </c>
      <c r="AO153" s="8">
        <v>0</v>
      </c>
      <c r="AP153" s="8">
        <v>0</v>
      </c>
      <c r="AQ153" s="8">
        <v>0</v>
      </c>
      <c r="AR153" s="8">
        <v>0</v>
      </c>
      <c r="AS153" s="8">
        <v>0</v>
      </c>
      <c r="AT153" s="8">
        <v>0</v>
      </c>
      <c r="AU153" s="8">
        <v>0</v>
      </c>
      <c r="AV153" s="8">
        <v>0</v>
      </c>
      <c r="AW153" s="8">
        <v>0</v>
      </c>
      <c r="AX153" s="46">
        <f t="shared" si="7"/>
        <v>0</v>
      </c>
      <c r="AY153" s="46">
        <f t="shared" si="9"/>
        <v>0</v>
      </c>
      <c r="AZ153" s="46">
        <f t="shared" si="9"/>
        <v>0</v>
      </c>
      <c r="BA153" s="46">
        <f t="shared" si="9"/>
        <v>0</v>
      </c>
      <c r="BB153" s="46">
        <f t="shared" si="8"/>
        <v>0</v>
      </c>
      <c r="BD153" s="46"/>
    </row>
    <row r="154" spans="1:56" x14ac:dyDescent="0.25">
      <c r="A154" t="s">
        <v>152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9">
        <v>0</v>
      </c>
      <c r="AI154" s="9">
        <v>0</v>
      </c>
      <c r="AJ154" s="9">
        <v>0</v>
      </c>
      <c r="AK154" s="9">
        <v>0</v>
      </c>
      <c r="AL154" s="8">
        <v>0</v>
      </c>
      <c r="AM154" s="8">
        <v>0</v>
      </c>
      <c r="AN154" s="8">
        <v>0</v>
      </c>
      <c r="AO154" s="8">
        <v>0</v>
      </c>
      <c r="AP154" s="8">
        <v>0</v>
      </c>
      <c r="AQ154" s="8">
        <v>0</v>
      </c>
      <c r="AR154" s="8">
        <v>0</v>
      </c>
      <c r="AS154" s="8">
        <v>0</v>
      </c>
      <c r="AT154" s="8">
        <v>0</v>
      </c>
      <c r="AU154" s="8">
        <v>0</v>
      </c>
      <c r="AV154" s="8">
        <v>0</v>
      </c>
      <c r="AW154" s="8">
        <v>0</v>
      </c>
      <c r="AX154" s="46">
        <f t="shared" si="7"/>
        <v>0</v>
      </c>
      <c r="AY154" s="46">
        <f t="shared" si="9"/>
        <v>0</v>
      </c>
      <c r="AZ154" s="46">
        <f t="shared" si="9"/>
        <v>0</v>
      </c>
      <c r="BA154" s="46">
        <f t="shared" si="9"/>
        <v>0</v>
      </c>
      <c r="BB154" s="46">
        <f t="shared" si="8"/>
        <v>0</v>
      </c>
      <c r="BD154" s="46"/>
    </row>
    <row r="155" spans="1:56" x14ac:dyDescent="0.25">
      <c r="A155" t="s">
        <v>153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0</v>
      </c>
      <c r="AG155" s="8">
        <v>0</v>
      </c>
      <c r="AH155" s="9">
        <v>0</v>
      </c>
      <c r="AI155" s="9">
        <v>0</v>
      </c>
      <c r="AJ155" s="9">
        <v>0</v>
      </c>
      <c r="AK155" s="9">
        <v>0</v>
      </c>
      <c r="AL155" s="8">
        <v>0</v>
      </c>
      <c r="AM155" s="8">
        <v>0</v>
      </c>
      <c r="AN155" s="8">
        <v>0</v>
      </c>
      <c r="AO155" s="8">
        <v>0</v>
      </c>
      <c r="AP155" s="8">
        <v>0</v>
      </c>
      <c r="AQ155" s="8">
        <v>0</v>
      </c>
      <c r="AR155" s="8">
        <v>0</v>
      </c>
      <c r="AS155" s="8">
        <v>0</v>
      </c>
      <c r="AT155" s="8">
        <v>0</v>
      </c>
      <c r="AU155" s="8">
        <v>0</v>
      </c>
      <c r="AV155" s="8">
        <v>0</v>
      </c>
      <c r="AW155" s="8">
        <v>0</v>
      </c>
      <c r="AX155" s="46">
        <f t="shared" si="7"/>
        <v>0</v>
      </c>
      <c r="AY155" s="46">
        <f t="shared" si="9"/>
        <v>0</v>
      </c>
      <c r="AZ155" s="46">
        <f t="shared" si="9"/>
        <v>0</v>
      </c>
      <c r="BA155" s="46">
        <f t="shared" si="9"/>
        <v>0</v>
      </c>
      <c r="BB155" s="46">
        <f t="shared" si="8"/>
        <v>0</v>
      </c>
      <c r="BD155" s="46"/>
    </row>
    <row r="156" spans="1:56" x14ac:dyDescent="0.25">
      <c r="A156" t="s">
        <v>154</v>
      </c>
      <c r="B156" s="8">
        <v>0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>
        <v>0</v>
      </c>
      <c r="AE156" s="8">
        <v>0</v>
      </c>
      <c r="AF156" s="8">
        <v>0</v>
      </c>
      <c r="AG156" s="8">
        <v>0</v>
      </c>
      <c r="AH156" s="9">
        <v>0</v>
      </c>
      <c r="AI156" s="9">
        <v>0</v>
      </c>
      <c r="AJ156" s="9">
        <v>0</v>
      </c>
      <c r="AK156" s="9">
        <v>0</v>
      </c>
      <c r="AL156" s="8">
        <v>0</v>
      </c>
      <c r="AM156" s="8">
        <v>0</v>
      </c>
      <c r="AN156" s="8">
        <v>0</v>
      </c>
      <c r="AO156" s="8">
        <v>0</v>
      </c>
      <c r="AP156" s="8">
        <v>0</v>
      </c>
      <c r="AQ156" s="8">
        <v>0</v>
      </c>
      <c r="AR156" s="8">
        <v>0</v>
      </c>
      <c r="AS156" s="8">
        <v>0</v>
      </c>
      <c r="AT156" s="8">
        <v>0</v>
      </c>
      <c r="AU156" s="8">
        <v>0</v>
      </c>
      <c r="AV156" s="8">
        <v>0</v>
      </c>
      <c r="AW156" s="8">
        <v>0</v>
      </c>
      <c r="AX156" s="46">
        <f t="shared" si="7"/>
        <v>0</v>
      </c>
      <c r="AY156" s="46">
        <f t="shared" si="9"/>
        <v>0</v>
      </c>
      <c r="AZ156" s="46">
        <f t="shared" si="9"/>
        <v>0</v>
      </c>
      <c r="BA156" s="46">
        <f t="shared" si="9"/>
        <v>0</v>
      </c>
      <c r="BB156" s="46">
        <f t="shared" si="8"/>
        <v>0</v>
      </c>
      <c r="BD156" s="46"/>
    </row>
    <row r="157" spans="1:56" x14ac:dyDescent="0.25">
      <c r="A157" t="s">
        <v>155</v>
      </c>
      <c r="B157" s="8">
        <v>-8980.6666666666661</v>
      </c>
      <c r="C157" s="8">
        <v>0</v>
      </c>
      <c r="D157" s="8">
        <v>0</v>
      </c>
      <c r="E157" s="8">
        <v>0</v>
      </c>
      <c r="F157" s="8">
        <v>-8980.6666666666661</v>
      </c>
      <c r="G157" s="8">
        <v>0</v>
      </c>
      <c r="H157" s="8">
        <v>0</v>
      </c>
      <c r="I157" s="8">
        <v>0</v>
      </c>
      <c r="J157" s="8">
        <v>-8980.6666666666661</v>
      </c>
      <c r="K157" s="8">
        <v>0</v>
      </c>
      <c r="L157" s="8">
        <v>0</v>
      </c>
      <c r="M157" s="8">
        <v>0</v>
      </c>
      <c r="N157" s="8">
        <v>-8980.6666666666661</v>
      </c>
      <c r="O157" s="8">
        <v>0</v>
      </c>
      <c r="P157" s="8">
        <v>0</v>
      </c>
      <c r="Q157" s="8">
        <v>0</v>
      </c>
      <c r="R157" s="8">
        <v>-8980.6666666666679</v>
      </c>
      <c r="S157" s="8">
        <v>0</v>
      </c>
      <c r="T157" s="8">
        <v>0</v>
      </c>
      <c r="U157" s="8">
        <v>0</v>
      </c>
      <c r="V157" s="8">
        <v>-8980.6642857142851</v>
      </c>
      <c r="W157" s="8">
        <v>0</v>
      </c>
      <c r="X157" s="8">
        <v>0</v>
      </c>
      <c r="Y157" s="8">
        <v>0</v>
      </c>
      <c r="Z157" s="8">
        <v>-8980.6642857142851</v>
      </c>
      <c r="AA157" s="8">
        <v>0</v>
      </c>
      <c r="AB157" s="8">
        <v>0</v>
      </c>
      <c r="AC157" s="8">
        <v>0</v>
      </c>
      <c r="AD157" s="8">
        <v>-8980.6642857142851</v>
      </c>
      <c r="AE157" s="8">
        <v>0</v>
      </c>
      <c r="AF157" s="8">
        <v>0</v>
      </c>
      <c r="AG157" s="8">
        <v>0</v>
      </c>
      <c r="AH157" s="9">
        <v>-8980.6642857142851</v>
      </c>
      <c r="AI157" s="9">
        <v>0</v>
      </c>
      <c r="AJ157" s="9">
        <v>0</v>
      </c>
      <c r="AK157" s="9">
        <v>0</v>
      </c>
      <c r="AL157" s="8">
        <v>-8980.6642857142851</v>
      </c>
      <c r="AM157" s="8">
        <v>0</v>
      </c>
      <c r="AN157" s="8">
        <v>0</v>
      </c>
      <c r="AO157" s="8">
        <v>0</v>
      </c>
      <c r="AP157" s="8">
        <v>-8980.6642857142851</v>
      </c>
      <c r="AQ157" s="8">
        <v>0</v>
      </c>
      <c r="AR157" s="8">
        <v>0</v>
      </c>
      <c r="AS157" s="8">
        <v>0</v>
      </c>
      <c r="AT157" s="8">
        <v>-8980.6642857142851</v>
      </c>
      <c r="AU157" s="8">
        <v>0</v>
      </c>
      <c r="AV157" s="8">
        <v>0</v>
      </c>
      <c r="AW157" s="8">
        <v>0</v>
      </c>
      <c r="AX157" s="46">
        <f t="shared" si="7"/>
        <v>-107767.98333333334</v>
      </c>
      <c r="AY157" s="46">
        <f t="shared" si="9"/>
        <v>-107767.98333333334</v>
      </c>
      <c r="AZ157" s="46">
        <f t="shared" si="9"/>
        <v>0</v>
      </c>
      <c r="BA157" s="46">
        <f t="shared" si="9"/>
        <v>0</v>
      </c>
      <c r="BB157" s="46">
        <f t="shared" si="8"/>
        <v>0</v>
      </c>
      <c r="BD157" s="46"/>
    </row>
    <row r="158" spans="1:56" x14ac:dyDescent="0.25">
      <c r="A158" t="s">
        <v>156</v>
      </c>
      <c r="B158" s="8">
        <v>0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  <c r="AE158" s="8">
        <v>0</v>
      </c>
      <c r="AF158" s="8">
        <v>0</v>
      </c>
      <c r="AG158" s="8">
        <v>0</v>
      </c>
      <c r="AH158" s="9">
        <v>0</v>
      </c>
      <c r="AI158" s="9">
        <v>0</v>
      </c>
      <c r="AJ158" s="9">
        <v>0</v>
      </c>
      <c r="AK158" s="9">
        <v>0</v>
      </c>
      <c r="AL158" s="8">
        <v>0</v>
      </c>
      <c r="AM158" s="8">
        <v>0</v>
      </c>
      <c r="AN158" s="8">
        <v>0</v>
      </c>
      <c r="AO158" s="8">
        <v>0</v>
      </c>
      <c r="AP158" s="8">
        <v>0</v>
      </c>
      <c r="AQ158" s="8">
        <v>0</v>
      </c>
      <c r="AR158" s="8">
        <v>0</v>
      </c>
      <c r="AS158" s="8">
        <v>0</v>
      </c>
      <c r="AT158" s="8">
        <v>0</v>
      </c>
      <c r="AU158" s="8">
        <v>0</v>
      </c>
      <c r="AV158" s="8">
        <v>0</v>
      </c>
      <c r="AW158" s="8">
        <v>0</v>
      </c>
      <c r="AX158" s="46">
        <f t="shared" si="7"/>
        <v>0</v>
      </c>
      <c r="AY158" s="46">
        <f t="shared" si="9"/>
        <v>0</v>
      </c>
      <c r="AZ158" s="46">
        <f t="shared" si="9"/>
        <v>0</v>
      </c>
      <c r="BA158" s="46">
        <f t="shared" si="9"/>
        <v>0</v>
      </c>
      <c r="BB158" s="46">
        <f t="shared" si="8"/>
        <v>0</v>
      </c>
      <c r="BD158" s="46"/>
    </row>
    <row r="159" spans="1:56" x14ac:dyDescent="0.25">
      <c r="A159" t="s">
        <v>157</v>
      </c>
      <c r="B159" s="8">
        <v>-13822.833333333334</v>
      </c>
      <c r="C159" s="8">
        <v>0</v>
      </c>
      <c r="D159" s="8">
        <v>0</v>
      </c>
      <c r="E159" s="8">
        <v>0</v>
      </c>
      <c r="F159" s="8">
        <v>-13822.833333333334</v>
      </c>
      <c r="G159" s="8">
        <v>0</v>
      </c>
      <c r="H159" s="8">
        <v>0</v>
      </c>
      <c r="I159" s="8">
        <v>0</v>
      </c>
      <c r="J159" s="8">
        <v>-13822.833333333334</v>
      </c>
      <c r="K159" s="8">
        <v>0</v>
      </c>
      <c r="L159" s="8">
        <v>0</v>
      </c>
      <c r="M159" s="8">
        <v>0</v>
      </c>
      <c r="N159" s="8">
        <v>-13822.833333333334</v>
      </c>
      <c r="O159" s="8">
        <v>0</v>
      </c>
      <c r="P159" s="8">
        <v>0</v>
      </c>
      <c r="Q159" s="8">
        <v>0</v>
      </c>
      <c r="R159" s="8">
        <v>-13822.833520833334</v>
      </c>
      <c r="S159" s="8">
        <v>0</v>
      </c>
      <c r="T159" s="8">
        <v>0</v>
      </c>
      <c r="U159" s="8">
        <v>0</v>
      </c>
      <c r="V159" s="8">
        <v>-13822.835714285715</v>
      </c>
      <c r="W159" s="8">
        <v>0</v>
      </c>
      <c r="X159" s="8">
        <v>0</v>
      </c>
      <c r="Y159" s="8">
        <v>0</v>
      </c>
      <c r="Z159" s="8">
        <v>-13822.835714285715</v>
      </c>
      <c r="AA159" s="8">
        <v>0</v>
      </c>
      <c r="AB159" s="8">
        <v>0</v>
      </c>
      <c r="AC159" s="8">
        <v>0</v>
      </c>
      <c r="AD159" s="8">
        <v>-13822.835714285715</v>
      </c>
      <c r="AE159" s="8">
        <v>0</v>
      </c>
      <c r="AF159" s="8">
        <v>0</v>
      </c>
      <c r="AG159" s="8">
        <v>0</v>
      </c>
      <c r="AH159" s="9">
        <v>-13822.835714285715</v>
      </c>
      <c r="AI159" s="9">
        <v>0</v>
      </c>
      <c r="AJ159" s="9">
        <v>0</v>
      </c>
      <c r="AK159" s="9">
        <v>0</v>
      </c>
      <c r="AL159" s="8">
        <v>-13822.835714285715</v>
      </c>
      <c r="AM159" s="8">
        <v>0</v>
      </c>
      <c r="AN159" s="8">
        <v>0</v>
      </c>
      <c r="AO159" s="8">
        <v>0</v>
      </c>
      <c r="AP159" s="8">
        <v>-13822.835714285715</v>
      </c>
      <c r="AQ159" s="8">
        <v>0</v>
      </c>
      <c r="AR159" s="8">
        <v>0</v>
      </c>
      <c r="AS159" s="8">
        <v>0</v>
      </c>
      <c r="AT159" s="8">
        <v>-13822.835714285715</v>
      </c>
      <c r="AU159" s="8">
        <v>0</v>
      </c>
      <c r="AV159" s="8">
        <v>0</v>
      </c>
      <c r="AW159" s="8">
        <v>0</v>
      </c>
      <c r="AX159" s="46">
        <f t="shared" si="7"/>
        <v>-165874.01685416669</v>
      </c>
      <c r="AY159" s="46">
        <f t="shared" si="9"/>
        <v>-165874.01685416669</v>
      </c>
      <c r="AZ159" s="46">
        <f t="shared" si="9"/>
        <v>0</v>
      </c>
      <c r="BA159" s="46">
        <f t="shared" si="9"/>
        <v>0</v>
      </c>
      <c r="BB159" s="46">
        <f t="shared" si="8"/>
        <v>0</v>
      </c>
      <c r="BD159" s="46"/>
    </row>
    <row r="160" spans="1:56" x14ac:dyDescent="0.25">
      <c r="A160" t="s">
        <v>158</v>
      </c>
      <c r="B160" s="8">
        <v>0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  <c r="AC160" s="8">
        <v>0</v>
      </c>
      <c r="AD160" s="8">
        <v>0</v>
      </c>
      <c r="AE160" s="8">
        <v>0</v>
      </c>
      <c r="AF160" s="8">
        <v>0</v>
      </c>
      <c r="AG160" s="8">
        <v>0</v>
      </c>
      <c r="AH160" s="9">
        <v>0</v>
      </c>
      <c r="AI160" s="9">
        <v>0</v>
      </c>
      <c r="AJ160" s="9">
        <v>0</v>
      </c>
      <c r="AK160" s="9">
        <v>0</v>
      </c>
      <c r="AL160" s="8">
        <v>0</v>
      </c>
      <c r="AM160" s="8">
        <v>0</v>
      </c>
      <c r="AN160" s="8">
        <v>0</v>
      </c>
      <c r="AO160" s="8">
        <v>0</v>
      </c>
      <c r="AP160" s="8">
        <v>0</v>
      </c>
      <c r="AQ160" s="8">
        <v>0</v>
      </c>
      <c r="AR160" s="8">
        <v>0</v>
      </c>
      <c r="AS160" s="8">
        <v>0</v>
      </c>
      <c r="AT160" s="8">
        <v>0</v>
      </c>
      <c r="AU160" s="8">
        <v>0</v>
      </c>
      <c r="AV160" s="8">
        <v>0</v>
      </c>
      <c r="AW160" s="8">
        <v>0</v>
      </c>
      <c r="AX160" s="46">
        <f t="shared" si="7"/>
        <v>0</v>
      </c>
      <c r="AY160" s="46">
        <f t="shared" si="9"/>
        <v>0</v>
      </c>
      <c r="AZ160" s="46">
        <f t="shared" si="9"/>
        <v>0</v>
      </c>
      <c r="BA160" s="46">
        <f t="shared" si="9"/>
        <v>0</v>
      </c>
      <c r="BB160" s="46">
        <f t="shared" si="8"/>
        <v>0</v>
      </c>
      <c r="BD160" s="46"/>
    </row>
    <row r="161" spans="1:56" x14ac:dyDescent="0.25">
      <c r="A161" t="s">
        <v>159</v>
      </c>
      <c r="B161" s="8">
        <v>0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8">
        <v>0</v>
      </c>
      <c r="AE161" s="8">
        <v>0</v>
      </c>
      <c r="AF161" s="8">
        <v>0</v>
      </c>
      <c r="AG161" s="8">
        <v>0</v>
      </c>
      <c r="AH161" s="9">
        <v>0</v>
      </c>
      <c r="AI161" s="9">
        <v>0</v>
      </c>
      <c r="AJ161" s="9">
        <v>0</v>
      </c>
      <c r="AK161" s="9">
        <v>0</v>
      </c>
      <c r="AL161" s="8">
        <v>0</v>
      </c>
      <c r="AM161" s="8">
        <v>0</v>
      </c>
      <c r="AN161" s="8">
        <v>0</v>
      </c>
      <c r="AO161" s="8">
        <v>0</v>
      </c>
      <c r="AP161" s="8">
        <v>0</v>
      </c>
      <c r="AQ161" s="8">
        <v>0</v>
      </c>
      <c r="AR161" s="8">
        <v>0</v>
      </c>
      <c r="AS161" s="8">
        <v>0</v>
      </c>
      <c r="AT161" s="8">
        <v>0</v>
      </c>
      <c r="AU161" s="8">
        <v>0</v>
      </c>
      <c r="AV161" s="8">
        <v>0</v>
      </c>
      <c r="AW161" s="8">
        <v>0</v>
      </c>
      <c r="AX161" s="46">
        <f t="shared" si="7"/>
        <v>0</v>
      </c>
      <c r="AY161" s="46">
        <f t="shared" si="9"/>
        <v>0</v>
      </c>
      <c r="AZ161" s="46">
        <f t="shared" si="9"/>
        <v>0</v>
      </c>
      <c r="BA161" s="46">
        <f t="shared" si="9"/>
        <v>0</v>
      </c>
      <c r="BB161" s="46">
        <f t="shared" si="8"/>
        <v>0</v>
      </c>
      <c r="BD161" s="46"/>
    </row>
    <row r="162" spans="1:56" x14ac:dyDescent="0.25">
      <c r="A162" t="s">
        <v>160</v>
      </c>
      <c r="B162" s="8">
        <v>0</v>
      </c>
      <c r="C162" s="8">
        <v>0</v>
      </c>
      <c r="D162" s="8">
        <v>0</v>
      </c>
      <c r="E162" s="8">
        <v>-595.98</v>
      </c>
      <c r="F162" s="8">
        <v>0</v>
      </c>
      <c r="G162" s="8">
        <v>0</v>
      </c>
      <c r="H162" s="8">
        <v>0</v>
      </c>
      <c r="I162" s="8">
        <v>-595.98</v>
      </c>
      <c r="J162" s="8">
        <v>0</v>
      </c>
      <c r="K162" s="8">
        <v>0</v>
      </c>
      <c r="L162" s="8">
        <v>0</v>
      </c>
      <c r="M162" s="8">
        <v>-595.98</v>
      </c>
      <c r="N162" s="8">
        <v>0</v>
      </c>
      <c r="O162" s="8">
        <v>0</v>
      </c>
      <c r="P162" s="8">
        <v>0</v>
      </c>
      <c r="Q162" s="8">
        <v>-595.98</v>
      </c>
      <c r="R162" s="8">
        <v>0</v>
      </c>
      <c r="S162" s="8">
        <v>0</v>
      </c>
      <c r="T162" s="8">
        <v>0</v>
      </c>
      <c r="U162" s="8">
        <v>-595.98</v>
      </c>
      <c r="V162" s="8">
        <v>0</v>
      </c>
      <c r="W162" s="8">
        <v>0</v>
      </c>
      <c r="X162" s="8">
        <v>0</v>
      </c>
      <c r="Y162" s="8">
        <v>-595.98</v>
      </c>
      <c r="Z162" s="8">
        <v>0</v>
      </c>
      <c r="AA162" s="8">
        <v>0</v>
      </c>
      <c r="AB162" s="8">
        <v>0</v>
      </c>
      <c r="AC162" s="8">
        <v>-595.98</v>
      </c>
      <c r="AD162" s="8">
        <v>0</v>
      </c>
      <c r="AE162" s="8">
        <v>0</v>
      </c>
      <c r="AF162" s="8">
        <v>0</v>
      </c>
      <c r="AG162" s="8">
        <v>-595.98</v>
      </c>
      <c r="AH162" s="9">
        <v>0</v>
      </c>
      <c r="AI162" s="9">
        <v>0</v>
      </c>
      <c r="AJ162" s="9">
        <v>0</v>
      </c>
      <c r="AK162" s="9">
        <v>-595.98</v>
      </c>
      <c r="AL162" s="8">
        <v>0</v>
      </c>
      <c r="AM162" s="8">
        <v>0</v>
      </c>
      <c r="AN162" s="8">
        <v>0</v>
      </c>
      <c r="AO162" s="8">
        <v>-595.98</v>
      </c>
      <c r="AP162" s="8">
        <v>0</v>
      </c>
      <c r="AQ162" s="8">
        <v>0</v>
      </c>
      <c r="AR162" s="8">
        <v>0</v>
      </c>
      <c r="AS162" s="8">
        <v>-595.98</v>
      </c>
      <c r="AT162" s="8">
        <v>0</v>
      </c>
      <c r="AU162" s="8">
        <v>0</v>
      </c>
      <c r="AV162" s="8">
        <v>0</v>
      </c>
      <c r="AW162" s="8">
        <v>-595.98</v>
      </c>
      <c r="AX162" s="46">
        <f t="shared" si="7"/>
        <v>-7151.7599999999984</v>
      </c>
      <c r="AY162" s="46">
        <f t="shared" si="9"/>
        <v>0</v>
      </c>
      <c r="AZ162" s="46">
        <f t="shared" si="9"/>
        <v>0</v>
      </c>
      <c r="BA162" s="46">
        <f t="shared" si="9"/>
        <v>0</v>
      </c>
      <c r="BB162" s="46">
        <f t="shared" si="8"/>
        <v>-7151.7599999999984</v>
      </c>
      <c r="BD162" s="46"/>
    </row>
    <row r="163" spans="1:56" x14ac:dyDescent="0.25">
      <c r="A163" t="s">
        <v>161</v>
      </c>
      <c r="B163" s="8">
        <v>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0</v>
      </c>
      <c r="AD163" s="8">
        <v>0</v>
      </c>
      <c r="AE163" s="8">
        <v>0</v>
      </c>
      <c r="AF163" s="8">
        <v>0</v>
      </c>
      <c r="AG163" s="8">
        <v>0</v>
      </c>
      <c r="AH163" s="9">
        <v>0</v>
      </c>
      <c r="AI163" s="9">
        <v>0</v>
      </c>
      <c r="AJ163" s="9">
        <v>0</v>
      </c>
      <c r="AK163" s="9">
        <v>0</v>
      </c>
      <c r="AL163" s="8">
        <v>0</v>
      </c>
      <c r="AM163" s="8">
        <v>0</v>
      </c>
      <c r="AN163" s="8">
        <v>0</v>
      </c>
      <c r="AO163" s="8">
        <v>0</v>
      </c>
      <c r="AP163" s="8">
        <v>0</v>
      </c>
      <c r="AQ163" s="8">
        <v>0</v>
      </c>
      <c r="AR163" s="8">
        <v>0</v>
      </c>
      <c r="AS163" s="8">
        <v>0</v>
      </c>
      <c r="AT163" s="8">
        <v>0</v>
      </c>
      <c r="AU163" s="8">
        <v>0</v>
      </c>
      <c r="AV163" s="8">
        <v>0</v>
      </c>
      <c r="AW163" s="8">
        <v>0</v>
      </c>
      <c r="AX163" s="46">
        <f t="shared" si="7"/>
        <v>0</v>
      </c>
      <c r="AY163" s="46">
        <f t="shared" si="9"/>
        <v>0</v>
      </c>
      <c r="AZ163" s="46">
        <f t="shared" si="9"/>
        <v>0</v>
      </c>
      <c r="BA163" s="46">
        <f t="shared" si="9"/>
        <v>0</v>
      </c>
      <c r="BB163" s="46">
        <f t="shared" si="8"/>
        <v>0</v>
      </c>
      <c r="BD163" s="46"/>
    </row>
    <row r="164" spans="1:56" x14ac:dyDescent="0.25">
      <c r="A164" t="s">
        <v>162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8">
        <v>0</v>
      </c>
      <c r="AA164" s="8">
        <v>0</v>
      </c>
      <c r="AB164" s="8">
        <v>0</v>
      </c>
      <c r="AC164" s="8">
        <v>0</v>
      </c>
      <c r="AD164" s="8">
        <v>0</v>
      </c>
      <c r="AE164" s="8">
        <v>0</v>
      </c>
      <c r="AF164" s="8">
        <v>0</v>
      </c>
      <c r="AG164" s="8">
        <v>0</v>
      </c>
      <c r="AH164" s="9">
        <v>0</v>
      </c>
      <c r="AI164" s="9">
        <v>0</v>
      </c>
      <c r="AJ164" s="9">
        <v>0</v>
      </c>
      <c r="AK164" s="9">
        <v>0</v>
      </c>
      <c r="AL164" s="8">
        <v>0</v>
      </c>
      <c r="AM164" s="8">
        <v>0</v>
      </c>
      <c r="AN164" s="8">
        <v>0</v>
      </c>
      <c r="AO164" s="8">
        <v>0</v>
      </c>
      <c r="AP164" s="8">
        <v>0</v>
      </c>
      <c r="AQ164" s="8">
        <v>0</v>
      </c>
      <c r="AR164" s="8">
        <v>0</v>
      </c>
      <c r="AS164" s="8">
        <v>0</v>
      </c>
      <c r="AT164" s="8">
        <v>0</v>
      </c>
      <c r="AU164" s="8">
        <v>0</v>
      </c>
      <c r="AV164" s="8">
        <v>0</v>
      </c>
      <c r="AW164" s="8">
        <v>0</v>
      </c>
      <c r="AX164" s="46">
        <f t="shared" si="7"/>
        <v>0</v>
      </c>
      <c r="AY164" s="46">
        <f t="shared" si="9"/>
        <v>0</v>
      </c>
      <c r="AZ164" s="46">
        <f t="shared" si="9"/>
        <v>0</v>
      </c>
      <c r="BA164" s="46">
        <f t="shared" si="9"/>
        <v>0</v>
      </c>
      <c r="BB164" s="46">
        <f t="shared" ref="BB164:BB181" si="10">E164+I164+M164+Q164+U164+Y164+AC164+AG164+AK164+AO164+AS164+AW164</f>
        <v>0</v>
      </c>
      <c r="BD164" s="46"/>
    </row>
    <row r="165" spans="1:56" x14ac:dyDescent="0.25">
      <c r="A165" t="s">
        <v>163</v>
      </c>
      <c r="B165" s="8">
        <v>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  <c r="AD165" s="8">
        <v>0</v>
      </c>
      <c r="AE165" s="8">
        <v>0</v>
      </c>
      <c r="AF165" s="8">
        <v>0</v>
      </c>
      <c r="AG165" s="8">
        <v>0</v>
      </c>
      <c r="AH165" s="9">
        <v>0</v>
      </c>
      <c r="AI165" s="9">
        <v>0</v>
      </c>
      <c r="AJ165" s="9">
        <v>0</v>
      </c>
      <c r="AK165" s="9">
        <v>0</v>
      </c>
      <c r="AL165" s="8">
        <v>0</v>
      </c>
      <c r="AM165" s="8">
        <v>0</v>
      </c>
      <c r="AN165" s="8">
        <v>0</v>
      </c>
      <c r="AO165" s="8">
        <v>0</v>
      </c>
      <c r="AP165" s="8">
        <v>0</v>
      </c>
      <c r="AQ165" s="8">
        <v>0</v>
      </c>
      <c r="AR165" s="8">
        <v>0</v>
      </c>
      <c r="AS165" s="8">
        <v>0</v>
      </c>
      <c r="AT165" s="8">
        <v>0</v>
      </c>
      <c r="AU165" s="8">
        <v>0</v>
      </c>
      <c r="AV165" s="8">
        <v>0</v>
      </c>
      <c r="AW165" s="8">
        <v>0</v>
      </c>
      <c r="AX165" s="46">
        <f t="shared" si="7"/>
        <v>0</v>
      </c>
      <c r="AY165" s="46">
        <f t="shared" si="9"/>
        <v>0</v>
      </c>
      <c r="AZ165" s="46">
        <f t="shared" si="9"/>
        <v>0</v>
      </c>
      <c r="BA165" s="46">
        <f t="shared" si="9"/>
        <v>0</v>
      </c>
      <c r="BB165" s="46">
        <f t="shared" si="10"/>
        <v>0</v>
      </c>
      <c r="BD165" s="46"/>
    </row>
    <row r="166" spans="1:56" x14ac:dyDescent="0.25">
      <c r="A166" t="s">
        <v>164</v>
      </c>
      <c r="B166" s="8">
        <v>0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  <c r="AC166" s="8">
        <v>0</v>
      </c>
      <c r="AD166" s="8">
        <v>0</v>
      </c>
      <c r="AE166" s="8">
        <v>0</v>
      </c>
      <c r="AF166" s="8">
        <v>0</v>
      </c>
      <c r="AG166" s="8">
        <v>0</v>
      </c>
      <c r="AH166" s="9">
        <v>0</v>
      </c>
      <c r="AI166" s="9">
        <v>0</v>
      </c>
      <c r="AJ166" s="9">
        <v>0</v>
      </c>
      <c r="AK166" s="9">
        <v>0</v>
      </c>
      <c r="AL166" s="8">
        <v>0</v>
      </c>
      <c r="AM166" s="8">
        <v>0</v>
      </c>
      <c r="AN166" s="8">
        <v>0</v>
      </c>
      <c r="AO166" s="8">
        <v>0</v>
      </c>
      <c r="AP166" s="8">
        <v>0</v>
      </c>
      <c r="AQ166" s="8">
        <v>0</v>
      </c>
      <c r="AR166" s="8">
        <v>0</v>
      </c>
      <c r="AS166" s="8">
        <v>0</v>
      </c>
      <c r="AT166" s="8">
        <v>0</v>
      </c>
      <c r="AU166" s="8">
        <v>0</v>
      </c>
      <c r="AV166" s="8">
        <v>0</v>
      </c>
      <c r="AW166" s="8">
        <v>0</v>
      </c>
      <c r="AX166" s="46">
        <f t="shared" si="7"/>
        <v>0</v>
      </c>
      <c r="AY166" s="46">
        <f t="shared" si="9"/>
        <v>0</v>
      </c>
      <c r="AZ166" s="46">
        <f t="shared" si="9"/>
        <v>0</v>
      </c>
      <c r="BA166" s="46">
        <f t="shared" si="9"/>
        <v>0</v>
      </c>
      <c r="BB166" s="46">
        <f t="shared" si="10"/>
        <v>0</v>
      </c>
      <c r="BD166" s="46"/>
    </row>
    <row r="167" spans="1:56" x14ac:dyDescent="0.25">
      <c r="A167" t="s">
        <v>165</v>
      </c>
      <c r="B167" s="8">
        <v>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8">
        <v>0</v>
      </c>
      <c r="AE167" s="8">
        <v>0</v>
      </c>
      <c r="AF167" s="8">
        <v>0</v>
      </c>
      <c r="AG167" s="8">
        <v>0</v>
      </c>
      <c r="AH167" s="9">
        <v>0</v>
      </c>
      <c r="AI167" s="9">
        <v>0</v>
      </c>
      <c r="AJ167" s="9">
        <v>0</v>
      </c>
      <c r="AK167" s="9">
        <v>0</v>
      </c>
      <c r="AL167" s="8">
        <v>0</v>
      </c>
      <c r="AM167" s="8">
        <v>0</v>
      </c>
      <c r="AN167" s="8">
        <v>0</v>
      </c>
      <c r="AO167" s="8">
        <v>0</v>
      </c>
      <c r="AP167" s="8">
        <v>0</v>
      </c>
      <c r="AQ167" s="8">
        <v>0</v>
      </c>
      <c r="AR167" s="8">
        <v>0</v>
      </c>
      <c r="AS167" s="8">
        <v>0</v>
      </c>
      <c r="AT167" s="8">
        <v>0</v>
      </c>
      <c r="AU167" s="8">
        <v>0</v>
      </c>
      <c r="AV167" s="8">
        <v>0</v>
      </c>
      <c r="AW167" s="8">
        <v>0</v>
      </c>
      <c r="AX167" s="46">
        <f t="shared" si="7"/>
        <v>0</v>
      </c>
      <c r="AY167" s="46">
        <f t="shared" si="9"/>
        <v>0</v>
      </c>
      <c r="AZ167" s="46">
        <f t="shared" si="9"/>
        <v>0</v>
      </c>
      <c r="BA167" s="46">
        <f t="shared" si="9"/>
        <v>0</v>
      </c>
      <c r="BB167" s="46">
        <f t="shared" si="10"/>
        <v>0</v>
      </c>
      <c r="BD167" s="46"/>
    </row>
    <row r="168" spans="1:56" x14ac:dyDescent="0.25">
      <c r="A168" t="s">
        <v>166</v>
      </c>
      <c r="B168" s="8">
        <v>-12635.916666666666</v>
      </c>
      <c r="C168" s="8">
        <v>-154497.44</v>
      </c>
      <c r="D168" s="8">
        <v>0</v>
      </c>
      <c r="E168" s="8">
        <v>0</v>
      </c>
      <c r="F168" s="8">
        <v>-12635.916666666666</v>
      </c>
      <c r="G168" s="8">
        <v>-153926.69</v>
      </c>
      <c r="H168" s="8">
        <v>0</v>
      </c>
      <c r="I168" s="8">
        <v>0</v>
      </c>
      <c r="J168" s="8">
        <v>-12635.916666666666</v>
      </c>
      <c r="K168" s="8">
        <v>-138181.15</v>
      </c>
      <c r="L168" s="8">
        <v>0</v>
      </c>
      <c r="M168" s="8">
        <v>0</v>
      </c>
      <c r="N168" s="8">
        <v>-11973.846666666666</v>
      </c>
      <c r="O168" s="8">
        <v>-137972.82</v>
      </c>
      <c r="P168" s="8">
        <v>0</v>
      </c>
      <c r="Q168" s="8">
        <v>0</v>
      </c>
      <c r="R168" s="8">
        <v>-12718.675000000003</v>
      </c>
      <c r="S168" s="8">
        <v>-137972.82</v>
      </c>
      <c r="T168" s="8">
        <v>0</v>
      </c>
      <c r="U168" s="8">
        <v>0</v>
      </c>
      <c r="V168" s="8">
        <v>-11867.439999999999</v>
      </c>
      <c r="W168" s="8">
        <v>-137972.82</v>
      </c>
      <c r="X168" s="8">
        <v>0</v>
      </c>
      <c r="Y168" s="8">
        <v>0</v>
      </c>
      <c r="Z168" s="8">
        <v>-11867.439999999999</v>
      </c>
      <c r="AA168" s="8">
        <v>-137972.82</v>
      </c>
      <c r="AB168" s="8">
        <v>0</v>
      </c>
      <c r="AC168" s="8">
        <v>0</v>
      </c>
      <c r="AD168" s="8">
        <v>-11867.439999999999</v>
      </c>
      <c r="AE168" s="8">
        <v>-137972.82</v>
      </c>
      <c r="AF168" s="8">
        <v>0</v>
      </c>
      <c r="AG168" s="8">
        <v>0</v>
      </c>
      <c r="AH168" s="9">
        <v>-11867.439999999999</v>
      </c>
      <c r="AI168" s="9">
        <v>-137018.62999999998</v>
      </c>
      <c r="AJ168" s="9">
        <v>0</v>
      </c>
      <c r="AK168" s="9">
        <v>0</v>
      </c>
      <c r="AL168" s="8">
        <v>-11867.439999999999</v>
      </c>
      <c r="AM168" s="8">
        <v>-137018.65</v>
      </c>
      <c r="AN168" s="8">
        <v>0</v>
      </c>
      <c r="AO168" s="8">
        <v>0</v>
      </c>
      <c r="AP168" s="8">
        <v>-11867.439999999999</v>
      </c>
      <c r="AQ168" s="8">
        <v>-137018.65</v>
      </c>
      <c r="AR168" s="8">
        <v>0</v>
      </c>
      <c r="AS168" s="8">
        <v>0</v>
      </c>
      <c r="AT168" s="8">
        <v>-11867.439999999999</v>
      </c>
      <c r="AU168" s="8">
        <v>-137018.65</v>
      </c>
      <c r="AV168" s="8">
        <v>0</v>
      </c>
      <c r="AW168" s="8">
        <v>0</v>
      </c>
      <c r="AX168" s="46">
        <f t="shared" si="7"/>
        <v>-1830216.3116666663</v>
      </c>
      <c r="AY168" s="46">
        <f t="shared" si="9"/>
        <v>-145672.35166666668</v>
      </c>
      <c r="AZ168" s="46">
        <f t="shared" si="9"/>
        <v>-1684543.96</v>
      </c>
      <c r="BA168" s="46">
        <f t="shared" si="9"/>
        <v>0</v>
      </c>
      <c r="BB168" s="46">
        <f t="shared" si="10"/>
        <v>0</v>
      </c>
      <c r="BD168" s="46"/>
    </row>
    <row r="169" spans="1:56" x14ac:dyDescent="0.25">
      <c r="A169" t="s">
        <v>167</v>
      </c>
      <c r="B169" s="8">
        <v>0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8">
        <v>0</v>
      </c>
      <c r="AA169" s="8">
        <v>0</v>
      </c>
      <c r="AB169" s="8">
        <v>0</v>
      </c>
      <c r="AC169" s="8">
        <v>0</v>
      </c>
      <c r="AD169" s="8">
        <v>0</v>
      </c>
      <c r="AE169" s="8">
        <v>0</v>
      </c>
      <c r="AF169" s="8">
        <v>0</v>
      </c>
      <c r="AG169" s="8">
        <v>0</v>
      </c>
      <c r="AH169" s="9">
        <v>0</v>
      </c>
      <c r="AI169" s="9">
        <v>0</v>
      </c>
      <c r="AJ169" s="9">
        <v>0</v>
      </c>
      <c r="AK169" s="9">
        <v>0</v>
      </c>
      <c r="AL169" s="8">
        <v>0</v>
      </c>
      <c r="AM169" s="8">
        <v>0</v>
      </c>
      <c r="AN169" s="8">
        <v>0</v>
      </c>
      <c r="AO169" s="8">
        <v>0</v>
      </c>
      <c r="AP169" s="8">
        <v>0</v>
      </c>
      <c r="AQ169" s="8">
        <v>0</v>
      </c>
      <c r="AR169" s="8">
        <v>0</v>
      </c>
      <c r="AS169" s="8">
        <v>0</v>
      </c>
      <c r="AT169" s="8">
        <v>0</v>
      </c>
      <c r="AU169" s="8">
        <v>0</v>
      </c>
      <c r="AV169" s="8">
        <v>0</v>
      </c>
      <c r="AW169" s="8">
        <v>0</v>
      </c>
      <c r="AX169" s="46">
        <f t="shared" si="7"/>
        <v>0</v>
      </c>
      <c r="AY169" s="46">
        <f t="shared" si="9"/>
        <v>0</v>
      </c>
      <c r="AZ169" s="46">
        <f t="shared" si="9"/>
        <v>0</v>
      </c>
      <c r="BA169" s="46">
        <f t="shared" si="9"/>
        <v>0</v>
      </c>
      <c r="BB169" s="46">
        <f t="shared" si="10"/>
        <v>0</v>
      </c>
      <c r="BD169" s="46"/>
    </row>
    <row r="170" spans="1:56" x14ac:dyDescent="0.25">
      <c r="A170" t="s">
        <v>168</v>
      </c>
      <c r="B170" s="8">
        <v>-10786.112916666667</v>
      </c>
      <c r="C170" s="8">
        <v>-488908.61</v>
      </c>
      <c r="D170" s="8">
        <v>0</v>
      </c>
      <c r="E170" s="8">
        <v>0</v>
      </c>
      <c r="F170" s="8">
        <v>-10786.112916666667</v>
      </c>
      <c r="G170" s="8">
        <v>-487658.98</v>
      </c>
      <c r="H170" s="8">
        <v>0</v>
      </c>
      <c r="I170" s="8">
        <v>0</v>
      </c>
      <c r="J170" s="8">
        <v>-10786.112916666667</v>
      </c>
      <c r="K170" s="8">
        <v>-487659.04</v>
      </c>
      <c r="L170" s="8">
        <v>0</v>
      </c>
      <c r="M170" s="8">
        <v>0</v>
      </c>
      <c r="N170" s="8">
        <v>-9126.944027777774</v>
      </c>
      <c r="O170" s="8">
        <v>-487658.79</v>
      </c>
      <c r="P170" s="8">
        <v>0</v>
      </c>
      <c r="Q170" s="8">
        <v>0</v>
      </c>
      <c r="R170" s="8">
        <v>-10800.321718750001</v>
      </c>
      <c r="S170" s="8">
        <v>-487659.23</v>
      </c>
      <c r="T170" s="8">
        <v>0</v>
      </c>
      <c r="U170" s="8">
        <v>0</v>
      </c>
      <c r="V170" s="8">
        <v>-8887.8914285714291</v>
      </c>
      <c r="W170" s="8">
        <v>-487008.38</v>
      </c>
      <c r="X170" s="8">
        <v>0</v>
      </c>
      <c r="Y170" s="8">
        <v>0</v>
      </c>
      <c r="Z170" s="8">
        <v>-8887.8914285714291</v>
      </c>
      <c r="AA170" s="8">
        <v>-487009.19999999995</v>
      </c>
      <c r="AB170" s="8">
        <v>0</v>
      </c>
      <c r="AC170" s="8">
        <v>0</v>
      </c>
      <c r="AD170" s="8">
        <v>-8887.8914285714291</v>
      </c>
      <c r="AE170" s="8">
        <v>-487009.19999999995</v>
      </c>
      <c r="AF170" s="8">
        <v>0</v>
      </c>
      <c r="AG170" s="8">
        <v>0</v>
      </c>
      <c r="AH170" s="9">
        <v>-8887.8914285714291</v>
      </c>
      <c r="AI170" s="9">
        <v>-486988.02000000008</v>
      </c>
      <c r="AJ170" s="9">
        <v>0</v>
      </c>
      <c r="AK170" s="9">
        <v>0</v>
      </c>
      <c r="AL170" s="8">
        <v>-8887.8914285714291</v>
      </c>
      <c r="AM170" s="8">
        <v>-487005.05000000005</v>
      </c>
      <c r="AN170" s="8">
        <v>0</v>
      </c>
      <c r="AO170" s="8">
        <v>0</v>
      </c>
      <c r="AP170" s="8">
        <v>-8887.8914285714291</v>
      </c>
      <c r="AQ170" s="8">
        <v>-487004.65</v>
      </c>
      <c r="AR170" s="8">
        <v>0</v>
      </c>
      <c r="AS170" s="8">
        <v>0</v>
      </c>
      <c r="AT170" s="8">
        <v>-8887.8914285714291</v>
      </c>
      <c r="AU170" s="8">
        <v>-487341.55</v>
      </c>
      <c r="AV170" s="8">
        <v>0</v>
      </c>
      <c r="AW170" s="8">
        <v>0</v>
      </c>
      <c r="AX170" s="46">
        <f t="shared" si="7"/>
        <v>-5963411.5444965279</v>
      </c>
      <c r="AY170" s="46">
        <f t="shared" si="9"/>
        <v>-114500.84449652777</v>
      </c>
      <c r="AZ170" s="46">
        <f t="shared" si="9"/>
        <v>-5848910.7000000002</v>
      </c>
      <c r="BA170" s="46">
        <f t="shared" si="9"/>
        <v>0</v>
      </c>
      <c r="BB170" s="46">
        <f t="shared" si="10"/>
        <v>0</v>
      </c>
      <c r="BD170" s="46"/>
    </row>
    <row r="171" spans="1:56" x14ac:dyDescent="0.25">
      <c r="A171" t="s">
        <v>169</v>
      </c>
      <c r="B171" s="8">
        <v>0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8">
        <v>0</v>
      </c>
      <c r="AA171" s="8">
        <v>0</v>
      </c>
      <c r="AB171" s="8">
        <v>0</v>
      </c>
      <c r="AC171" s="8">
        <v>0</v>
      </c>
      <c r="AD171" s="8">
        <v>0</v>
      </c>
      <c r="AE171" s="8">
        <v>0</v>
      </c>
      <c r="AF171" s="8">
        <v>0</v>
      </c>
      <c r="AG171" s="8">
        <v>0</v>
      </c>
      <c r="AH171" s="9">
        <v>0</v>
      </c>
      <c r="AI171" s="9">
        <v>0</v>
      </c>
      <c r="AJ171" s="9">
        <v>0</v>
      </c>
      <c r="AK171" s="9">
        <v>0</v>
      </c>
      <c r="AL171" s="8">
        <v>0</v>
      </c>
      <c r="AM171" s="8">
        <v>0</v>
      </c>
      <c r="AN171" s="8">
        <v>0</v>
      </c>
      <c r="AO171" s="8">
        <v>0</v>
      </c>
      <c r="AP171" s="8">
        <v>0</v>
      </c>
      <c r="AQ171" s="8">
        <v>0</v>
      </c>
      <c r="AR171" s="8">
        <v>0</v>
      </c>
      <c r="AS171" s="8">
        <v>0</v>
      </c>
      <c r="AT171" s="8">
        <v>0</v>
      </c>
      <c r="AU171" s="8">
        <v>0</v>
      </c>
      <c r="AV171" s="8">
        <v>0</v>
      </c>
      <c r="AW171" s="8">
        <v>0</v>
      </c>
      <c r="AX171" s="46">
        <f t="shared" si="7"/>
        <v>0</v>
      </c>
      <c r="AY171" s="46">
        <f t="shared" si="9"/>
        <v>0</v>
      </c>
      <c r="AZ171" s="46">
        <f t="shared" si="9"/>
        <v>0</v>
      </c>
      <c r="BA171" s="46">
        <f t="shared" si="9"/>
        <v>0</v>
      </c>
      <c r="BB171" s="46">
        <f t="shared" si="10"/>
        <v>0</v>
      </c>
      <c r="BD171" s="46"/>
    </row>
    <row r="172" spans="1:56" x14ac:dyDescent="0.25">
      <c r="A172" t="s">
        <v>170</v>
      </c>
      <c r="B172" s="8">
        <v>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8">
        <v>0</v>
      </c>
      <c r="AA172" s="8">
        <v>0</v>
      </c>
      <c r="AB172" s="8">
        <v>0</v>
      </c>
      <c r="AC172" s="8">
        <v>0</v>
      </c>
      <c r="AD172" s="8">
        <v>0</v>
      </c>
      <c r="AE172" s="8">
        <v>0</v>
      </c>
      <c r="AF172" s="8">
        <v>0</v>
      </c>
      <c r="AG172" s="8">
        <v>0</v>
      </c>
      <c r="AH172" s="9">
        <v>0</v>
      </c>
      <c r="AI172" s="9">
        <v>0</v>
      </c>
      <c r="AJ172" s="9">
        <v>0</v>
      </c>
      <c r="AK172" s="9">
        <v>0</v>
      </c>
      <c r="AL172" s="8">
        <v>0</v>
      </c>
      <c r="AM172" s="8">
        <v>0</v>
      </c>
      <c r="AN172" s="8">
        <v>0</v>
      </c>
      <c r="AO172" s="8">
        <v>0</v>
      </c>
      <c r="AP172" s="8">
        <v>0</v>
      </c>
      <c r="AQ172" s="8">
        <v>0</v>
      </c>
      <c r="AR172" s="8">
        <v>0</v>
      </c>
      <c r="AS172" s="8">
        <v>0</v>
      </c>
      <c r="AT172" s="8">
        <v>0</v>
      </c>
      <c r="AU172" s="8">
        <v>0</v>
      </c>
      <c r="AV172" s="8">
        <v>0</v>
      </c>
      <c r="AW172" s="8">
        <v>0</v>
      </c>
      <c r="AX172" s="46">
        <f t="shared" si="7"/>
        <v>0</v>
      </c>
      <c r="AY172" s="46">
        <f t="shared" si="9"/>
        <v>0</v>
      </c>
      <c r="AZ172" s="46">
        <f t="shared" si="9"/>
        <v>0</v>
      </c>
      <c r="BA172" s="46">
        <f t="shared" si="9"/>
        <v>0</v>
      </c>
      <c r="BB172" s="46">
        <f t="shared" si="10"/>
        <v>0</v>
      </c>
      <c r="BD172" s="46"/>
    </row>
    <row r="173" spans="1:56" x14ac:dyDescent="0.25">
      <c r="A173" t="s">
        <v>171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8">
        <v>0</v>
      </c>
      <c r="AD173" s="8">
        <v>0</v>
      </c>
      <c r="AE173" s="8">
        <v>0</v>
      </c>
      <c r="AF173" s="8">
        <v>0</v>
      </c>
      <c r="AG173" s="8">
        <v>0</v>
      </c>
      <c r="AH173" s="9">
        <v>0</v>
      </c>
      <c r="AI173" s="9">
        <v>0</v>
      </c>
      <c r="AJ173" s="9">
        <v>0</v>
      </c>
      <c r="AK173" s="9">
        <v>0</v>
      </c>
      <c r="AL173" s="8">
        <v>0</v>
      </c>
      <c r="AM173" s="8">
        <v>0</v>
      </c>
      <c r="AN173" s="8">
        <v>0</v>
      </c>
      <c r="AO173" s="8">
        <v>0</v>
      </c>
      <c r="AP173" s="8">
        <v>0</v>
      </c>
      <c r="AQ173" s="8">
        <v>0</v>
      </c>
      <c r="AR173" s="8">
        <v>0</v>
      </c>
      <c r="AS173" s="8">
        <v>0</v>
      </c>
      <c r="AT173" s="8">
        <v>0</v>
      </c>
      <c r="AU173" s="8">
        <v>0</v>
      </c>
      <c r="AV173" s="8">
        <v>0</v>
      </c>
      <c r="AW173" s="8">
        <v>0</v>
      </c>
      <c r="AX173" s="46">
        <f t="shared" si="7"/>
        <v>0</v>
      </c>
      <c r="AY173" s="46">
        <f t="shared" si="9"/>
        <v>0</v>
      </c>
      <c r="AZ173" s="46">
        <f t="shared" si="9"/>
        <v>0</v>
      </c>
      <c r="BA173" s="46">
        <f t="shared" si="9"/>
        <v>0</v>
      </c>
      <c r="BB173" s="46">
        <f t="shared" si="10"/>
        <v>0</v>
      </c>
      <c r="BD173" s="46"/>
    </row>
    <row r="174" spans="1:56" x14ac:dyDescent="0.25">
      <c r="A174" t="s">
        <v>172</v>
      </c>
      <c r="B174" s="8">
        <v>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  <c r="AC174" s="8">
        <v>0</v>
      </c>
      <c r="AD174" s="8">
        <v>0</v>
      </c>
      <c r="AE174" s="8">
        <v>0</v>
      </c>
      <c r="AF174" s="8">
        <v>0</v>
      </c>
      <c r="AG174" s="8">
        <v>0</v>
      </c>
      <c r="AH174" s="9">
        <v>0</v>
      </c>
      <c r="AI174" s="9">
        <v>0</v>
      </c>
      <c r="AJ174" s="9">
        <v>0</v>
      </c>
      <c r="AK174" s="9">
        <v>0</v>
      </c>
      <c r="AL174" s="8">
        <v>0</v>
      </c>
      <c r="AM174" s="8">
        <v>0</v>
      </c>
      <c r="AN174" s="8">
        <v>0</v>
      </c>
      <c r="AO174" s="8">
        <v>0</v>
      </c>
      <c r="AP174" s="8">
        <v>0</v>
      </c>
      <c r="AQ174" s="8">
        <v>0</v>
      </c>
      <c r="AR174" s="8">
        <v>0</v>
      </c>
      <c r="AS174" s="8">
        <v>0</v>
      </c>
      <c r="AT174" s="8">
        <v>0</v>
      </c>
      <c r="AU174" s="8">
        <v>0</v>
      </c>
      <c r="AV174" s="8">
        <v>0</v>
      </c>
      <c r="AW174" s="8">
        <v>0</v>
      </c>
      <c r="AX174" s="46">
        <f t="shared" si="7"/>
        <v>0</v>
      </c>
      <c r="AY174" s="46">
        <f t="shared" si="9"/>
        <v>0</v>
      </c>
      <c r="AZ174" s="46">
        <f t="shared" si="9"/>
        <v>0</v>
      </c>
      <c r="BA174" s="46">
        <f t="shared" si="9"/>
        <v>0</v>
      </c>
      <c r="BB174" s="46">
        <f t="shared" si="10"/>
        <v>0</v>
      </c>
      <c r="BD174" s="46"/>
    </row>
    <row r="175" spans="1:56" x14ac:dyDescent="0.25">
      <c r="A175" t="s">
        <v>173</v>
      </c>
      <c r="B175" s="8">
        <v>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  <c r="AC175" s="8">
        <v>0</v>
      </c>
      <c r="AD175" s="8">
        <v>0</v>
      </c>
      <c r="AE175" s="8">
        <v>0</v>
      </c>
      <c r="AF175" s="8">
        <v>0</v>
      </c>
      <c r="AG175" s="8">
        <v>0</v>
      </c>
      <c r="AH175" s="9">
        <v>0</v>
      </c>
      <c r="AI175" s="9">
        <v>0</v>
      </c>
      <c r="AJ175" s="9">
        <v>0</v>
      </c>
      <c r="AK175" s="9">
        <v>0</v>
      </c>
      <c r="AL175" s="8">
        <v>0</v>
      </c>
      <c r="AM175" s="8">
        <v>0</v>
      </c>
      <c r="AN175" s="8">
        <v>0</v>
      </c>
      <c r="AO175" s="8">
        <v>0</v>
      </c>
      <c r="AP175" s="8">
        <v>0</v>
      </c>
      <c r="AQ175" s="8">
        <v>0</v>
      </c>
      <c r="AR175" s="8">
        <v>0</v>
      </c>
      <c r="AS175" s="8">
        <v>0</v>
      </c>
      <c r="AT175" s="8">
        <v>0</v>
      </c>
      <c r="AU175" s="8">
        <v>0</v>
      </c>
      <c r="AV175" s="8">
        <v>0</v>
      </c>
      <c r="AW175" s="8">
        <v>0</v>
      </c>
      <c r="AX175" s="46">
        <f t="shared" si="7"/>
        <v>0</v>
      </c>
      <c r="AY175" s="46">
        <f t="shared" si="9"/>
        <v>0</v>
      </c>
      <c r="AZ175" s="46">
        <f t="shared" si="9"/>
        <v>0</v>
      </c>
      <c r="BA175" s="46">
        <f t="shared" si="9"/>
        <v>0</v>
      </c>
      <c r="BB175" s="46">
        <f t="shared" si="10"/>
        <v>0</v>
      </c>
      <c r="BD175" s="46"/>
    </row>
    <row r="176" spans="1:56" x14ac:dyDescent="0.25">
      <c r="A176" t="s">
        <v>174</v>
      </c>
      <c r="B176" s="8">
        <v>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8">
        <v>0</v>
      </c>
      <c r="AA176" s="8">
        <v>0</v>
      </c>
      <c r="AB176" s="8">
        <v>0</v>
      </c>
      <c r="AC176" s="8">
        <v>0</v>
      </c>
      <c r="AD176" s="8">
        <v>0</v>
      </c>
      <c r="AE176" s="8">
        <v>0</v>
      </c>
      <c r="AF176" s="8">
        <v>0</v>
      </c>
      <c r="AG176" s="8">
        <v>0</v>
      </c>
      <c r="AH176" s="9">
        <v>0</v>
      </c>
      <c r="AI176" s="9">
        <v>0</v>
      </c>
      <c r="AJ176" s="9">
        <v>0</v>
      </c>
      <c r="AK176" s="9">
        <v>0</v>
      </c>
      <c r="AL176" s="8">
        <v>0</v>
      </c>
      <c r="AM176" s="8">
        <v>0</v>
      </c>
      <c r="AN176" s="8">
        <v>0</v>
      </c>
      <c r="AO176" s="8">
        <v>0</v>
      </c>
      <c r="AP176" s="8">
        <v>0</v>
      </c>
      <c r="AQ176" s="8">
        <v>0</v>
      </c>
      <c r="AR176" s="8">
        <v>0</v>
      </c>
      <c r="AS176" s="8">
        <v>0</v>
      </c>
      <c r="AT176" s="8">
        <v>0</v>
      </c>
      <c r="AU176" s="8">
        <v>0</v>
      </c>
      <c r="AV176" s="8">
        <v>0</v>
      </c>
      <c r="AW176" s="8">
        <v>0</v>
      </c>
      <c r="AX176" s="46">
        <f t="shared" si="7"/>
        <v>0</v>
      </c>
      <c r="AY176" s="46">
        <f t="shared" si="9"/>
        <v>0</v>
      </c>
      <c r="AZ176" s="46">
        <f t="shared" si="9"/>
        <v>0</v>
      </c>
      <c r="BA176" s="46">
        <f t="shared" si="9"/>
        <v>0</v>
      </c>
      <c r="BB176" s="46">
        <f t="shared" si="10"/>
        <v>0</v>
      </c>
      <c r="BD176" s="46"/>
    </row>
    <row r="177" spans="1:56" x14ac:dyDescent="0.25">
      <c r="A177" t="s">
        <v>175</v>
      </c>
      <c r="B177" s="8">
        <v>0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0</v>
      </c>
      <c r="AD177" s="8">
        <v>0</v>
      </c>
      <c r="AE177" s="8">
        <v>0</v>
      </c>
      <c r="AF177" s="8">
        <v>0</v>
      </c>
      <c r="AG177" s="8">
        <v>0</v>
      </c>
      <c r="AH177" s="9">
        <v>0</v>
      </c>
      <c r="AI177" s="9">
        <v>0</v>
      </c>
      <c r="AJ177" s="9">
        <v>0</v>
      </c>
      <c r="AK177" s="9">
        <v>0</v>
      </c>
      <c r="AL177" s="8">
        <v>0</v>
      </c>
      <c r="AM177" s="8">
        <v>0</v>
      </c>
      <c r="AN177" s="8">
        <v>0</v>
      </c>
      <c r="AO177" s="8">
        <v>0</v>
      </c>
      <c r="AP177" s="8">
        <v>0</v>
      </c>
      <c r="AQ177" s="8">
        <v>0</v>
      </c>
      <c r="AR177" s="8">
        <v>0</v>
      </c>
      <c r="AS177" s="8">
        <v>0</v>
      </c>
      <c r="AT177" s="8">
        <v>0</v>
      </c>
      <c r="AU177" s="8">
        <v>0</v>
      </c>
      <c r="AV177" s="8">
        <v>0</v>
      </c>
      <c r="AW177" s="8">
        <v>0</v>
      </c>
      <c r="AX177" s="46">
        <f t="shared" si="7"/>
        <v>0</v>
      </c>
      <c r="AY177" s="46">
        <f t="shared" si="9"/>
        <v>0</v>
      </c>
      <c r="AZ177" s="46">
        <f t="shared" si="9"/>
        <v>0</v>
      </c>
      <c r="BA177" s="46">
        <f t="shared" si="9"/>
        <v>0</v>
      </c>
      <c r="BB177" s="46">
        <f t="shared" si="10"/>
        <v>0</v>
      </c>
      <c r="BD177" s="46"/>
    </row>
    <row r="178" spans="1:56" x14ac:dyDescent="0.25">
      <c r="A178" t="s">
        <v>176</v>
      </c>
      <c r="B178" s="8">
        <v>0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0</v>
      </c>
      <c r="AD178" s="8">
        <v>0</v>
      </c>
      <c r="AE178" s="8">
        <v>0</v>
      </c>
      <c r="AF178" s="8">
        <v>0</v>
      </c>
      <c r="AG178" s="8">
        <v>0</v>
      </c>
      <c r="AH178" s="9">
        <v>0</v>
      </c>
      <c r="AI178" s="9">
        <v>0</v>
      </c>
      <c r="AJ178" s="9">
        <v>0</v>
      </c>
      <c r="AK178" s="9">
        <v>0</v>
      </c>
      <c r="AL178" s="8">
        <v>0</v>
      </c>
      <c r="AM178" s="8">
        <v>0</v>
      </c>
      <c r="AN178" s="8">
        <v>0</v>
      </c>
      <c r="AO178" s="8">
        <v>0</v>
      </c>
      <c r="AP178" s="8">
        <v>0</v>
      </c>
      <c r="AQ178" s="8">
        <v>0</v>
      </c>
      <c r="AR178" s="8">
        <v>0</v>
      </c>
      <c r="AS178" s="8">
        <v>0</v>
      </c>
      <c r="AT178" s="8">
        <v>0</v>
      </c>
      <c r="AU178" s="8">
        <v>0</v>
      </c>
      <c r="AV178" s="8">
        <v>0</v>
      </c>
      <c r="AW178" s="8">
        <v>0</v>
      </c>
      <c r="AX178" s="46">
        <f t="shared" si="7"/>
        <v>0</v>
      </c>
      <c r="AY178" s="46">
        <f t="shared" si="9"/>
        <v>0</v>
      </c>
      <c r="AZ178" s="46">
        <f t="shared" si="9"/>
        <v>0</v>
      </c>
      <c r="BA178" s="46">
        <f t="shared" si="9"/>
        <v>0</v>
      </c>
      <c r="BB178" s="46">
        <f t="shared" si="10"/>
        <v>0</v>
      </c>
      <c r="BD178" s="46"/>
    </row>
    <row r="179" spans="1:56" x14ac:dyDescent="0.25">
      <c r="A179" s="8" t="s">
        <v>177</v>
      </c>
      <c r="B179" s="8">
        <v>0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-5442.89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8">
        <v>0</v>
      </c>
      <c r="AE179" s="8">
        <v>0</v>
      </c>
      <c r="AF179" s="8">
        <v>0</v>
      </c>
      <c r="AG179" s="9">
        <v>0</v>
      </c>
      <c r="AH179" s="9">
        <v>0</v>
      </c>
      <c r="AI179" s="9">
        <v>0</v>
      </c>
      <c r="AJ179" s="9">
        <v>0</v>
      </c>
      <c r="AK179" s="8">
        <v>0</v>
      </c>
      <c r="AL179" s="8">
        <v>0</v>
      </c>
      <c r="AM179" s="8">
        <v>0</v>
      </c>
      <c r="AN179" s="8">
        <v>0</v>
      </c>
      <c r="AO179" s="8">
        <v>0</v>
      </c>
      <c r="AP179" s="8">
        <v>0</v>
      </c>
      <c r="AQ179" s="8">
        <v>0</v>
      </c>
      <c r="AR179" s="8">
        <v>0</v>
      </c>
      <c r="AS179" s="8">
        <v>0</v>
      </c>
      <c r="AT179" s="8">
        <v>0</v>
      </c>
      <c r="AU179" s="8">
        <v>0</v>
      </c>
      <c r="AV179" s="8">
        <v>0</v>
      </c>
      <c r="AW179" s="46">
        <v>0</v>
      </c>
      <c r="AX179" s="46">
        <f t="shared" si="7"/>
        <v>-5442.89</v>
      </c>
      <c r="AY179" s="46">
        <f t="shared" si="9"/>
        <v>0</v>
      </c>
      <c r="AZ179" s="46">
        <f t="shared" si="9"/>
        <v>0</v>
      </c>
      <c r="BA179" s="46">
        <f t="shared" si="9"/>
        <v>0</v>
      </c>
      <c r="BB179" s="46">
        <f t="shared" si="10"/>
        <v>-5442.89</v>
      </c>
      <c r="BD179" s="46"/>
    </row>
    <row r="180" spans="1:56" x14ac:dyDescent="0.25">
      <c r="A180" t="s">
        <v>178</v>
      </c>
      <c r="B180" s="8">
        <v>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8">
        <v>0</v>
      </c>
      <c r="AF180" s="8">
        <v>0</v>
      </c>
      <c r="AG180" s="9">
        <v>0</v>
      </c>
      <c r="AH180" s="9">
        <v>0</v>
      </c>
      <c r="AI180" s="9">
        <v>0</v>
      </c>
      <c r="AJ180" s="9">
        <v>0</v>
      </c>
      <c r="AK180" s="8">
        <v>0</v>
      </c>
      <c r="AL180" s="8">
        <v>0</v>
      </c>
      <c r="AM180" s="8">
        <v>0</v>
      </c>
      <c r="AN180" s="8">
        <v>0</v>
      </c>
      <c r="AO180" s="8">
        <v>0</v>
      </c>
      <c r="AP180" s="8">
        <v>0</v>
      </c>
      <c r="AQ180" s="8">
        <v>0</v>
      </c>
      <c r="AR180" s="8">
        <v>0</v>
      </c>
      <c r="AS180" s="8">
        <v>0</v>
      </c>
      <c r="AT180" s="8">
        <v>0</v>
      </c>
      <c r="AU180" s="8">
        <v>0</v>
      </c>
      <c r="AV180" s="8">
        <v>0</v>
      </c>
      <c r="AW180" s="8">
        <v>0</v>
      </c>
      <c r="AX180" s="46">
        <f t="shared" si="7"/>
        <v>0</v>
      </c>
      <c r="AY180" s="46">
        <f t="shared" si="9"/>
        <v>0</v>
      </c>
      <c r="AZ180" s="46">
        <f t="shared" si="9"/>
        <v>0</v>
      </c>
      <c r="BA180" s="46">
        <f t="shared" si="9"/>
        <v>0</v>
      </c>
      <c r="BB180" s="46">
        <f t="shared" si="10"/>
        <v>0</v>
      </c>
      <c r="BD180" s="46"/>
    </row>
    <row r="181" spans="1:56" x14ac:dyDescent="0.25">
      <c r="A181" t="s">
        <v>179</v>
      </c>
      <c r="B181" s="8">
        <v>0</v>
      </c>
      <c r="C181" s="9">
        <v>-1439211.5999999996</v>
      </c>
      <c r="D181" s="9">
        <v>-507232.16</v>
      </c>
      <c r="E181" s="8">
        <v>0</v>
      </c>
      <c r="F181" s="8">
        <v>0</v>
      </c>
      <c r="G181" s="9">
        <v>-1426525.93</v>
      </c>
      <c r="H181" s="9">
        <v>-507232.16</v>
      </c>
      <c r="I181" s="8">
        <v>0</v>
      </c>
      <c r="J181" s="8">
        <v>0</v>
      </c>
      <c r="K181" s="9">
        <v>-1426124.5799999998</v>
      </c>
      <c r="L181" s="9">
        <v>-507232.16</v>
      </c>
      <c r="M181" s="8">
        <v>0</v>
      </c>
      <c r="N181" s="8">
        <v>0</v>
      </c>
      <c r="O181" s="9">
        <v>-1426085.66</v>
      </c>
      <c r="P181" s="9">
        <v>-380424.13</v>
      </c>
      <c r="Q181" s="8">
        <v>0</v>
      </c>
      <c r="R181" s="8">
        <v>0</v>
      </c>
      <c r="S181" s="9">
        <v>-1397842.2699999998</v>
      </c>
      <c r="T181" s="9">
        <v>-380424.13</v>
      </c>
      <c r="U181" s="8">
        <v>0</v>
      </c>
      <c r="V181" s="8">
        <v>0</v>
      </c>
      <c r="W181" s="9">
        <f>-1422807.95-774.37</f>
        <v>-1423582.32</v>
      </c>
      <c r="X181" s="9">
        <v>-379763.49999999988</v>
      </c>
      <c r="Y181" s="8">
        <v>0</v>
      </c>
      <c r="Z181" s="8">
        <v>0</v>
      </c>
      <c r="AA181" s="9">
        <v>-1421423.12</v>
      </c>
      <c r="AB181" s="9">
        <v>-380464.80999999994</v>
      </c>
      <c r="AC181" s="8">
        <v>0</v>
      </c>
      <c r="AD181" s="8">
        <v>0</v>
      </c>
      <c r="AE181" s="8">
        <v>-1388832.5500000003</v>
      </c>
      <c r="AF181" s="8">
        <v>-380684.44999999995</v>
      </c>
      <c r="AG181" s="9">
        <v>0</v>
      </c>
      <c r="AH181" s="9">
        <v>0</v>
      </c>
      <c r="AI181" s="9">
        <v>-1379703.9600000002</v>
      </c>
      <c r="AJ181" s="9">
        <v>-400399.35000000003</v>
      </c>
      <c r="AK181" s="8">
        <v>0</v>
      </c>
      <c r="AL181" s="8">
        <v>0</v>
      </c>
      <c r="AM181" s="9">
        <v>-1382924.61</v>
      </c>
      <c r="AN181" s="9">
        <v>-400399.33</v>
      </c>
      <c r="AO181" s="8">
        <v>0</v>
      </c>
      <c r="AP181" s="8">
        <v>0</v>
      </c>
      <c r="AQ181" s="9">
        <v>-1380799.2100000002</v>
      </c>
      <c r="AR181" s="9">
        <v>-400606.45000000013</v>
      </c>
      <c r="AS181" s="8">
        <v>0</v>
      </c>
      <c r="AT181" s="8">
        <v>0</v>
      </c>
      <c r="AU181" s="9">
        <v>-1462466.49</v>
      </c>
      <c r="AV181" s="9">
        <v>-400606.46</v>
      </c>
      <c r="AW181" s="8">
        <v>0</v>
      </c>
      <c r="AX181" s="46">
        <f t="shared" si="7"/>
        <v>-21980991.390000001</v>
      </c>
      <c r="AY181" s="46">
        <f t="shared" si="9"/>
        <v>0</v>
      </c>
      <c r="AZ181" s="46">
        <f t="shared" si="9"/>
        <v>-16955522.300000001</v>
      </c>
      <c r="BA181" s="46">
        <f t="shared" si="9"/>
        <v>-5025469.09</v>
      </c>
      <c r="BB181" s="46">
        <f t="shared" si="10"/>
        <v>0</v>
      </c>
    </row>
    <row r="182" spans="1:56" x14ac:dyDescent="0.25">
      <c r="W182" s="9"/>
      <c r="AX182" s="46">
        <f>SUM(AX3:AX181)</f>
        <v>-98716840.815397099</v>
      </c>
      <c r="AY182" s="46">
        <f>SUM(AY3:AY181)</f>
        <v>-5259039.678896701</v>
      </c>
      <c r="AZ182" s="46">
        <f>SUM(AZ3:AZ181)</f>
        <v>-89010751.830000013</v>
      </c>
      <c r="BA182" s="46">
        <f>SUM(BA3:BA181)</f>
        <v>-3795530.7065003966</v>
      </c>
      <c r="BB182" s="46">
        <f>SUM(BB3:BB181)</f>
        <v>-651518.6</v>
      </c>
    </row>
    <row r="183" spans="1:56" x14ac:dyDescent="0.25">
      <c r="B183" s="8"/>
      <c r="C183" s="9"/>
      <c r="D183" s="9"/>
      <c r="F183" s="8"/>
      <c r="G183" s="9"/>
      <c r="H183" s="9"/>
      <c r="J183" s="8"/>
      <c r="K183" s="9"/>
      <c r="L183" s="9"/>
      <c r="N183" s="8"/>
      <c r="O183" s="9"/>
      <c r="P183" s="9"/>
      <c r="R183" s="8"/>
      <c r="S183" s="9"/>
      <c r="T183" s="9"/>
      <c r="V183" s="8"/>
      <c r="W183" s="9"/>
      <c r="X183" s="9"/>
      <c r="Z183" s="8"/>
      <c r="AA183" s="9"/>
      <c r="AB183" s="9"/>
      <c r="AD183" s="8"/>
      <c r="AE183" s="9"/>
      <c r="AF183" s="9"/>
      <c r="AH183" s="8"/>
      <c r="AI183" s="9"/>
      <c r="AJ183" s="9"/>
      <c r="AL183" s="8"/>
      <c r="AM183" s="9"/>
      <c r="AN183" s="9"/>
      <c r="AP183" s="8"/>
      <c r="AQ183" s="9"/>
      <c r="AR183" s="9"/>
      <c r="AT183" s="8"/>
      <c r="AU183" s="9"/>
      <c r="AV183" s="9"/>
      <c r="BA183" s="46"/>
    </row>
    <row r="185" spans="1:56" x14ac:dyDescent="0.25">
      <c r="AN185" s="4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XFD2287"/>
  <sheetViews>
    <sheetView workbookViewId="0">
      <pane ySplit="1" topLeftCell="A2" activePane="bottomLeft" state="frozen"/>
      <selection activeCell="B90" sqref="B90"/>
      <selection pane="bottomLeft" activeCell="C551" sqref="C551"/>
    </sheetView>
  </sheetViews>
  <sheetFormatPr defaultRowHeight="15" x14ac:dyDescent="0.25"/>
  <cols>
    <col min="1" max="1" width="8.28515625" bestFit="1" customWidth="1"/>
    <col min="2" max="2" width="6.7109375" customWidth="1"/>
    <col min="3" max="3" width="13.5703125" customWidth="1"/>
    <col min="4" max="4" width="15.7109375" customWidth="1"/>
    <col min="5" max="5" width="16" customWidth="1"/>
    <col min="6" max="6" width="30.85546875" customWidth="1"/>
    <col min="7" max="7" width="43.42578125" customWidth="1"/>
    <col min="8" max="8" width="45.85546875" customWidth="1"/>
    <col min="9" max="9" width="4.7109375" customWidth="1"/>
  </cols>
  <sheetData>
    <row r="1" spans="1:8" s="91" customFormat="1" ht="13.9" customHeight="1" x14ac:dyDescent="0.2">
      <c r="A1" s="88" t="s">
        <v>2391</v>
      </c>
      <c r="B1" s="89" t="s">
        <v>314</v>
      </c>
      <c r="C1" s="90" t="s">
        <v>315</v>
      </c>
      <c r="D1" s="90" t="s">
        <v>316</v>
      </c>
      <c r="E1" s="90" t="s">
        <v>317</v>
      </c>
      <c r="F1" s="89" t="s">
        <v>318</v>
      </c>
      <c r="G1" s="89" t="s">
        <v>319</v>
      </c>
      <c r="H1" s="89" t="s">
        <v>2392</v>
      </c>
    </row>
    <row r="2" spans="1:8" s="91" customFormat="1" ht="13.9" hidden="1" customHeight="1" x14ac:dyDescent="0.2">
      <c r="A2" s="92" t="s">
        <v>1</v>
      </c>
      <c r="B2" s="94">
        <v>1</v>
      </c>
      <c r="C2" s="96">
        <v>4052655.11</v>
      </c>
      <c r="D2" s="96">
        <v>0</v>
      </c>
      <c r="E2" s="96">
        <v>4052655.11</v>
      </c>
      <c r="F2" s="93" t="s">
        <v>441</v>
      </c>
      <c r="G2" s="93" t="s">
        <v>442</v>
      </c>
      <c r="H2" s="95" t="s">
        <v>443</v>
      </c>
    </row>
    <row r="3" spans="1:8" s="91" customFormat="1" ht="13.9" hidden="1" customHeight="1" x14ac:dyDescent="0.2">
      <c r="A3" s="92" t="s">
        <v>1</v>
      </c>
      <c r="B3" s="94">
        <v>2</v>
      </c>
      <c r="C3" s="96">
        <v>4052655.11</v>
      </c>
      <c r="D3" s="96">
        <v>0</v>
      </c>
      <c r="E3" s="96">
        <v>4052655.11</v>
      </c>
      <c r="F3" s="93" t="s">
        <v>779</v>
      </c>
      <c r="G3" s="93" t="s">
        <v>442</v>
      </c>
      <c r="H3" s="95" t="s">
        <v>780</v>
      </c>
    </row>
    <row r="4" spans="1:8" s="91" customFormat="1" ht="13.9" hidden="1" customHeight="1" x14ac:dyDescent="0.2">
      <c r="A4" s="92" t="s">
        <v>1</v>
      </c>
      <c r="B4" s="94">
        <v>3</v>
      </c>
      <c r="C4" s="96">
        <v>4052655.11</v>
      </c>
      <c r="D4" s="96">
        <v>0</v>
      </c>
      <c r="E4" s="96">
        <v>4052655.11</v>
      </c>
      <c r="F4" s="93" t="s">
        <v>958</v>
      </c>
      <c r="G4" s="93" t="s">
        <v>442</v>
      </c>
      <c r="H4" s="95" t="s">
        <v>959</v>
      </c>
    </row>
    <row r="5" spans="1:8" s="91" customFormat="1" ht="13.9" hidden="1" customHeight="1" x14ac:dyDescent="0.2">
      <c r="A5" s="92" t="s">
        <v>1</v>
      </c>
      <c r="B5" s="94">
        <v>4</v>
      </c>
      <c r="C5" s="96">
        <v>3638151.88</v>
      </c>
      <c r="D5" s="96">
        <v>0</v>
      </c>
      <c r="E5" s="96">
        <v>3638151.88</v>
      </c>
      <c r="F5" s="93" t="s">
        <v>1138</v>
      </c>
      <c r="G5" s="93" t="s">
        <v>442</v>
      </c>
      <c r="H5" s="95" t="s">
        <v>1139</v>
      </c>
    </row>
    <row r="6" spans="1:8" s="91" customFormat="1" ht="13.9" hidden="1" customHeight="1" x14ac:dyDescent="0.2">
      <c r="A6" s="92" t="s">
        <v>1</v>
      </c>
      <c r="B6" s="65">
        <v>4</v>
      </c>
      <c r="C6" s="109">
        <v>414503.23</v>
      </c>
      <c r="D6" s="109">
        <v>0</v>
      </c>
      <c r="E6" s="109">
        <v>414503.23</v>
      </c>
      <c r="F6" s="53" t="s">
        <v>1138</v>
      </c>
      <c r="G6" s="93" t="s">
        <v>2800</v>
      </c>
      <c r="H6" s="64" t="s">
        <v>2390</v>
      </c>
    </row>
    <row r="7" spans="1:8" s="91" customFormat="1" ht="13.9" hidden="1" customHeight="1" x14ac:dyDescent="0.2">
      <c r="A7" s="92" t="s">
        <v>1</v>
      </c>
      <c r="B7" s="94">
        <v>5</v>
      </c>
      <c r="C7" s="96">
        <v>4052655.11</v>
      </c>
      <c r="D7" s="96">
        <v>0</v>
      </c>
      <c r="E7" s="96">
        <v>4052655.11</v>
      </c>
      <c r="F7" s="93" t="s">
        <v>1316</v>
      </c>
      <c r="G7" s="93" t="s">
        <v>442</v>
      </c>
      <c r="H7" s="95" t="s">
        <v>1317</v>
      </c>
    </row>
    <row r="8" spans="1:8" s="91" customFormat="1" ht="13.9" hidden="1" customHeight="1" x14ac:dyDescent="0.2">
      <c r="A8" s="92" t="s">
        <v>1</v>
      </c>
      <c r="B8" s="94">
        <v>6</v>
      </c>
      <c r="C8" s="96">
        <v>3962919.26</v>
      </c>
      <c r="D8" s="96">
        <v>0</v>
      </c>
      <c r="E8" s="96">
        <v>3962919.26</v>
      </c>
      <c r="F8" s="93" t="s">
        <v>1494</v>
      </c>
      <c r="G8" s="93" t="s">
        <v>442</v>
      </c>
      <c r="H8" s="95" t="s">
        <v>1495</v>
      </c>
    </row>
    <row r="9" spans="1:8" s="91" customFormat="1" ht="13.9" hidden="1" customHeight="1" x14ac:dyDescent="0.2">
      <c r="A9" s="92" t="s">
        <v>1</v>
      </c>
      <c r="B9" s="94">
        <v>7</v>
      </c>
      <c r="C9" s="96">
        <v>3972058.12</v>
      </c>
      <c r="D9" s="96">
        <v>0</v>
      </c>
      <c r="E9" s="96">
        <v>3972058.12</v>
      </c>
      <c r="F9" s="93" t="s">
        <v>1679</v>
      </c>
      <c r="G9" s="93" t="s">
        <v>442</v>
      </c>
      <c r="H9" s="95" t="s">
        <v>1680</v>
      </c>
    </row>
    <row r="10" spans="1:8" s="91" customFormat="1" ht="13.9" hidden="1" customHeight="1" x14ac:dyDescent="0.2">
      <c r="A10" s="92" t="s">
        <v>1</v>
      </c>
      <c r="B10" s="94">
        <v>8</v>
      </c>
      <c r="C10" s="96">
        <v>3972229.01</v>
      </c>
      <c r="D10" s="96">
        <v>0</v>
      </c>
      <c r="E10" s="96">
        <v>3972229.01</v>
      </c>
      <c r="F10" s="93" t="s">
        <v>1854</v>
      </c>
      <c r="G10" s="93" t="s">
        <v>442</v>
      </c>
      <c r="H10" s="95" t="s">
        <v>1855</v>
      </c>
    </row>
    <row r="11" spans="1:8" s="91" customFormat="1" ht="13.9" hidden="1" customHeight="1" x14ac:dyDescent="0.2">
      <c r="A11" s="92" t="s">
        <v>1</v>
      </c>
      <c r="B11" s="94">
        <v>9</v>
      </c>
      <c r="C11" s="96">
        <v>4277951.5199999996</v>
      </c>
      <c r="D11" s="96">
        <v>0</v>
      </c>
      <c r="E11" s="96">
        <v>4277951.5199999996</v>
      </c>
      <c r="F11" s="93" t="s">
        <v>2032</v>
      </c>
      <c r="G11" s="93" t="s">
        <v>442</v>
      </c>
      <c r="H11" s="95" t="s">
        <v>2033</v>
      </c>
    </row>
    <row r="12" spans="1:8" s="91" customFormat="1" ht="13.9" hidden="1" customHeight="1" x14ac:dyDescent="0.2">
      <c r="A12" s="92" t="s">
        <v>1</v>
      </c>
      <c r="B12" s="94">
        <v>10</v>
      </c>
      <c r="C12" s="96">
        <v>4277951.5199999996</v>
      </c>
      <c r="D12" s="96">
        <v>0</v>
      </c>
      <c r="E12" s="96">
        <v>4277951.5199999996</v>
      </c>
      <c r="F12" s="93" t="s">
        <v>2228</v>
      </c>
      <c r="G12" s="93" t="s">
        <v>442</v>
      </c>
      <c r="H12" s="95" t="s">
        <v>2229</v>
      </c>
    </row>
    <row r="13" spans="1:8" s="91" customFormat="1" ht="13.9" hidden="1" customHeight="1" x14ac:dyDescent="0.2">
      <c r="A13" s="92" t="s">
        <v>1</v>
      </c>
      <c r="B13" s="94">
        <v>11</v>
      </c>
      <c r="C13" s="96">
        <v>4277951.5199999996</v>
      </c>
      <c r="D13" s="96">
        <v>0</v>
      </c>
      <c r="E13" s="96">
        <v>4277951.5199999996</v>
      </c>
      <c r="F13" s="93" t="s">
        <v>2393</v>
      </c>
      <c r="G13" s="93" t="s">
        <v>442</v>
      </c>
      <c r="H13" s="95" t="s">
        <v>2394</v>
      </c>
    </row>
    <row r="14" spans="1:8" s="91" customFormat="1" ht="13.9" hidden="1" customHeight="1" x14ac:dyDescent="0.2">
      <c r="A14" s="92" t="s">
        <v>1</v>
      </c>
      <c r="B14" s="94">
        <v>12</v>
      </c>
      <c r="C14" s="96">
        <v>4277629.09</v>
      </c>
      <c r="D14" s="96">
        <v>0</v>
      </c>
      <c r="E14" s="96">
        <v>4277629.09</v>
      </c>
      <c r="F14" s="93" t="s">
        <v>2395</v>
      </c>
      <c r="G14" s="93" t="s">
        <v>442</v>
      </c>
      <c r="H14" s="95" t="s">
        <v>2396</v>
      </c>
    </row>
    <row r="15" spans="1:8" s="91" customFormat="1" ht="13.9" hidden="1" customHeight="1" x14ac:dyDescent="0.2">
      <c r="A15" s="92" t="s">
        <v>2</v>
      </c>
      <c r="B15" s="94">
        <v>1</v>
      </c>
      <c r="C15" s="96">
        <v>16739420.279999999</v>
      </c>
      <c r="D15" s="96">
        <v>0</v>
      </c>
      <c r="E15" s="96">
        <v>16739420.279999999</v>
      </c>
      <c r="F15" s="93" t="s">
        <v>444</v>
      </c>
      <c r="G15" s="93" t="s">
        <v>322</v>
      </c>
      <c r="H15" s="95" t="s">
        <v>443</v>
      </c>
    </row>
    <row r="16" spans="1:8" s="91" customFormat="1" ht="13.9" hidden="1" customHeight="1" x14ac:dyDescent="0.2">
      <c r="A16" s="92" t="s">
        <v>2</v>
      </c>
      <c r="B16" s="94">
        <v>2</v>
      </c>
      <c r="C16" s="96">
        <v>16740420.300000001</v>
      </c>
      <c r="D16" s="96">
        <v>0</v>
      </c>
      <c r="E16" s="96">
        <v>16740420.300000001</v>
      </c>
      <c r="F16" s="93" t="s">
        <v>781</v>
      </c>
      <c r="G16" s="93" t="s">
        <v>322</v>
      </c>
      <c r="H16" s="95" t="s">
        <v>780</v>
      </c>
    </row>
    <row r="17" spans="1:8" s="91" customFormat="1" ht="13.9" hidden="1" customHeight="1" x14ac:dyDescent="0.2">
      <c r="A17" s="92" t="s">
        <v>2</v>
      </c>
      <c r="B17" s="94">
        <v>3</v>
      </c>
      <c r="C17" s="96">
        <v>16766169.74</v>
      </c>
      <c r="D17" s="96">
        <v>0</v>
      </c>
      <c r="E17" s="96">
        <v>16766169.74</v>
      </c>
      <c r="F17" s="93" t="s">
        <v>960</v>
      </c>
      <c r="G17" s="93" t="s">
        <v>322</v>
      </c>
      <c r="H17" s="95" t="s">
        <v>959</v>
      </c>
    </row>
    <row r="18" spans="1:8" s="91" customFormat="1" ht="13.9" hidden="1" customHeight="1" x14ac:dyDescent="0.2">
      <c r="A18" s="92" t="s">
        <v>2</v>
      </c>
      <c r="B18" s="94">
        <v>4</v>
      </c>
      <c r="C18" s="96">
        <v>15021699.01</v>
      </c>
      <c r="D18" s="96">
        <v>0</v>
      </c>
      <c r="E18" s="96">
        <v>15021699.01</v>
      </c>
      <c r="F18" s="93" t="s">
        <v>1140</v>
      </c>
      <c r="G18" s="93" t="s">
        <v>322</v>
      </c>
      <c r="H18" s="95" t="s">
        <v>1139</v>
      </c>
    </row>
    <row r="19" spans="1:8" s="91" customFormat="1" ht="13.9" hidden="1" customHeight="1" x14ac:dyDescent="0.2">
      <c r="A19" s="92" t="s">
        <v>2</v>
      </c>
      <c r="B19" s="65">
        <v>4</v>
      </c>
      <c r="C19" s="109">
        <v>1744670.87</v>
      </c>
      <c r="D19" s="109">
        <v>0</v>
      </c>
      <c r="E19" s="109">
        <v>1744670.87</v>
      </c>
      <c r="F19" s="53" t="s">
        <v>1140</v>
      </c>
      <c r="G19" s="93" t="s">
        <v>322</v>
      </c>
      <c r="H19" s="64" t="s">
        <v>2390</v>
      </c>
    </row>
    <row r="20" spans="1:8" s="91" customFormat="1" ht="13.9" hidden="1" customHeight="1" x14ac:dyDescent="0.2">
      <c r="A20" s="92" t="s">
        <v>2</v>
      </c>
      <c r="B20" s="94">
        <v>5</v>
      </c>
      <c r="C20" s="96">
        <v>16768011.289999999</v>
      </c>
      <c r="D20" s="96">
        <v>0</v>
      </c>
      <c r="E20" s="96">
        <v>16768011.289999999</v>
      </c>
      <c r="F20" s="93" t="s">
        <v>1318</v>
      </c>
      <c r="G20" s="93" t="s">
        <v>322</v>
      </c>
      <c r="H20" s="95" t="s">
        <v>1317</v>
      </c>
    </row>
    <row r="21" spans="1:8" s="91" customFormat="1" ht="13.9" hidden="1" customHeight="1" x14ac:dyDescent="0.2">
      <c r="A21" s="92" t="s">
        <v>2</v>
      </c>
      <c r="B21" s="94">
        <v>6</v>
      </c>
      <c r="C21" s="96">
        <v>16075498.51</v>
      </c>
      <c r="D21" s="96">
        <v>0</v>
      </c>
      <c r="E21" s="96">
        <v>16075498.51</v>
      </c>
      <c r="F21" s="93" t="s">
        <v>1496</v>
      </c>
      <c r="G21" s="93" t="s">
        <v>322</v>
      </c>
      <c r="H21" s="95" t="s">
        <v>1495</v>
      </c>
    </row>
    <row r="22" spans="1:8" s="91" customFormat="1" ht="13.9" hidden="1" customHeight="1" x14ac:dyDescent="0.2">
      <c r="A22" s="92" t="s">
        <v>2</v>
      </c>
      <c r="B22" s="94">
        <v>7</v>
      </c>
      <c r="C22" s="96">
        <v>16138865.359999999</v>
      </c>
      <c r="D22" s="96">
        <v>0</v>
      </c>
      <c r="E22" s="96">
        <v>16138865.359999999</v>
      </c>
      <c r="F22" s="93" t="s">
        <v>1681</v>
      </c>
      <c r="G22" s="93" t="s">
        <v>322</v>
      </c>
      <c r="H22" s="95" t="s">
        <v>1680</v>
      </c>
    </row>
    <row r="23" spans="1:8" s="91" customFormat="1" ht="13.9" hidden="1" customHeight="1" x14ac:dyDescent="0.2">
      <c r="A23" s="92" t="s">
        <v>2</v>
      </c>
      <c r="B23" s="94">
        <v>8</v>
      </c>
      <c r="C23" s="96">
        <v>16139567.1</v>
      </c>
      <c r="D23" s="96">
        <v>0</v>
      </c>
      <c r="E23" s="96">
        <v>16139567.1</v>
      </c>
      <c r="F23" s="93" t="s">
        <v>1856</v>
      </c>
      <c r="G23" s="93" t="s">
        <v>322</v>
      </c>
      <c r="H23" s="95" t="s">
        <v>1855</v>
      </c>
    </row>
    <row r="24" spans="1:8" s="91" customFormat="1" ht="13.9" hidden="1" customHeight="1" x14ac:dyDescent="0.2">
      <c r="A24" s="92" t="s">
        <v>2</v>
      </c>
      <c r="B24" s="94">
        <v>9</v>
      </c>
      <c r="C24" s="96">
        <v>17388807.379999999</v>
      </c>
      <c r="D24" s="96">
        <v>0</v>
      </c>
      <c r="E24" s="96">
        <v>17388807.379999999</v>
      </c>
      <c r="F24" s="93" t="s">
        <v>2034</v>
      </c>
      <c r="G24" s="93" t="s">
        <v>322</v>
      </c>
      <c r="H24" s="95" t="s">
        <v>2033</v>
      </c>
    </row>
    <row r="25" spans="1:8" s="91" customFormat="1" ht="13.9" hidden="1" customHeight="1" x14ac:dyDescent="0.2">
      <c r="A25" s="92" t="s">
        <v>2</v>
      </c>
      <c r="B25" s="94">
        <v>10</v>
      </c>
      <c r="C25" s="96">
        <v>17389070.84</v>
      </c>
      <c r="D25" s="96">
        <v>0</v>
      </c>
      <c r="E25" s="96">
        <v>17389070.84</v>
      </c>
      <c r="F25" s="93" t="s">
        <v>2230</v>
      </c>
      <c r="G25" s="93" t="s">
        <v>322</v>
      </c>
      <c r="H25" s="95" t="s">
        <v>2229</v>
      </c>
    </row>
    <row r="26" spans="1:8" s="91" customFormat="1" ht="13.9" hidden="1" customHeight="1" x14ac:dyDescent="0.2">
      <c r="A26" s="92" t="s">
        <v>2</v>
      </c>
      <c r="B26" s="94">
        <v>11</v>
      </c>
      <c r="C26" s="96">
        <v>17389070.809999999</v>
      </c>
      <c r="D26" s="96">
        <v>0</v>
      </c>
      <c r="E26" s="96">
        <v>17389070.809999999</v>
      </c>
      <c r="F26" s="93" t="s">
        <v>2397</v>
      </c>
      <c r="G26" s="93" t="s">
        <v>322</v>
      </c>
      <c r="H26" s="95" t="s">
        <v>2394</v>
      </c>
    </row>
    <row r="27" spans="1:8" s="91" customFormat="1" ht="13.9" hidden="1" customHeight="1" x14ac:dyDescent="0.2">
      <c r="A27" s="92" t="s">
        <v>2</v>
      </c>
      <c r="B27" s="94">
        <v>12</v>
      </c>
      <c r="C27" s="96">
        <v>17372414.850000001</v>
      </c>
      <c r="D27" s="96">
        <v>0</v>
      </c>
      <c r="E27" s="96">
        <v>17372414.850000001</v>
      </c>
      <c r="F27" s="93" t="s">
        <v>2398</v>
      </c>
      <c r="G27" s="93" t="s">
        <v>322</v>
      </c>
      <c r="H27" s="95" t="s">
        <v>2396</v>
      </c>
    </row>
    <row r="28" spans="1:8" s="91" customFormat="1" ht="13.9" hidden="1" customHeight="1" x14ac:dyDescent="0.2">
      <c r="A28" s="92" t="s">
        <v>3</v>
      </c>
      <c r="B28" s="94">
        <v>1</v>
      </c>
      <c r="C28" s="96">
        <v>2818174.59</v>
      </c>
      <c r="D28" s="96">
        <v>0</v>
      </c>
      <c r="E28" s="96">
        <v>2818174.59</v>
      </c>
      <c r="F28" s="93" t="s">
        <v>445</v>
      </c>
      <c r="G28" s="93" t="s">
        <v>446</v>
      </c>
      <c r="H28" s="95" t="s">
        <v>443</v>
      </c>
    </row>
    <row r="29" spans="1:8" s="91" customFormat="1" ht="13.9" hidden="1" customHeight="1" x14ac:dyDescent="0.2">
      <c r="A29" s="92" t="s">
        <v>3</v>
      </c>
      <c r="B29" s="94">
        <v>2</v>
      </c>
      <c r="C29" s="96">
        <v>2818174.59</v>
      </c>
      <c r="D29" s="96">
        <v>0</v>
      </c>
      <c r="E29" s="96">
        <v>2818174.59</v>
      </c>
      <c r="F29" s="93" t="s">
        <v>782</v>
      </c>
      <c r="G29" s="93" t="s">
        <v>446</v>
      </c>
      <c r="H29" s="95" t="s">
        <v>780</v>
      </c>
    </row>
    <row r="30" spans="1:8" s="91" customFormat="1" ht="13.9" hidden="1" customHeight="1" x14ac:dyDescent="0.2">
      <c r="A30" s="92" t="s">
        <v>3</v>
      </c>
      <c r="B30" s="94">
        <v>3</v>
      </c>
      <c r="C30" s="96">
        <v>2818174.59</v>
      </c>
      <c r="D30" s="96">
        <v>0</v>
      </c>
      <c r="E30" s="96">
        <v>2818174.59</v>
      </c>
      <c r="F30" s="93" t="s">
        <v>961</v>
      </c>
      <c r="G30" s="93" t="s">
        <v>446</v>
      </c>
      <c r="H30" s="95" t="s">
        <v>959</v>
      </c>
    </row>
    <row r="31" spans="1:8" s="91" customFormat="1" ht="13.9" hidden="1" customHeight="1" x14ac:dyDescent="0.2">
      <c r="A31" s="92" t="s">
        <v>3</v>
      </c>
      <c r="B31" s="94">
        <v>4</v>
      </c>
      <c r="C31" s="96">
        <v>1687185.15</v>
      </c>
      <c r="D31" s="96">
        <v>0</v>
      </c>
      <c r="E31" s="96">
        <v>1687185.15</v>
      </c>
      <c r="F31" s="93" t="s">
        <v>1141</v>
      </c>
      <c r="G31" s="93" t="s">
        <v>446</v>
      </c>
      <c r="H31" s="95" t="s">
        <v>1139</v>
      </c>
    </row>
    <row r="32" spans="1:8" s="91" customFormat="1" ht="13.9" hidden="1" customHeight="1" x14ac:dyDescent="0.2">
      <c r="A32" s="92" t="s">
        <v>3</v>
      </c>
      <c r="B32" s="65">
        <v>4</v>
      </c>
      <c r="C32" s="109">
        <v>1131957.1299999999</v>
      </c>
      <c r="D32" s="109">
        <v>0</v>
      </c>
      <c r="E32" s="109">
        <v>1131957.1299999999</v>
      </c>
      <c r="F32" s="53" t="s">
        <v>1141</v>
      </c>
      <c r="G32" s="93" t="s">
        <v>446</v>
      </c>
      <c r="H32" s="64" t="s">
        <v>2390</v>
      </c>
    </row>
    <row r="33" spans="1:8" s="91" customFormat="1" ht="13.9" hidden="1" customHeight="1" x14ac:dyDescent="0.2">
      <c r="A33" s="92" t="s">
        <v>3</v>
      </c>
      <c r="B33" s="94">
        <v>5</v>
      </c>
      <c r="C33" s="96">
        <v>2819775.51</v>
      </c>
      <c r="D33" s="96">
        <v>0</v>
      </c>
      <c r="E33" s="96">
        <v>2819775.51</v>
      </c>
      <c r="F33" s="93" t="s">
        <v>1319</v>
      </c>
      <c r="G33" s="93" t="s">
        <v>446</v>
      </c>
      <c r="H33" s="95" t="s">
        <v>1317</v>
      </c>
    </row>
    <row r="34" spans="1:8" s="91" customFormat="1" ht="13.9" hidden="1" customHeight="1" x14ac:dyDescent="0.2">
      <c r="A34" s="92" t="s">
        <v>3</v>
      </c>
      <c r="B34" s="94">
        <v>6</v>
      </c>
      <c r="C34" s="96">
        <v>2310570.52</v>
      </c>
      <c r="D34" s="96">
        <v>0</v>
      </c>
      <c r="E34" s="96">
        <v>2310570.52</v>
      </c>
      <c r="F34" s="93" t="s">
        <v>1497</v>
      </c>
      <c r="G34" s="93" t="s">
        <v>446</v>
      </c>
      <c r="H34" s="95" t="s">
        <v>1495</v>
      </c>
    </row>
    <row r="35" spans="1:8" s="91" customFormat="1" ht="13.9" hidden="1" customHeight="1" x14ac:dyDescent="0.2">
      <c r="A35" s="92" t="s">
        <v>3</v>
      </c>
      <c r="B35" s="94">
        <v>7</v>
      </c>
      <c r="C35" s="96">
        <v>2321762.88</v>
      </c>
      <c r="D35" s="96">
        <v>0</v>
      </c>
      <c r="E35" s="96">
        <v>2321762.88</v>
      </c>
      <c r="F35" s="93" t="s">
        <v>1682</v>
      </c>
      <c r="G35" s="93" t="s">
        <v>446</v>
      </c>
      <c r="H35" s="95" t="s">
        <v>1680</v>
      </c>
    </row>
    <row r="36" spans="1:8" s="91" customFormat="1" ht="13.9" hidden="1" customHeight="1" x14ac:dyDescent="0.2">
      <c r="A36" s="92" t="s">
        <v>3</v>
      </c>
      <c r="B36" s="94">
        <v>8</v>
      </c>
      <c r="C36" s="96">
        <v>2321889.91</v>
      </c>
      <c r="D36" s="96">
        <v>0</v>
      </c>
      <c r="E36" s="96">
        <v>2321889.91</v>
      </c>
      <c r="F36" s="93" t="s">
        <v>1857</v>
      </c>
      <c r="G36" s="93" t="s">
        <v>446</v>
      </c>
      <c r="H36" s="95" t="s">
        <v>1855</v>
      </c>
    </row>
    <row r="37" spans="1:8" s="91" customFormat="1" ht="13.9" hidden="1" customHeight="1" x14ac:dyDescent="0.2">
      <c r="A37" s="92" t="s">
        <v>3</v>
      </c>
      <c r="B37" s="94">
        <v>9</v>
      </c>
      <c r="C37" s="96">
        <v>2549773.3199999998</v>
      </c>
      <c r="D37" s="96">
        <v>0</v>
      </c>
      <c r="E37" s="96">
        <v>2549773.3199999998</v>
      </c>
      <c r="F37" s="93" t="s">
        <v>2035</v>
      </c>
      <c r="G37" s="93" t="s">
        <v>446</v>
      </c>
      <c r="H37" s="95" t="s">
        <v>2033</v>
      </c>
    </row>
    <row r="38" spans="1:8" s="91" customFormat="1" ht="13.9" hidden="1" customHeight="1" x14ac:dyDescent="0.2">
      <c r="A38" s="92" t="s">
        <v>3</v>
      </c>
      <c r="B38" s="94">
        <v>10</v>
      </c>
      <c r="C38" s="96">
        <v>2549773.31</v>
      </c>
      <c r="D38" s="96">
        <v>0</v>
      </c>
      <c r="E38" s="96">
        <v>2549773.31</v>
      </c>
      <c r="F38" s="93" t="s">
        <v>2231</v>
      </c>
      <c r="G38" s="93" t="s">
        <v>446</v>
      </c>
      <c r="H38" s="95" t="s">
        <v>2229</v>
      </c>
    </row>
    <row r="39" spans="1:8" s="91" customFormat="1" ht="13.9" hidden="1" customHeight="1" x14ac:dyDescent="0.2">
      <c r="A39" s="92" t="s">
        <v>3</v>
      </c>
      <c r="B39" s="94">
        <v>11</v>
      </c>
      <c r="C39" s="96">
        <v>2549773.3199999998</v>
      </c>
      <c r="D39" s="96">
        <v>0</v>
      </c>
      <c r="E39" s="96">
        <v>2549773.3199999998</v>
      </c>
      <c r="F39" s="93" t="s">
        <v>2401</v>
      </c>
      <c r="G39" s="93" t="s">
        <v>446</v>
      </c>
      <c r="H39" s="95" t="s">
        <v>2394</v>
      </c>
    </row>
    <row r="40" spans="1:8" s="91" customFormat="1" ht="13.9" hidden="1" customHeight="1" x14ac:dyDescent="0.2">
      <c r="A40" s="92" t="s">
        <v>3</v>
      </c>
      <c r="B40" s="94">
        <v>12</v>
      </c>
      <c r="C40" s="96">
        <v>2546482.36</v>
      </c>
      <c r="D40" s="96">
        <v>0</v>
      </c>
      <c r="E40" s="96">
        <v>2546482.36</v>
      </c>
      <c r="F40" s="93" t="s">
        <v>2402</v>
      </c>
      <c r="G40" s="93" t="s">
        <v>446</v>
      </c>
      <c r="H40" s="95" t="s">
        <v>2396</v>
      </c>
    </row>
    <row r="41" spans="1:8" s="91" customFormat="1" ht="13.9" hidden="1" customHeight="1" x14ac:dyDescent="0.2">
      <c r="A41" s="92" t="s">
        <v>4</v>
      </c>
      <c r="B41" s="94">
        <v>1</v>
      </c>
      <c r="C41" s="96">
        <v>7953285.1900000004</v>
      </c>
      <c r="D41" s="96">
        <v>0</v>
      </c>
      <c r="E41" s="96">
        <v>7953285.1900000004</v>
      </c>
      <c r="F41" s="93" t="s">
        <v>447</v>
      </c>
      <c r="G41" s="93" t="s">
        <v>448</v>
      </c>
      <c r="H41" s="95" t="s">
        <v>443</v>
      </c>
    </row>
    <row r="42" spans="1:8" s="91" customFormat="1" ht="13.9" hidden="1" customHeight="1" x14ac:dyDescent="0.2">
      <c r="A42" s="92" t="s">
        <v>4</v>
      </c>
      <c r="B42" s="94">
        <v>2</v>
      </c>
      <c r="C42" s="96">
        <v>7954035.1500000004</v>
      </c>
      <c r="D42" s="96">
        <v>0</v>
      </c>
      <c r="E42" s="96">
        <v>7954035.1500000004</v>
      </c>
      <c r="F42" s="93" t="s">
        <v>783</v>
      </c>
      <c r="G42" s="93" t="s">
        <v>448</v>
      </c>
      <c r="H42" s="95" t="s">
        <v>780</v>
      </c>
    </row>
    <row r="43" spans="1:8" s="91" customFormat="1" ht="13.9" hidden="1" customHeight="1" x14ac:dyDescent="0.2">
      <c r="A43" s="92" t="s">
        <v>4</v>
      </c>
      <c r="B43" s="94">
        <v>3</v>
      </c>
      <c r="C43" s="96">
        <v>7954035.1500000004</v>
      </c>
      <c r="D43" s="96">
        <v>0</v>
      </c>
      <c r="E43" s="96">
        <v>7954035.1500000004</v>
      </c>
      <c r="F43" s="93" t="s">
        <v>962</v>
      </c>
      <c r="G43" s="93" t="s">
        <v>448</v>
      </c>
      <c r="H43" s="95" t="s">
        <v>959</v>
      </c>
    </row>
    <row r="44" spans="1:8" s="91" customFormat="1" ht="13.9" hidden="1" customHeight="1" x14ac:dyDescent="0.2">
      <c r="A44" s="92" t="s">
        <v>4</v>
      </c>
      <c r="B44" s="94">
        <v>4</v>
      </c>
      <c r="C44" s="96">
        <v>7302317.1900000004</v>
      </c>
      <c r="D44" s="96">
        <v>0</v>
      </c>
      <c r="E44" s="96">
        <v>7302317.1900000004</v>
      </c>
      <c r="F44" s="93" t="s">
        <v>1142</v>
      </c>
      <c r="G44" s="93" t="s">
        <v>448</v>
      </c>
      <c r="H44" s="95" t="s">
        <v>1139</v>
      </c>
    </row>
    <row r="45" spans="1:8" s="91" customFormat="1" ht="13.9" hidden="1" customHeight="1" x14ac:dyDescent="0.2">
      <c r="A45" s="64" t="s">
        <v>4</v>
      </c>
      <c r="B45" s="65">
        <v>4</v>
      </c>
      <c r="C45" s="66">
        <v>651717.88</v>
      </c>
      <c r="D45" s="66">
        <v>0</v>
      </c>
      <c r="E45" s="66">
        <v>651717.88</v>
      </c>
      <c r="F45" s="64" t="s">
        <v>1142</v>
      </c>
      <c r="G45" s="64" t="s">
        <v>448</v>
      </c>
      <c r="H45" s="64" t="s">
        <v>2390</v>
      </c>
    </row>
    <row r="46" spans="1:8" s="91" customFormat="1" ht="13.9" hidden="1" customHeight="1" x14ac:dyDescent="0.2">
      <c r="A46" s="92" t="s">
        <v>4</v>
      </c>
      <c r="B46" s="94">
        <v>5</v>
      </c>
      <c r="C46" s="96">
        <v>7953797.1299999999</v>
      </c>
      <c r="D46" s="96">
        <v>0</v>
      </c>
      <c r="E46" s="96">
        <v>7953797.1299999999</v>
      </c>
      <c r="F46" s="93" t="s">
        <v>1320</v>
      </c>
      <c r="G46" s="93" t="s">
        <v>448</v>
      </c>
      <c r="H46" s="95" t="s">
        <v>1317</v>
      </c>
    </row>
    <row r="47" spans="1:8" s="91" customFormat="1" ht="13.9" hidden="1" customHeight="1" x14ac:dyDescent="0.2">
      <c r="A47" s="92" t="s">
        <v>4</v>
      </c>
      <c r="B47" s="94">
        <v>6</v>
      </c>
      <c r="C47" s="96">
        <v>6530331.3899999997</v>
      </c>
      <c r="D47" s="96">
        <v>0</v>
      </c>
      <c r="E47" s="96">
        <v>6530331.3899999997</v>
      </c>
      <c r="F47" s="93" t="s">
        <v>1498</v>
      </c>
      <c r="G47" s="93" t="s">
        <v>448</v>
      </c>
      <c r="H47" s="95" t="s">
        <v>1495</v>
      </c>
    </row>
    <row r="48" spans="1:8" s="91" customFormat="1" ht="13.9" hidden="1" customHeight="1" x14ac:dyDescent="0.2">
      <c r="A48" s="92" t="s">
        <v>4</v>
      </c>
      <c r="B48" s="94">
        <v>7</v>
      </c>
      <c r="C48" s="96">
        <v>6555040.8799999999</v>
      </c>
      <c r="D48" s="96">
        <v>0</v>
      </c>
      <c r="E48" s="96">
        <v>6555040.8799999999</v>
      </c>
      <c r="F48" s="93" t="s">
        <v>1683</v>
      </c>
      <c r="G48" s="93" t="s">
        <v>448</v>
      </c>
      <c r="H48" s="95" t="s">
        <v>1680</v>
      </c>
    </row>
    <row r="49" spans="1:8" s="91" customFormat="1" ht="13.9" hidden="1" customHeight="1" x14ac:dyDescent="0.2">
      <c r="A49" s="92" t="s">
        <v>4</v>
      </c>
      <c r="B49" s="94">
        <v>8</v>
      </c>
      <c r="C49" s="96">
        <v>6555387.6699999999</v>
      </c>
      <c r="D49" s="96">
        <v>0</v>
      </c>
      <c r="E49" s="96">
        <v>6555387.6699999999</v>
      </c>
      <c r="F49" s="93" t="s">
        <v>1858</v>
      </c>
      <c r="G49" s="93" t="s">
        <v>448</v>
      </c>
      <c r="H49" s="95" t="s">
        <v>1855</v>
      </c>
    </row>
    <row r="50" spans="1:8" s="91" customFormat="1" ht="13.9" hidden="1" customHeight="1" x14ac:dyDescent="0.2">
      <c r="A50" s="92" t="s">
        <v>4</v>
      </c>
      <c r="B50" s="94">
        <v>9</v>
      </c>
      <c r="C50" s="96">
        <v>7177523.46</v>
      </c>
      <c r="D50" s="96">
        <v>0</v>
      </c>
      <c r="E50" s="96">
        <v>7177523.46</v>
      </c>
      <c r="F50" s="93" t="s">
        <v>2036</v>
      </c>
      <c r="G50" s="93" t="s">
        <v>448</v>
      </c>
      <c r="H50" s="95" t="s">
        <v>2033</v>
      </c>
    </row>
    <row r="51" spans="1:8" s="91" customFormat="1" ht="13.9" hidden="1" customHeight="1" x14ac:dyDescent="0.2">
      <c r="A51" s="92" t="s">
        <v>4</v>
      </c>
      <c r="B51" s="94">
        <v>10</v>
      </c>
      <c r="C51" s="96">
        <v>7177523.4500000002</v>
      </c>
      <c r="D51" s="96">
        <v>0</v>
      </c>
      <c r="E51" s="96">
        <v>7177523.4500000002</v>
      </c>
      <c r="F51" s="93" t="s">
        <v>2232</v>
      </c>
      <c r="G51" s="93" t="s">
        <v>448</v>
      </c>
      <c r="H51" s="95" t="s">
        <v>2229</v>
      </c>
    </row>
    <row r="52" spans="1:8" s="91" customFormat="1" ht="13.9" hidden="1" customHeight="1" x14ac:dyDescent="0.2">
      <c r="A52" s="92" t="s">
        <v>4</v>
      </c>
      <c r="B52" s="94">
        <v>11</v>
      </c>
      <c r="C52" s="96">
        <v>7177523.46</v>
      </c>
      <c r="D52" s="96">
        <v>0</v>
      </c>
      <c r="E52" s="96">
        <v>7177523.46</v>
      </c>
      <c r="F52" s="93" t="s">
        <v>2403</v>
      </c>
      <c r="G52" s="93" t="s">
        <v>448</v>
      </c>
      <c r="H52" s="95" t="s">
        <v>2394</v>
      </c>
    </row>
    <row r="53" spans="1:8" s="91" customFormat="1" ht="13.9" hidden="1" customHeight="1" x14ac:dyDescent="0.2">
      <c r="A53" s="92" t="s">
        <v>4</v>
      </c>
      <c r="B53" s="94">
        <v>12</v>
      </c>
      <c r="C53" s="96">
        <v>7176892.4000000004</v>
      </c>
      <c r="D53" s="96">
        <v>0</v>
      </c>
      <c r="E53" s="96">
        <v>7176892.4000000004</v>
      </c>
      <c r="F53" s="93" t="s">
        <v>2404</v>
      </c>
      <c r="G53" s="93" t="s">
        <v>448</v>
      </c>
      <c r="H53" s="95" t="s">
        <v>2396</v>
      </c>
    </row>
    <row r="54" spans="1:8" s="91" customFormat="1" ht="13.9" hidden="1" customHeight="1" x14ac:dyDescent="0.2">
      <c r="A54" s="92" t="s">
        <v>5</v>
      </c>
      <c r="B54" s="94">
        <v>1</v>
      </c>
      <c r="C54" s="96">
        <v>288420.96999999997</v>
      </c>
      <c r="D54" s="96">
        <v>0</v>
      </c>
      <c r="E54" s="96">
        <v>288420.96999999997</v>
      </c>
      <c r="F54" s="93" t="s">
        <v>449</v>
      </c>
      <c r="G54" s="93" t="s">
        <v>450</v>
      </c>
      <c r="H54" s="95" t="s">
        <v>443</v>
      </c>
    </row>
    <row r="55" spans="1:8" s="91" customFormat="1" ht="13.9" hidden="1" customHeight="1" x14ac:dyDescent="0.2">
      <c r="A55" s="92" t="s">
        <v>5</v>
      </c>
      <c r="B55" s="94">
        <v>2</v>
      </c>
      <c r="C55" s="96">
        <v>288420.96999999997</v>
      </c>
      <c r="D55" s="96">
        <v>0</v>
      </c>
      <c r="E55" s="96">
        <v>288420.96999999997</v>
      </c>
      <c r="F55" s="93" t="s">
        <v>784</v>
      </c>
      <c r="G55" s="93" t="s">
        <v>450</v>
      </c>
      <c r="H55" s="95" t="s">
        <v>780</v>
      </c>
    </row>
    <row r="56" spans="1:8" s="91" customFormat="1" ht="13.9" hidden="1" customHeight="1" x14ac:dyDescent="0.2">
      <c r="A56" s="92" t="s">
        <v>5</v>
      </c>
      <c r="B56" s="94">
        <v>3</v>
      </c>
      <c r="C56" s="96">
        <v>288420.96999999997</v>
      </c>
      <c r="D56" s="96">
        <v>0</v>
      </c>
      <c r="E56" s="96">
        <v>288420.96999999997</v>
      </c>
      <c r="F56" s="93" t="s">
        <v>963</v>
      </c>
      <c r="G56" s="93" t="s">
        <v>450</v>
      </c>
      <c r="H56" s="95" t="s">
        <v>959</v>
      </c>
    </row>
    <row r="57" spans="1:8" s="91" customFormat="1" ht="13.9" hidden="1" customHeight="1" x14ac:dyDescent="0.2">
      <c r="A57" s="92" t="s">
        <v>5</v>
      </c>
      <c r="B57" s="94">
        <v>4</v>
      </c>
      <c r="C57" s="96">
        <v>260418.08</v>
      </c>
      <c r="D57" s="96">
        <v>0</v>
      </c>
      <c r="E57" s="96">
        <v>260418.08</v>
      </c>
      <c r="F57" s="93" t="s">
        <v>1143</v>
      </c>
      <c r="G57" s="93" t="s">
        <v>450</v>
      </c>
      <c r="H57" s="95" t="s">
        <v>1139</v>
      </c>
    </row>
    <row r="58" spans="1:8" s="91" customFormat="1" ht="13.9" hidden="1" customHeight="1" x14ac:dyDescent="0.2">
      <c r="A58" s="64" t="s">
        <v>5</v>
      </c>
      <c r="B58" s="65">
        <v>4</v>
      </c>
      <c r="C58" s="66">
        <v>28002.89</v>
      </c>
      <c r="D58" s="66">
        <v>0</v>
      </c>
      <c r="E58" s="66">
        <v>28002.89</v>
      </c>
      <c r="F58" s="64" t="s">
        <v>1143</v>
      </c>
      <c r="G58" s="64" t="s">
        <v>450</v>
      </c>
      <c r="H58" s="64" t="s">
        <v>2390</v>
      </c>
    </row>
    <row r="59" spans="1:8" s="91" customFormat="1" ht="13.9" hidden="1" customHeight="1" x14ac:dyDescent="0.2">
      <c r="A59" s="92" t="s">
        <v>5</v>
      </c>
      <c r="B59" s="94">
        <v>5</v>
      </c>
      <c r="C59" s="96">
        <v>288420.96999999997</v>
      </c>
      <c r="D59" s="96">
        <v>0</v>
      </c>
      <c r="E59" s="96">
        <v>288420.96999999997</v>
      </c>
      <c r="F59" s="93" t="s">
        <v>1321</v>
      </c>
      <c r="G59" s="93" t="s">
        <v>450</v>
      </c>
      <c r="H59" s="95" t="s">
        <v>1317</v>
      </c>
    </row>
    <row r="60" spans="1:8" s="91" customFormat="1" ht="13.9" hidden="1" customHeight="1" x14ac:dyDescent="0.2">
      <c r="A60" s="92" t="s">
        <v>5</v>
      </c>
      <c r="B60" s="94">
        <v>6</v>
      </c>
      <c r="C60" s="96">
        <v>223542.26</v>
      </c>
      <c r="D60" s="96">
        <v>0</v>
      </c>
      <c r="E60" s="96">
        <v>223542.26</v>
      </c>
      <c r="F60" s="93" t="s">
        <v>1499</v>
      </c>
      <c r="G60" s="93" t="s">
        <v>450</v>
      </c>
      <c r="H60" s="95" t="s">
        <v>1495</v>
      </c>
    </row>
    <row r="61" spans="1:8" s="91" customFormat="1" ht="13.9" hidden="1" customHeight="1" x14ac:dyDescent="0.2">
      <c r="A61" s="92" t="s">
        <v>5</v>
      </c>
      <c r="B61" s="94">
        <v>7</v>
      </c>
      <c r="C61" s="96">
        <v>223667.44</v>
      </c>
      <c r="D61" s="96">
        <v>0</v>
      </c>
      <c r="E61" s="96">
        <v>223667.44</v>
      </c>
      <c r="F61" s="93" t="s">
        <v>1684</v>
      </c>
      <c r="G61" s="93" t="s">
        <v>450</v>
      </c>
      <c r="H61" s="95" t="s">
        <v>1680</v>
      </c>
    </row>
    <row r="62" spans="1:8" s="91" customFormat="1" ht="13.9" hidden="1" customHeight="1" x14ac:dyDescent="0.2">
      <c r="A62" s="92" t="s">
        <v>5</v>
      </c>
      <c r="B62" s="94">
        <v>8</v>
      </c>
      <c r="C62" s="96">
        <v>223690.15</v>
      </c>
      <c r="D62" s="96">
        <v>0</v>
      </c>
      <c r="E62" s="96">
        <v>223690.15</v>
      </c>
      <c r="F62" s="93" t="s">
        <v>1859</v>
      </c>
      <c r="G62" s="93" t="s">
        <v>450</v>
      </c>
      <c r="H62" s="95" t="s">
        <v>1855</v>
      </c>
    </row>
    <row r="63" spans="1:8" s="91" customFormat="1" ht="13.9" hidden="1" customHeight="1" x14ac:dyDescent="0.2">
      <c r="A63" s="92" t="s">
        <v>5</v>
      </c>
      <c r="B63" s="94">
        <v>9</v>
      </c>
      <c r="C63" s="96">
        <v>264317.43</v>
      </c>
      <c r="D63" s="96">
        <v>0</v>
      </c>
      <c r="E63" s="96">
        <v>264317.43</v>
      </c>
      <c r="F63" s="93" t="s">
        <v>2037</v>
      </c>
      <c r="G63" s="93" t="s">
        <v>450</v>
      </c>
      <c r="H63" s="95" t="s">
        <v>2033</v>
      </c>
    </row>
    <row r="64" spans="1:8" s="91" customFormat="1" ht="13.9" hidden="1" customHeight="1" x14ac:dyDescent="0.2">
      <c r="A64" s="92" t="s">
        <v>5</v>
      </c>
      <c r="B64" s="94">
        <v>10</v>
      </c>
      <c r="C64" s="96">
        <v>264317.43</v>
      </c>
      <c r="D64" s="96">
        <v>0</v>
      </c>
      <c r="E64" s="96">
        <v>264317.43</v>
      </c>
      <c r="F64" s="93" t="s">
        <v>2233</v>
      </c>
      <c r="G64" s="93" t="s">
        <v>450</v>
      </c>
      <c r="H64" s="95" t="s">
        <v>2229</v>
      </c>
    </row>
    <row r="65" spans="1:8" s="91" customFormat="1" ht="13.9" hidden="1" customHeight="1" x14ac:dyDescent="0.2">
      <c r="A65" s="92" t="s">
        <v>5</v>
      </c>
      <c r="B65" s="94">
        <v>11</v>
      </c>
      <c r="C65" s="96">
        <v>264317.44</v>
      </c>
      <c r="D65" s="96">
        <v>0</v>
      </c>
      <c r="E65" s="96">
        <v>264317.44</v>
      </c>
      <c r="F65" s="93" t="s">
        <v>2405</v>
      </c>
      <c r="G65" s="93" t="s">
        <v>450</v>
      </c>
      <c r="H65" s="95" t="s">
        <v>2394</v>
      </c>
    </row>
    <row r="66" spans="1:8" s="91" customFormat="1" ht="13.9" hidden="1" customHeight="1" x14ac:dyDescent="0.2">
      <c r="A66" s="92" t="s">
        <v>5</v>
      </c>
      <c r="B66" s="94">
        <v>12</v>
      </c>
      <c r="C66" s="96">
        <v>264274.58</v>
      </c>
      <c r="D66" s="96">
        <v>0</v>
      </c>
      <c r="E66" s="96">
        <v>264274.58</v>
      </c>
      <c r="F66" s="93" t="s">
        <v>2406</v>
      </c>
      <c r="G66" s="93" t="s">
        <v>450</v>
      </c>
      <c r="H66" s="95" t="s">
        <v>2396</v>
      </c>
    </row>
    <row r="67" spans="1:8" s="91" customFormat="1" ht="13.9" hidden="1" customHeight="1" x14ac:dyDescent="0.2">
      <c r="A67" s="92" t="s">
        <v>6</v>
      </c>
      <c r="B67" s="94">
        <v>1</v>
      </c>
      <c r="C67" s="96">
        <v>457660.97</v>
      </c>
      <c r="D67" s="96">
        <v>0</v>
      </c>
      <c r="E67" s="96">
        <v>457660.97</v>
      </c>
      <c r="F67" s="93" t="s">
        <v>451</v>
      </c>
      <c r="G67" s="93" t="s">
        <v>452</v>
      </c>
      <c r="H67" s="95" t="s">
        <v>443</v>
      </c>
    </row>
    <row r="68" spans="1:8" s="91" customFormat="1" ht="13.9" hidden="1" customHeight="1" x14ac:dyDescent="0.2">
      <c r="A68" s="92" t="s">
        <v>6</v>
      </c>
      <c r="B68" s="94">
        <v>2</v>
      </c>
      <c r="C68" s="96">
        <v>457660.97</v>
      </c>
      <c r="D68" s="96">
        <v>0</v>
      </c>
      <c r="E68" s="96">
        <v>457660.97</v>
      </c>
      <c r="F68" s="93" t="s">
        <v>785</v>
      </c>
      <c r="G68" s="93" t="s">
        <v>452</v>
      </c>
      <c r="H68" s="95" t="s">
        <v>780</v>
      </c>
    </row>
    <row r="69" spans="1:8" s="91" customFormat="1" ht="13.9" hidden="1" customHeight="1" x14ac:dyDescent="0.2">
      <c r="A69" s="92" t="s">
        <v>6</v>
      </c>
      <c r="B69" s="94">
        <v>3</v>
      </c>
      <c r="C69" s="96">
        <v>457660.97</v>
      </c>
      <c r="D69" s="96">
        <v>0</v>
      </c>
      <c r="E69" s="96">
        <v>457660.97</v>
      </c>
      <c r="F69" s="93" t="s">
        <v>964</v>
      </c>
      <c r="G69" s="93" t="s">
        <v>452</v>
      </c>
      <c r="H69" s="95" t="s">
        <v>959</v>
      </c>
    </row>
    <row r="70" spans="1:8" s="91" customFormat="1" ht="13.9" hidden="1" customHeight="1" x14ac:dyDescent="0.2">
      <c r="A70" s="92" t="s">
        <v>6</v>
      </c>
      <c r="B70" s="94">
        <v>4</v>
      </c>
      <c r="C70" s="96">
        <v>438300.3</v>
      </c>
      <c r="D70" s="96">
        <v>0</v>
      </c>
      <c r="E70" s="96">
        <v>438300.3</v>
      </c>
      <c r="F70" s="93" t="s">
        <v>1144</v>
      </c>
      <c r="G70" s="93" t="s">
        <v>452</v>
      </c>
      <c r="H70" s="95" t="s">
        <v>1139</v>
      </c>
    </row>
    <row r="71" spans="1:8" s="91" customFormat="1" ht="13.9" hidden="1" customHeight="1" x14ac:dyDescent="0.2">
      <c r="A71" s="64" t="s">
        <v>6</v>
      </c>
      <c r="B71" s="65">
        <v>4</v>
      </c>
      <c r="C71" s="66">
        <v>19360.670000000002</v>
      </c>
      <c r="D71" s="66">
        <v>0</v>
      </c>
      <c r="E71" s="66">
        <v>19360.670000000002</v>
      </c>
      <c r="F71" s="64" t="s">
        <v>1144</v>
      </c>
      <c r="G71" s="64" t="s">
        <v>452</v>
      </c>
      <c r="H71" s="64" t="s">
        <v>2390</v>
      </c>
    </row>
    <row r="72" spans="1:8" s="91" customFormat="1" ht="13.9" hidden="1" customHeight="1" x14ac:dyDescent="0.2">
      <c r="A72" s="92" t="s">
        <v>6</v>
      </c>
      <c r="B72" s="94">
        <v>5</v>
      </c>
      <c r="C72" s="96">
        <v>457660.97</v>
      </c>
      <c r="D72" s="96">
        <v>0</v>
      </c>
      <c r="E72" s="96">
        <v>457660.97</v>
      </c>
      <c r="F72" s="93" t="s">
        <v>1322</v>
      </c>
      <c r="G72" s="93" t="s">
        <v>452</v>
      </c>
      <c r="H72" s="95" t="s">
        <v>1317</v>
      </c>
    </row>
    <row r="73" spans="1:8" s="91" customFormat="1" ht="13.9" hidden="1" customHeight="1" x14ac:dyDescent="0.2">
      <c r="A73" s="92" t="s">
        <v>6</v>
      </c>
      <c r="B73" s="94">
        <v>6</v>
      </c>
      <c r="C73" s="96">
        <v>427653.45</v>
      </c>
      <c r="D73" s="96">
        <v>0</v>
      </c>
      <c r="E73" s="96">
        <v>427653.45</v>
      </c>
      <c r="F73" s="93" t="s">
        <v>1500</v>
      </c>
      <c r="G73" s="93" t="s">
        <v>452</v>
      </c>
      <c r="H73" s="95" t="s">
        <v>1495</v>
      </c>
    </row>
    <row r="74" spans="1:8" s="91" customFormat="1" ht="13.9" hidden="1" customHeight="1" x14ac:dyDescent="0.2">
      <c r="A74" s="92" t="s">
        <v>6</v>
      </c>
      <c r="B74" s="94">
        <v>7</v>
      </c>
      <c r="C74" s="96">
        <v>427534.84</v>
      </c>
      <c r="D74" s="96">
        <v>0</v>
      </c>
      <c r="E74" s="96">
        <v>427534.84</v>
      </c>
      <c r="F74" s="93" t="s">
        <v>1685</v>
      </c>
      <c r="G74" s="93" t="s">
        <v>452</v>
      </c>
      <c r="H74" s="95" t="s">
        <v>1680</v>
      </c>
    </row>
    <row r="75" spans="1:8" s="91" customFormat="1" ht="13.9" hidden="1" customHeight="1" x14ac:dyDescent="0.2">
      <c r="A75" s="92" t="s">
        <v>6</v>
      </c>
      <c r="B75" s="94">
        <v>8</v>
      </c>
      <c r="C75" s="96">
        <v>427554.98</v>
      </c>
      <c r="D75" s="96">
        <v>0</v>
      </c>
      <c r="E75" s="96">
        <v>427554.98</v>
      </c>
      <c r="F75" s="93" t="s">
        <v>1860</v>
      </c>
      <c r="G75" s="93" t="s">
        <v>452</v>
      </c>
      <c r="H75" s="95" t="s">
        <v>1855</v>
      </c>
    </row>
    <row r="76" spans="1:8" s="91" customFormat="1" ht="13.9" hidden="1" customHeight="1" x14ac:dyDescent="0.2">
      <c r="A76" s="92" t="s">
        <v>6</v>
      </c>
      <c r="B76" s="94">
        <v>9</v>
      </c>
      <c r="C76" s="96">
        <v>463602.45</v>
      </c>
      <c r="D76" s="96">
        <v>0</v>
      </c>
      <c r="E76" s="96">
        <v>463602.45</v>
      </c>
      <c r="F76" s="93" t="s">
        <v>2038</v>
      </c>
      <c r="G76" s="93" t="s">
        <v>452</v>
      </c>
      <c r="H76" s="95" t="s">
        <v>2033</v>
      </c>
    </row>
    <row r="77" spans="1:8" s="91" customFormat="1" ht="13.9" hidden="1" customHeight="1" x14ac:dyDescent="0.2">
      <c r="A77" s="92" t="s">
        <v>6</v>
      </c>
      <c r="B77" s="94">
        <v>10</v>
      </c>
      <c r="C77" s="96">
        <v>463602.45</v>
      </c>
      <c r="D77" s="96">
        <v>0</v>
      </c>
      <c r="E77" s="96">
        <v>463602.45</v>
      </c>
      <c r="F77" s="93" t="s">
        <v>2234</v>
      </c>
      <c r="G77" s="93" t="s">
        <v>452</v>
      </c>
      <c r="H77" s="95" t="s">
        <v>2229</v>
      </c>
    </row>
    <row r="78" spans="1:8" s="91" customFormat="1" ht="13.9" hidden="1" customHeight="1" x14ac:dyDescent="0.2">
      <c r="A78" s="92" t="s">
        <v>6</v>
      </c>
      <c r="B78" s="94">
        <v>11</v>
      </c>
      <c r="C78" s="96">
        <v>463602.46</v>
      </c>
      <c r="D78" s="96">
        <v>0</v>
      </c>
      <c r="E78" s="96">
        <v>463602.46</v>
      </c>
      <c r="F78" s="93" t="s">
        <v>2407</v>
      </c>
      <c r="G78" s="93" t="s">
        <v>452</v>
      </c>
      <c r="H78" s="95" t="s">
        <v>2394</v>
      </c>
    </row>
    <row r="79" spans="1:8" s="91" customFormat="1" ht="13.9" hidden="1" customHeight="1" x14ac:dyDescent="0.2">
      <c r="A79" s="92" t="s">
        <v>6</v>
      </c>
      <c r="B79" s="94">
        <v>12</v>
      </c>
      <c r="C79" s="96">
        <v>463564.43</v>
      </c>
      <c r="D79" s="96">
        <v>0</v>
      </c>
      <c r="E79" s="96">
        <v>463564.43</v>
      </c>
      <c r="F79" s="93" t="s">
        <v>2408</v>
      </c>
      <c r="G79" s="93" t="s">
        <v>452</v>
      </c>
      <c r="H79" s="95" t="s">
        <v>2396</v>
      </c>
    </row>
    <row r="80" spans="1:8" s="91" customFormat="1" ht="13.9" hidden="1" customHeight="1" x14ac:dyDescent="0.2">
      <c r="A80" s="92" t="s">
        <v>7</v>
      </c>
      <c r="B80" s="94">
        <v>1</v>
      </c>
      <c r="C80" s="96">
        <v>4407530.3099999996</v>
      </c>
      <c r="D80" s="96">
        <v>0</v>
      </c>
      <c r="E80" s="96">
        <v>4407530.3099999996</v>
      </c>
      <c r="F80" s="93" t="s">
        <v>453</v>
      </c>
      <c r="G80" s="93" t="s">
        <v>454</v>
      </c>
      <c r="H80" s="95" t="s">
        <v>443</v>
      </c>
    </row>
    <row r="81" spans="1:8" s="91" customFormat="1" ht="13.9" hidden="1" customHeight="1" x14ac:dyDescent="0.2">
      <c r="A81" s="92" t="s">
        <v>7</v>
      </c>
      <c r="B81" s="94">
        <v>2</v>
      </c>
      <c r="C81" s="96">
        <v>4407530.3099999996</v>
      </c>
      <c r="D81" s="96">
        <v>0</v>
      </c>
      <c r="E81" s="96">
        <v>4407530.3099999996</v>
      </c>
      <c r="F81" s="93" t="s">
        <v>786</v>
      </c>
      <c r="G81" s="93" t="s">
        <v>454</v>
      </c>
      <c r="H81" s="95" t="s">
        <v>780</v>
      </c>
    </row>
    <row r="82" spans="1:8" s="91" customFormat="1" ht="13.9" hidden="1" customHeight="1" x14ac:dyDescent="0.2">
      <c r="A82" s="92" t="s">
        <v>7</v>
      </c>
      <c r="B82" s="94">
        <v>3</v>
      </c>
      <c r="C82" s="96">
        <v>4407530.3099999996</v>
      </c>
      <c r="D82" s="96">
        <v>0</v>
      </c>
      <c r="E82" s="96">
        <v>4407530.3099999996</v>
      </c>
      <c r="F82" s="93" t="s">
        <v>965</v>
      </c>
      <c r="G82" s="93" t="s">
        <v>454</v>
      </c>
      <c r="H82" s="95" t="s">
        <v>959</v>
      </c>
    </row>
    <row r="83" spans="1:8" s="91" customFormat="1" ht="13.9" hidden="1" customHeight="1" x14ac:dyDescent="0.2">
      <c r="A83" s="92" t="s">
        <v>7</v>
      </c>
      <c r="B83" s="94">
        <v>4</v>
      </c>
      <c r="C83" s="96">
        <v>2721654.28</v>
      </c>
      <c r="D83" s="96">
        <v>0</v>
      </c>
      <c r="E83" s="96">
        <v>2721654.28</v>
      </c>
      <c r="F83" s="93" t="s">
        <v>1145</v>
      </c>
      <c r="G83" s="93" t="s">
        <v>454</v>
      </c>
      <c r="H83" s="95" t="s">
        <v>1139</v>
      </c>
    </row>
    <row r="84" spans="1:8" s="91" customFormat="1" ht="13.9" hidden="1" customHeight="1" x14ac:dyDescent="0.2">
      <c r="A84" s="64" t="s">
        <v>7</v>
      </c>
      <c r="B84" s="65">
        <v>4</v>
      </c>
      <c r="C84" s="66">
        <v>1685876.03</v>
      </c>
      <c r="D84" s="66">
        <v>0</v>
      </c>
      <c r="E84" s="66">
        <v>1685876.03</v>
      </c>
      <c r="F84" s="64" t="s">
        <v>1145</v>
      </c>
      <c r="G84" s="64" t="s">
        <v>454</v>
      </c>
      <c r="H84" s="64" t="s">
        <v>2390</v>
      </c>
    </row>
    <row r="85" spans="1:8" s="91" customFormat="1" ht="13.9" hidden="1" customHeight="1" x14ac:dyDescent="0.2">
      <c r="A85" s="92" t="s">
        <v>7</v>
      </c>
      <c r="B85" s="94">
        <v>5</v>
      </c>
      <c r="C85" s="96">
        <v>4407530.3099999996</v>
      </c>
      <c r="D85" s="96">
        <v>0</v>
      </c>
      <c r="E85" s="96">
        <v>4407530.3099999996</v>
      </c>
      <c r="F85" s="93" t="s">
        <v>1323</v>
      </c>
      <c r="G85" s="93" t="s">
        <v>454</v>
      </c>
      <c r="H85" s="95" t="s">
        <v>1317</v>
      </c>
    </row>
    <row r="86" spans="1:8" s="91" customFormat="1" ht="13.9" hidden="1" customHeight="1" x14ac:dyDescent="0.2">
      <c r="A86" s="92" t="s">
        <v>7</v>
      </c>
      <c r="B86" s="94">
        <v>6</v>
      </c>
      <c r="C86" s="96">
        <v>3660042.95</v>
      </c>
      <c r="D86" s="96">
        <v>0</v>
      </c>
      <c r="E86" s="96">
        <v>3660042.95</v>
      </c>
      <c r="F86" s="93" t="s">
        <v>1501</v>
      </c>
      <c r="G86" s="93" t="s">
        <v>454</v>
      </c>
      <c r="H86" s="95" t="s">
        <v>1495</v>
      </c>
    </row>
    <row r="87" spans="1:8" s="91" customFormat="1" ht="13.9" hidden="1" customHeight="1" x14ac:dyDescent="0.2">
      <c r="A87" s="92" t="s">
        <v>7</v>
      </c>
      <c r="B87" s="94">
        <v>7</v>
      </c>
      <c r="C87" s="96">
        <v>3668955.84</v>
      </c>
      <c r="D87" s="96">
        <v>0</v>
      </c>
      <c r="E87" s="96">
        <v>3668955.84</v>
      </c>
      <c r="F87" s="93" t="s">
        <v>1686</v>
      </c>
      <c r="G87" s="93" t="s">
        <v>454</v>
      </c>
      <c r="H87" s="95" t="s">
        <v>1680</v>
      </c>
    </row>
    <row r="88" spans="1:8" s="91" customFormat="1" ht="13.9" hidden="1" customHeight="1" x14ac:dyDescent="0.2">
      <c r="A88" s="92" t="s">
        <v>7</v>
      </c>
      <c r="B88" s="94">
        <v>8</v>
      </c>
      <c r="C88" s="96">
        <v>3667933.9</v>
      </c>
      <c r="D88" s="96">
        <v>0</v>
      </c>
      <c r="E88" s="96">
        <v>3667933.9</v>
      </c>
      <c r="F88" s="93" t="s">
        <v>1861</v>
      </c>
      <c r="G88" s="93" t="s">
        <v>454</v>
      </c>
      <c r="H88" s="95" t="s">
        <v>1855</v>
      </c>
    </row>
    <row r="89" spans="1:8" s="91" customFormat="1" ht="13.9" hidden="1" customHeight="1" x14ac:dyDescent="0.2">
      <c r="A89" s="92" t="s">
        <v>7</v>
      </c>
      <c r="B89" s="94">
        <v>9</v>
      </c>
      <c r="C89" s="96">
        <v>3977864.97</v>
      </c>
      <c r="D89" s="96">
        <v>0</v>
      </c>
      <c r="E89" s="96">
        <v>3977864.97</v>
      </c>
      <c r="F89" s="93" t="s">
        <v>2039</v>
      </c>
      <c r="G89" s="93" t="s">
        <v>454</v>
      </c>
      <c r="H89" s="95" t="s">
        <v>2033</v>
      </c>
    </row>
    <row r="90" spans="1:8" s="91" customFormat="1" ht="13.9" hidden="1" customHeight="1" x14ac:dyDescent="0.2">
      <c r="A90" s="92" t="s">
        <v>7</v>
      </c>
      <c r="B90" s="94">
        <v>10</v>
      </c>
      <c r="C90" s="96">
        <v>3977864.97</v>
      </c>
      <c r="D90" s="96">
        <v>0</v>
      </c>
      <c r="E90" s="96">
        <v>3977864.97</v>
      </c>
      <c r="F90" s="93" t="s">
        <v>2235</v>
      </c>
      <c r="G90" s="93" t="s">
        <v>454</v>
      </c>
      <c r="H90" s="95" t="s">
        <v>2229</v>
      </c>
    </row>
    <row r="91" spans="1:8" s="91" customFormat="1" ht="13.9" hidden="1" customHeight="1" x14ac:dyDescent="0.2">
      <c r="A91" s="92" t="s">
        <v>7</v>
      </c>
      <c r="B91" s="94">
        <v>11</v>
      </c>
      <c r="C91" s="96">
        <v>3977864.97</v>
      </c>
      <c r="D91" s="96">
        <v>0</v>
      </c>
      <c r="E91" s="96">
        <v>3977864.97</v>
      </c>
      <c r="F91" s="93" t="s">
        <v>2410</v>
      </c>
      <c r="G91" s="93" t="s">
        <v>454</v>
      </c>
      <c r="H91" s="95" t="s">
        <v>2394</v>
      </c>
    </row>
    <row r="92" spans="1:8" s="91" customFormat="1" ht="13.9" hidden="1" customHeight="1" x14ac:dyDescent="0.2">
      <c r="A92" s="92" t="s">
        <v>7</v>
      </c>
      <c r="B92" s="94">
        <v>12</v>
      </c>
      <c r="C92" s="96">
        <v>3923241.07</v>
      </c>
      <c r="D92" s="96">
        <v>0</v>
      </c>
      <c r="E92" s="96">
        <v>3923241.07</v>
      </c>
      <c r="F92" s="93" t="s">
        <v>2411</v>
      </c>
      <c r="G92" s="93" t="s">
        <v>454</v>
      </c>
      <c r="H92" s="95" t="s">
        <v>2396</v>
      </c>
    </row>
    <row r="93" spans="1:8" s="91" customFormat="1" ht="13.9" hidden="1" customHeight="1" x14ac:dyDescent="0.2">
      <c r="A93" s="92" t="s">
        <v>8</v>
      </c>
      <c r="B93" s="94">
        <v>1</v>
      </c>
      <c r="C93" s="96">
        <v>1229788.25</v>
      </c>
      <c r="D93" s="96">
        <v>0</v>
      </c>
      <c r="E93" s="96">
        <v>1229788.25</v>
      </c>
      <c r="F93" s="93" t="s">
        <v>455</v>
      </c>
      <c r="G93" s="93" t="s">
        <v>456</v>
      </c>
      <c r="H93" s="95" t="s">
        <v>443</v>
      </c>
    </row>
    <row r="94" spans="1:8" s="91" customFormat="1" ht="13.9" hidden="1" customHeight="1" x14ac:dyDescent="0.2">
      <c r="A94" s="92" t="s">
        <v>8</v>
      </c>
      <c r="B94" s="94">
        <v>2</v>
      </c>
      <c r="C94" s="96">
        <v>1229788.25</v>
      </c>
      <c r="D94" s="96">
        <v>0</v>
      </c>
      <c r="E94" s="96">
        <v>1229788.25</v>
      </c>
      <c r="F94" s="93" t="s">
        <v>787</v>
      </c>
      <c r="G94" s="93" t="s">
        <v>456</v>
      </c>
      <c r="H94" s="95" t="s">
        <v>780</v>
      </c>
    </row>
    <row r="95" spans="1:8" s="91" customFormat="1" ht="13.9" hidden="1" customHeight="1" x14ac:dyDescent="0.2">
      <c r="A95" s="92" t="s">
        <v>8</v>
      </c>
      <c r="B95" s="94">
        <v>3</v>
      </c>
      <c r="C95" s="96">
        <v>1229788.25</v>
      </c>
      <c r="D95" s="96">
        <v>0</v>
      </c>
      <c r="E95" s="96">
        <v>1229788.25</v>
      </c>
      <c r="F95" s="93" t="s">
        <v>966</v>
      </c>
      <c r="G95" s="93" t="s">
        <v>456</v>
      </c>
      <c r="H95" s="95" t="s">
        <v>959</v>
      </c>
    </row>
    <row r="96" spans="1:8" s="91" customFormat="1" ht="13.9" hidden="1" customHeight="1" x14ac:dyDescent="0.2">
      <c r="A96" s="92" t="s">
        <v>8</v>
      </c>
      <c r="B96" s="94">
        <v>4</v>
      </c>
      <c r="C96" s="96">
        <v>1171447.1299999999</v>
      </c>
      <c r="D96" s="96">
        <v>0</v>
      </c>
      <c r="E96" s="96">
        <v>1171447.1299999999</v>
      </c>
      <c r="F96" s="93" t="s">
        <v>1146</v>
      </c>
      <c r="G96" s="93" t="s">
        <v>456</v>
      </c>
      <c r="H96" s="95" t="s">
        <v>1139</v>
      </c>
    </row>
    <row r="97" spans="1:8" s="91" customFormat="1" ht="13.9" hidden="1" customHeight="1" x14ac:dyDescent="0.2">
      <c r="A97" s="64" t="s">
        <v>8</v>
      </c>
      <c r="B97" s="65">
        <v>4</v>
      </c>
      <c r="C97" s="66">
        <v>58341.120000000003</v>
      </c>
      <c r="D97" s="66">
        <v>0</v>
      </c>
      <c r="E97" s="66">
        <v>58341.120000000003</v>
      </c>
      <c r="F97" s="64" t="s">
        <v>1146</v>
      </c>
      <c r="G97" s="64" t="s">
        <v>456</v>
      </c>
      <c r="H97" s="64" t="s">
        <v>2390</v>
      </c>
    </row>
    <row r="98" spans="1:8" s="91" customFormat="1" ht="13.9" hidden="1" customHeight="1" x14ac:dyDescent="0.2">
      <c r="A98" s="92" t="s">
        <v>8</v>
      </c>
      <c r="B98" s="94">
        <v>5</v>
      </c>
      <c r="C98" s="96">
        <v>1229788.25</v>
      </c>
      <c r="D98" s="96">
        <v>0</v>
      </c>
      <c r="E98" s="96">
        <v>1229788.25</v>
      </c>
      <c r="F98" s="93" t="s">
        <v>1324</v>
      </c>
      <c r="G98" s="93" t="s">
        <v>456</v>
      </c>
      <c r="H98" s="95" t="s">
        <v>1317</v>
      </c>
    </row>
    <row r="99" spans="1:8" s="91" customFormat="1" ht="13.9" hidden="1" customHeight="1" x14ac:dyDescent="0.2">
      <c r="A99" s="92" t="s">
        <v>8</v>
      </c>
      <c r="B99" s="94">
        <v>6</v>
      </c>
      <c r="C99" s="96">
        <v>1156100.01</v>
      </c>
      <c r="D99" s="96">
        <v>0</v>
      </c>
      <c r="E99" s="96">
        <v>1156100.01</v>
      </c>
      <c r="F99" s="93" t="s">
        <v>1502</v>
      </c>
      <c r="G99" s="93" t="s">
        <v>456</v>
      </c>
      <c r="H99" s="95" t="s">
        <v>1495</v>
      </c>
    </row>
    <row r="100" spans="1:8" s="91" customFormat="1" ht="13.9" hidden="1" customHeight="1" x14ac:dyDescent="0.2">
      <c r="A100" s="92" t="s">
        <v>8</v>
      </c>
      <c r="B100" s="94">
        <v>7</v>
      </c>
      <c r="C100" s="96">
        <v>1155881.28</v>
      </c>
      <c r="D100" s="96">
        <v>0</v>
      </c>
      <c r="E100" s="96">
        <v>1155881.28</v>
      </c>
      <c r="F100" s="93" t="s">
        <v>1687</v>
      </c>
      <c r="G100" s="93" t="s">
        <v>456</v>
      </c>
      <c r="H100" s="95" t="s">
        <v>1680</v>
      </c>
    </row>
    <row r="101" spans="1:8" s="91" customFormat="1" ht="13.9" hidden="1" customHeight="1" x14ac:dyDescent="0.2">
      <c r="A101" s="92" t="s">
        <v>8</v>
      </c>
      <c r="B101" s="94">
        <v>8</v>
      </c>
      <c r="C101" s="96">
        <v>1155926.3700000001</v>
      </c>
      <c r="D101" s="96">
        <v>0</v>
      </c>
      <c r="E101" s="96">
        <v>1155926.3700000001</v>
      </c>
      <c r="F101" s="93" t="s">
        <v>1862</v>
      </c>
      <c r="G101" s="93" t="s">
        <v>456</v>
      </c>
      <c r="H101" s="95" t="s">
        <v>1855</v>
      </c>
    </row>
    <row r="102" spans="1:8" s="91" customFormat="1" ht="13.9" hidden="1" customHeight="1" x14ac:dyDescent="0.2">
      <c r="A102" s="92" t="s">
        <v>8</v>
      </c>
      <c r="B102" s="94">
        <v>9</v>
      </c>
      <c r="C102" s="96">
        <v>1236599.8600000001</v>
      </c>
      <c r="D102" s="96">
        <v>0</v>
      </c>
      <c r="E102" s="96">
        <v>1236599.8600000001</v>
      </c>
      <c r="F102" s="93" t="s">
        <v>2040</v>
      </c>
      <c r="G102" s="93" t="s">
        <v>456</v>
      </c>
      <c r="H102" s="95" t="s">
        <v>2033</v>
      </c>
    </row>
    <row r="103" spans="1:8" s="91" customFormat="1" ht="13.9" hidden="1" customHeight="1" x14ac:dyDescent="0.2">
      <c r="A103" s="92" t="s">
        <v>8</v>
      </c>
      <c r="B103" s="94">
        <v>10</v>
      </c>
      <c r="C103" s="96">
        <v>1236599.8500000001</v>
      </c>
      <c r="D103" s="96">
        <v>0</v>
      </c>
      <c r="E103" s="96">
        <v>1236599.8500000001</v>
      </c>
      <c r="F103" s="93" t="s">
        <v>2236</v>
      </c>
      <c r="G103" s="93" t="s">
        <v>456</v>
      </c>
      <c r="H103" s="95" t="s">
        <v>2229</v>
      </c>
    </row>
    <row r="104" spans="1:8" s="91" customFormat="1" ht="13.9" hidden="1" customHeight="1" x14ac:dyDescent="0.2">
      <c r="A104" s="92" t="s">
        <v>8</v>
      </c>
      <c r="B104" s="94">
        <v>11</v>
      </c>
      <c r="C104" s="96">
        <v>1236599.8600000001</v>
      </c>
      <c r="D104" s="96">
        <v>0</v>
      </c>
      <c r="E104" s="96">
        <v>1236599.8600000001</v>
      </c>
      <c r="F104" s="93" t="s">
        <v>2412</v>
      </c>
      <c r="G104" s="93" t="s">
        <v>456</v>
      </c>
      <c r="H104" s="95" t="s">
        <v>2394</v>
      </c>
    </row>
    <row r="105" spans="1:8" s="91" customFormat="1" ht="13.9" hidden="1" customHeight="1" x14ac:dyDescent="0.2">
      <c r="A105" s="92" t="s">
        <v>8</v>
      </c>
      <c r="B105" s="94">
        <v>12</v>
      </c>
      <c r="C105" s="96">
        <v>1236514.77</v>
      </c>
      <c r="D105" s="96">
        <v>0</v>
      </c>
      <c r="E105" s="96">
        <v>1236514.77</v>
      </c>
      <c r="F105" s="93" t="s">
        <v>2413</v>
      </c>
      <c r="G105" s="93" t="s">
        <v>456</v>
      </c>
      <c r="H105" s="95" t="s">
        <v>2396</v>
      </c>
    </row>
    <row r="106" spans="1:8" s="91" customFormat="1" ht="13.9" hidden="1" customHeight="1" x14ac:dyDescent="0.2">
      <c r="A106" s="92" t="s">
        <v>9</v>
      </c>
      <c r="B106" s="94">
        <v>1</v>
      </c>
      <c r="C106" s="96">
        <v>151872.92000000001</v>
      </c>
      <c r="D106" s="96">
        <v>0</v>
      </c>
      <c r="E106" s="96">
        <v>151872.92000000001</v>
      </c>
      <c r="F106" s="93" t="s">
        <v>457</v>
      </c>
      <c r="G106" s="93" t="s">
        <v>458</v>
      </c>
      <c r="H106" s="95" t="s">
        <v>443</v>
      </c>
    </row>
    <row r="107" spans="1:8" s="91" customFormat="1" ht="13.9" hidden="1" customHeight="1" x14ac:dyDescent="0.2">
      <c r="A107" s="92" t="s">
        <v>9</v>
      </c>
      <c r="B107" s="94">
        <v>2</v>
      </c>
      <c r="C107" s="96">
        <v>151872.92000000001</v>
      </c>
      <c r="D107" s="96">
        <v>0</v>
      </c>
      <c r="E107" s="96">
        <v>151872.92000000001</v>
      </c>
      <c r="F107" s="93" t="s">
        <v>788</v>
      </c>
      <c r="G107" s="93" t="s">
        <v>458</v>
      </c>
      <c r="H107" s="95" t="s">
        <v>780</v>
      </c>
    </row>
    <row r="108" spans="1:8" s="91" customFormat="1" ht="13.9" hidden="1" customHeight="1" x14ac:dyDescent="0.2">
      <c r="A108" s="92" t="s">
        <v>9</v>
      </c>
      <c r="B108" s="94">
        <v>3</v>
      </c>
      <c r="C108" s="96">
        <v>151872.92000000001</v>
      </c>
      <c r="D108" s="96">
        <v>0</v>
      </c>
      <c r="E108" s="96">
        <v>151872.92000000001</v>
      </c>
      <c r="F108" s="93" t="s">
        <v>967</v>
      </c>
      <c r="G108" s="93" t="s">
        <v>458</v>
      </c>
      <c r="H108" s="95" t="s">
        <v>959</v>
      </c>
    </row>
    <row r="109" spans="1:8" s="91" customFormat="1" ht="13.9" hidden="1" customHeight="1" x14ac:dyDescent="0.2">
      <c r="A109" s="92" t="s">
        <v>9</v>
      </c>
      <c r="B109" s="94">
        <v>4</v>
      </c>
      <c r="C109" s="96">
        <v>136366.32999999999</v>
      </c>
      <c r="D109" s="96">
        <v>0</v>
      </c>
      <c r="E109" s="96">
        <v>136366.32999999999</v>
      </c>
      <c r="F109" s="93" t="s">
        <v>1147</v>
      </c>
      <c r="G109" s="93" t="s">
        <v>458</v>
      </c>
      <c r="H109" s="95" t="s">
        <v>1139</v>
      </c>
    </row>
    <row r="110" spans="1:8" s="91" customFormat="1" ht="13.9" hidden="1" customHeight="1" x14ac:dyDescent="0.2">
      <c r="A110" s="64" t="s">
        <v>9</v>
      </c>
      <c r="B110" s="65">
        <v>4</v>
      </c>
      <c r="C110" s="66">
        <v>15506.59</v>
      </c>
      <c r="D110" s="66">
        <v>0</v>
      </c>
      <c r="E110" s="66">
        <v>15506.59</v>
      </c>
      <c r="F110" s="64" t="s">
        <v>1147</v>
      </c>
      <c r="G110" s="64" t="s">
        <v>458</v>
      </c>
      <c r="H110" s="64" t="s">
        <v>2390</v>
      </c>
    </row>
    <row r="111" spans="1:8" s="91" customFormat="1" ht="13.9" hidden="1" customHeight="1" x14ac:dyDescent="0.2">
      <c r="A111" s="92" t="s">
        <v>9</v>
      </c>
      <c r="B111" s="94">
        <v>5</v>
      </c>
      <c r="C111" s="96">
        <v>151872.92000000001</v>
      </c>
      <c r="D111" s="96">
        <v>0</v>
      </c>
      <c r="E111" s="96">
        <v>151872.92000000001</v>
      </c>
      <c r="F111" s="93" t="s">
        <v>1325</v>
      </c>
      <c r="G111" s="93" t="s">
        <v>458</v>
      </c>
      <c r="H111" s="95" t="s">
        <v>1317</v>
      </c>
    </row>
    <row r="112" spans="1:8" s="91" customFormat="1" ht="13.9" hidden="1" customHeight="1" x14ac:dyDescent="0.2">
      <c r="A112" s="92" t="s">
        <v>9</v>
      </c>
      <c r="B112" s="94">
        <v>6</v>
      </c>
      <c r="C112" s="96">
        <v>134434.10999999999</v>
      </c>
      <c r="D112" s="96">
        <v>0</v>
      </c>
      <c r="E112" s="96">
        <v>134434.10999999999</v>
      </c>
      <c r="F112" s="93" t="s">
        <v>1503</v>
      </c>
      <c r="G112" s="93" t="s">
        <v>458</v>
      </c>
      <c r="H112" s="95" t="s">
        <v>1495</v>
      </c>
    </row>
    <row r="113" spans="1:8" s="91" customFormat="1" ht="13.9" hidden="1" customHeight="1" x14ac:dyDescent="0.2">
      <c r="A113" s="92" t="s">
        <v>9</v>
      </c>
      <c r="B113" s="94">
        <v>7</v>
      </c>
      <c r="C113" s="96">
        <v>134392.23000000001</v>
      </c>
      <c r="D113" s="96">
        <v>0</v>
      </c>
      <c r="E113" s="96">
        <v>134392.23000000001</v>
      </c>
      <c r="F113" s="93" t="s">
        <v>1688</v>
      </c>
      <c r="G113" s="93" t="s">
        <v>458</v>
      </c>
      <c r="H113" s="95" t="s">
        <v>1680</v>
      </c>
    </row>
    <row r="114" spans="1:8" s="91" customFormat="1" ht="13.9" hidden="1" customHeight="1" x14ac:dyDescent="0.2">
      <c r="A114" s="92" t="s">
        <v>9</v>
      </c>
      <c r="B114" s="94">
        <v>8</v>
      </c>
      <c r="C114" s="96">
        <v>134399.34</v>
      </c>
      <c r="D114" s="96">
        <v>0</v>
      </c>
      <c r="E114" s="96">
        <v>134399.34</v>
      </c>
      <c r="F114" s="93" t="s">
        <v>1863</v>
      </c>
      <c r="G114" s="93" t="s">
        <v>458</v>
      </c>
      <c r="H114" s="95" t="s">
        <v>1855</v>
      </c>
    </row>
    <row r="115" spans="1:8" s="91" customFormat="1" ht="13.9" hidden="1" customHeight="1" x14ac:dyDescent="0.2">
      <c r="A115" s="92" t="s">
        <v>9</v>
      </c>
      <c r="B115" s="94">
        <v>9</v>
      </c>
      <c r="C115" s="96">
        <v>147128.79</v>
      </c>
      <c r="D115" s="96">
        <v>0</v>
      </c>
      <c r="E115" s="96">
        <v>147128.79</v>
      </c>
      <c r="F115" s="93" t="s">
        <v>2041</v>
      </c>
      <c r="G115" s="93" t="s">
        <v>458</v>
      </c>
      <c r="H115" s="95" t="s">
        <v>2033</v>
      </c>
    </row>
    <row r="116" spans="1:8" s="91" customFormat="1" ht="13.9" hidden="1" customHeight="1" x14ac:dyDescent="0.2">
      <c r="A116" s="92" t="s">
        <v>9</v>
      </c>
      <c r="B116" s="94">
        <v>10</v>
      </c>
      <c r="C116" s="96">
        <v>147128.79</v>
      </c>
      <c r="D116" s="96">
        <v>0</v>
      </c>
      <c r="E116" s="96">
        <v>147128.79</v>
      </c>
      <c r="F116" s="93" t="s">
        <v>2237</v>
      </c>
      <c r="G116" s="93" t="s">
        <v>458</v>
      </c>
      <c r="H116" s="95" t="s">
        <v>2229</v>
      </c>
    </row>
    <row r="117" spans="1:8" s="91" customFormat="1" ht="13.9" hidden="1" customHeight="1" x14ac:dyDescent="0.2">
      <c r="A117" s="92" t="s">
        <v>9</v>
      </c>
      <c r="B117" s="94">
        <v>11</v>
      </c>
      <c r="C117" s="96">
        <v>147128.79</v>
      </c>
      <c r="D117" s="96">
        <v>0</v>
      </c>
      <c r="E117" s="96">
        <v>147128.79</v>
      </c>
      <c r="F117" s="93" t="s">
        <v>2414</v>
      </c>
      <c r="G117" s="93" t="s">
        <v>458</v>
      </c>
      <c r="H117" s="95" t="s">
        <v>2394</v>
      </c>
    </row>
    <row r="118" spans="1:8" s="91" customFormat="1" ht="13.9" hidden="1" customHeight="1" x14ac:dyDescent="0.2">
      <c r="A118" s="92" t="s">
        <v>9</v>
      </c>
      <c r="B118" s="94">
        <v>12</v>
      </c>
      <c r="C118" s="96">
        <v>147115.37</v>
      </c>
      <c r="D118" s="96">
        <v>0</v>
      </c>
      <c r="E118" s="96">
        <v>147115.37</v>
      </c>
      <c r="F118" s="93" t="s">
        <v>2415</v>
      </c>
      <c r="G118" s="93" t="s">
        <v>458</v>
      </c>
      <c r="H118" s="95" t="s">
        <v>2396</v>
      </c>
    </row>
    <row r="119" spans="1:8" s="91" customFormat="1" ht="13.9" hidden="1" customHeight="1" x14ac:dyDescent="0.2">
      <c r="A119" s="92" t="s">
        <v>10</v>
      </c>
      <c r="B119" s="94">
        <v>1</v>
      </c>
      <c r="C119" s="96">
        <v>530177.06000000006</v>
      </c>
      <c r="D119" s="96">
        <v>0</v>
      </c>
      <c r="E119" s="96">
        <v>530177.06000000006</v>
      </c>
      <c r="F119" s="93" t="s">
        <v>459</v>
      </c>
      <c r="G119" s="93" t="s">
        <v>460</v>
      </c>
      <c r="H119" s="95" t="s">
        <v>443</v>
      </c>
    </row>
    <row r="120" spans="1:8" s="91" customFormat="1" ht="13.9" hidden="1" customHeight="1" x14ac:dyDescent="0.2">
      <c r="A120" s="92" t="s">
        <v>10</v>
      </c>
      <c r="B120" s="94">
        <v>2</v>
      </c>
      <c r="C120" s="96">
        <v>530177.06000000006</v>
      </c>
      <c r="D120" s="96">
        <v>0</v>
      </c>
      <c r="E120" s="96">
        <v>530177.06000000006</v>
      </c>
      <c r="F120" s="93" t="s">
        <v>789</v>
      </c>
      <c r="G120" s="93" t="s">
        <v>460</v>
      </c>
      <c r="H120" s="95" t="s">
        <v>780</v>
      </c>
    </row>
    <row r="121" spans="1:8" s="91" customFormat="1" ht="13.9" hidden="1" customHeight="1" x14ac:dyDescent="0.2">
      <c r="A121" s="92" t="s">
        <v>10</v>
      </c>
      <c r="B121" s="94">
        <v>3</v>
      </c>
      <c r="C121" s="96">
        <v>530177.06000000006</v>
      </c>
      <c r="D121" s="96">
        <v>0</v>
      </c>
      <c r="E121" s="96">
        <v>530177.06000000006</v>
      </c>
      <c r="F121" s="93" t="s">
        <v>968</v>
      </c>
      <c r="G121" s="93" t="s">
        <v>460</v>
      </c>
      <c r="H121" s="95" t="s">
        <v>959</v>
      </c>
    </row>
    <row r="122" spans="1:8" s="91" customFormat="1" ht="13.9" hidden="1" customHeight="1" x14ac:dyDescent="0.2">
      <c r="A122" s="92" t="s">
        <v>10</v>
      </c>
      <c r="B122" s="94">
        <v>4</v>
      </c>
      <c r="C122" s="96">
        <v>413126.17</v>
      </c>
      <c r="D122" s="96">
        <v>0</v>
      </c>
      <c r="E122" s="96">
        <v>413126.17</v>
      </c>
      <c r="F122" s="93" t="s">
        <v>1148</v>
      </c>
      <c r="G122" s="93" t="s">
        <v>460</v>
      </c>
      <c r="H122" s="95" t="s">
        <v>1139</v>
      </c>
    </row>
    <row r="123" spans="1:8" s="91" customFormat="1" ht="13.9" hidden="1" customHeight="1" x14ac:dyDescent="0.2">
      <c r="A123" s="64" t="s">
        <v>10</v>
      </c>
      <c r="B123" s="65">
        <v>4</v>
      </c>
      <c r="C123" s="66">
        <v>117050.89</v>
      </c>
      <c r="D123" s="66">
        <v>0</v>
      </c>
      <c r="E123" s="66">
        <v>117050.89</v>
      </c>
      <c r="F123" s="64" t="s">
        <v>1148</v>
      </c>
      <c r="G123" s="64" t="s">
        <v>460</v>
      </c>
      <c r="H123" s="64" t="s">
        <v>2390</v>
      </c>
    </row>
    <row r="124" spans="1:8" s="91" customFormat="1" ht="13.9" hidden="1" customHeight="1" x14ac:dyDescent="0.2">
      <c r="A124" s="92" t="s">
        <v>10</v>
      </c>
      <c r="B124" s="94">
        <v>5</v>
      </c>
      <c r="C124" s="96">
        <v>530544.56000000006</v>
      </c>
      <c r="D124" s="96">
        <v>0</v>
      </c>
      <c r="E124" s="96">
        <v>530544.56000000006</v>
      </c>
      <c r="F124" s="93" t="s">
        <v>1326</v>
      </c>
      <c r="G124" s="93" t="s">
        <v>460</v>
      </c>
      <c r="H124" s="95" t="s">
        <v>1317</v>
      </c>
    </row>
    <row r="125" spans="1:8" s="91" customFormat="1" ht="13.9" hidden="1" customHeight="1" x14ac:dyDescent="0.2">
      <c r="A125" s="92" t="s">
        <v>10</v>
      </c>
      <c r="B125" s="94">
        <v>6</v>
      </c>
      <c r="C125" s="96">
        <v>443341.42</v>
      </c>
      <c r="D125" s="96">
        <v>0</v>
      </c>
      <c r="E125" s="96">
        <v>443341.42</v>
      </c>
      <c r="F125" s="93" t="s">
        <v>1504</v>
      </c>
      <c r="G125" s="93" t="s">
        <v>460</v>
      </c>
      <c r="H125" s="95" t="s">
        <v>1495</v>
      </c>
    </row>
    <row r="126" spans="1:8" s="91" customFormat="1" ht="13.9" hidden="1" customHeight="1" x14ac:dyDescent="0.2">
      <c r="A126" s="92" t="s">
        <v>10</v>
      </c>
      <c r="B126" s="94">
        <v>7</v>
      </c>
      <c r="C126" s="96">
        <v>440707.44</v>
      </c>
      <c r="D126" s="96">
        <v>0</v>
      </c>
      <c r="E126" s="96">
        <v>440707.44</v>
      </c>
      <c r="F126" s="93" t="s">
        <v>1689</v>
      </c>
      <c r="G126" s="93" t="s">
        <v>460</v>
      </c>
      <c r="H126" s="95" t="s">
        <v>1680</v>
      </c>
    </row>
    <row r="127" spans="1:8" s="91" customFormat="1" ht="13.9" hidden="1" customHeight="1" x14ac:dyDescent="0.2">
      <c r="A127" s="92" t="s">
        <v>10</v>
      </c>
      <c r="B127" s="94">
        <v>8</v>
      </c>
      <c r="C127" s="96">
        <v>440757.27</v>
      </c>
      <c r="D127" s="96">
        <v>0</v>
      </c>
      <c r="E127" s="96">
        <v>440757.27</v>
      </c>
      <c r="F127" s="93" t="s">
        <v>1864</v>
      </c>
      <c r="G127" s="93" t="s">
        <v>460</v>
      </c>
      <c r="H127" s="95" t="s">
        <v>1855</v>
      </c>
    </row>
    <row r="128" spans="1:8" s="91" customFormat="1" ht="13.9" hidden="1" customHeight="1" x14ac:dyDescent="0.2">
      <c r="A128" s="92" t="s">
        <v>10</v>
      </c>
      <c r="B128" s="94">
        <v>9</v>
      </c>
      <c r="C128" s="96">
        <v>529908.81000000006</v>
      </c>
      <c r="D128" s="96">
        <v>0</v>
      </c>
      <c r="E128" s="96">
        <v>529908.81000000006</v>
      </c>
      <c r="F128" s="93" t="s">
        <v>2042</v>
      </c>
      <c r="G128" s="93" t="s">
        <v>460</v>
      </c>
      <c r="H128" s="95" t="s">
        <v>2033</v>
      </c>
    </row>
    <row r="129" spans="1:8" s="91" customFormat="1" ht="13.9" hidden="1" customHeight="1" x14ac:dyDescent="0.2">
      <c r="A129" s="92" t="s">
        <v>10</v>
      </c>
      <c r="B129" s="94">
        <v>10</v>
      </c>
      <c r="C129" s="96">
        <v>529908.81000000006</v>
      </c>
      <c r="D129" s="96">
        <v>0</v>
      </c>
      <c r="E129" s="96">
        <v>529908.81000000006</v>
      </c>
      <c r="F129" s="93" t="s">
        <v>2238</v>
      </c>
      <c r="G129" s="93" t="s">
        <v>460</v>
      </c>
      <c r="H129" s="95" t="s">
        <v>2229</v>
      </c>
    </row>
    <row r="130" spans="1:8" s="91" customFormat="1" ht="13.9" hidden="1" customHeight="1" x14ac:dyDescent="0.2">
      <c r="A130" s="92" t="s">
        <v>10</v>
      </c>
      <c r="B130" s="94">
        <v>11</v>
      </c>
      <c r="C130" s="96">
        <v>529908.81999999995</v>
      </c>
      <c r="D130" s="96">
        <v>0</v>
      </c>
      <c r="E130" s="96">
        <v>529908.81999999995</v>
      </c>
      <c r="F130" s="93" t="s">
        <v>2417</v>
      </c>
      <c r="G130" s="93" t="s">
        <v>460</v>
      </c>
      <c r="H130" s="95" t="s">
        <v>2394</v>
      </c>
    </row>
    <row r="131" spans="1:8" s="91" customFormat="1" ht="13.9" hidden="1" customHeight="1" x14ac:dyDescent="0.2">
      <c r="A131" s="92" t="s">
        <v>10</v>
      </c>
      <c r="B131" s="94">
        <v>12</v>
      </c>
      <c r="C131" s="96">
        <v>529814.79</v>
      </c>
      <c r="D131" s="96">
        <v>0</v>
      </c>
      <c r="E131" s="96">
        <v>529814.79</v>
      </c>
      <c r="F131" s="93" t="s">
        <v>2418</v>
      </c>
      <c r="G131" s="93" t="s">
        <v>460</v>
      </c>
      <c r="H131" s="95" t="s">
        <v>2396</v>
      </c>
    </row>
    <row r="132" spans="1:8" s="91" customFormat="1" ht="13.9" hidden="1" customHeight="1" x14ac:dyDescent="0.2">
      <c r="A132" s="92" t="s">
        <v>11</v>
      </c>
      <c r="B132" s="94">
        <v>1</v>
      </c>
      <c r="C132" s="96">
        <v>638400.72</v>
      </c>
      <c r="D132" s="96">
        <v>0</v>
      </c>
      <c r="E132" s="96">
        <v>638400.72</v>
      </c>
      <c r="F132" s="93" t="s">
        <v>461</v>
      </c>
      <c r="G132" s="93" t="s">
        <v>462</v>
      </c>
      <c r="H132" s="95" t="s">
        <v>443</v>
      </c>
    </row>
    <row r="133" spans="1:8" s="91" customFormat="1" ht="13.9" hidden="1" customHeight="1" x14ac:dyDescent="0.2">
      <c r="A133" s="92" t="s">
        <v>11</v>
      </c>
      <c r="B133" s="94">
        <v>2</v>
      </c>
      <c r="C133" s="96">
        <v>638400.72</v>
      </c>
      <c r="D133" s="96">
        <v>0</v>
      </c>
      <c r="E133" s="96">
        <v>638400.72</v>
      </c>
      <c r="F133" s="93" t="s">
        <v>790</v>
      </c>
      <c r="G133" s="93" t="s">
        <v>462</v>
      </c>
      <c r="H133" s="95" t="s">
        <v>780</v>
      </c>
    </row>
    <row r="134" spans="1:8" s="91" customFormat="1" ht="13.9" hidden="1" customHeight="1" x14ac:dyDescent="0.2">
      <c r="A134" s="92" t="s">
        <v>11</v>
      </c>
      <c r="B134" s="94">
        <v>3</v>
      </c>
      <c r="C134" s="96">
        <v>638400.72</v>
      </c>
      <c r="D134" s="96">
        <v>0</v>
      </c>
      <c r="E134" s="96">
        <v>638400.72</v>
      </c>
      <c r="F134" s="93" t="s">
        <v>969</v>
      </c>
      <c r="G134" s="93" t="s">
        <v>462</v>
      </c>
      <c r="H134" s="95" t="s">
        <v>959</v>
      </c>
    </row>
    <row r="135" spans="1:8" s="91" customFormat="1" ht="13.9" hidden="1" customHeight="1" x14ac:dyDescent="0.2">
      <c r="A135" s="92" t="s">
        <v>11</v>
      </c>
      <c r="B135" s="94">
        <v>4</v>
      </c>
      <c r="C135" s="96">
        <v>330262.71000000002</v>
      </c>
      <c r="D135" s="96">
        <v>0</v>
      </c>
      <c r="E135" s="96">
        <v>330262.71000000002</v>
      </c>
      <c r="F135" s="93" t="s">
        <v>1149</v>
      </c>
      <c r="G135" s="93" t="s">
        <v>462</v>
      </c>
      <c r="H135" s="95" t="s">
        <v>1139</v>
      </c>
    </row>
    <row r="136" spans="1:8" s="91" customFormat="1" ht="13.9" hidden="1" customHeight="1" x14ac:dyDescent="0.2">
      <c r="A136" s="64" t="s">
        <v>11</v>
      </c>
      <c r="B136" s="65">
        <v>4</v>
      </c>
      <c r="C136" s="66">
        <v>308138.01</v>
      </c>
      <c r="D136" s="66">
        <v>0</v>
      </c>
      <c r="E136" s="66">
        <v>308138.01</v>
      </c>
      <c r="F136" s="64" t="s">
        <v>1149</v>
      </c>
      <c r="G136" s="64" t="s">
        <v>462</v>
      </c>
      <c r="H136" s="64" t="s">
        <v>2390</v>
      </c>
    </row>
    <row r="137" spans="1:8" s="91" customFormat="1" ht="13.9" hidden="1" customHeight="1" x14ac:dyDescent="0.2">
      <c r="A137" s="92" t="s">
        <v>11</v>
      </c>
      <c r="B137" s="94">
        <v>5</v>
      </c>
      <c r="C137" s="96">
        <v>638400.72</v>
      </c>
      <c r="D137" s="96">
        <v>0</v>
      </c>
      <c r="E137" s="96">
        <v>638400.72</v>
      </c>
      <c r="F137" s="93" t="s">
        <v>1327</v>
      </c>
      <c r="G137" s="93" t="s">
        <v>462</v>
      </c>
      <c r="H137" s="95" t="s">
        <v>1317</v>
      </c>
    </row>
    <row r="138" spans="1:8" s="91" customFormat="1" ht="13.9" hidden="1" customHeight="1" x14ac:dyDescent="0.2">
      <c r="A138" s="92" t="s">
        <v>11</v>
      </c>
      <c r="B138" s="94">
        <v>6</v>
      </c>
      <c r="C138" s="96">
        <v>477069.92</v>
      </c>
      <c r="D138" s="96">
        <v>0</v>
      </c>
      <c r="E138" s="96">
        <v>477069.92</v>
      </c>
      <c r="F138" s="93" t="s">
        <v>1505</v>
      </c>
      <c r="G138" s="93" t="s">
        <v>462</v>
      </c>
      <c r="H138" s="95" t="s">
        <v>1495</v>
      </c>
    </row>
    <row r="139" spans="1:8" s="91" customFormat="1" ht="13.9" hidden="1" customHeight="1" x14ac:dyDescent="0.2">
      <c r="A139" s="92" t="s">
        <v>11</v>
      </c>
      <c r="B139" s="94">
        <v>7</v>
      </c>
      <c r="C139" s="96">
        <v>477069.92</v>
      </c>
      <c r="D139" s="96">
        <v>0</v>
      </c>
      <c r="E139" s="96">
        <v>477069.92</v>
      </c>
      <c r="F139" s="93" t="s">
        <v>1690</v>
      </c>
      <c r="G139" s="93" t="s">
        <v>462</v>
      </c>
      <c r="H139" s="95" t="s">
        <v>1680</v>
      </c>
    </row>
    <row r="140" spans="1:8" s="91" customFormat="1" ht="13.9" hidden="1" customHeight="1" x14ac:dyDescent="0.2">
      <c r="A140" s="92" t="s">
        <v>11</v>
      </c>
      <c r="B140" s="94">
        <v>8</v>
      </c>
      <c r="C140" s="96">
        <v>473949.8</v>
      </c>
      <c r="D140" s="96">
        <v>0</v>
      </c>
      <c r="E140" s="96">
        <v>473949.8</v>
      </c>
      <c r="F140" s="93" t="s">
        <v>1865</v>
      </c>
      <c r="G140" s="93" t="s">
        <v>462</v>
      </c>
      <c r="H140" s="95" t="s">
        <v>1855</v>
      </c>
    </row>
    <row r="141" spans="1:8" s="91" customFormat="1" ht="13.9" hidden="1" customHeight="1" x14ac:dyDescent="0.2">
      <c r="A141" s="92" t="s">
        <v>11</v>
      </c>
      <c r="B141" s="94">
        <v>9</v>
      </c>
      <c r="C141" s="96">
        <v>524569.1</v>
      </c>
      <c r="D141" s="96">
        <v>0</v>
      </c>
      <c r="E141" s="96">
        <v>524569.1</v>
      </c>
      <c r="F141" s="93" t="s">
        <v>2043</v>
      </c>
      <c r="G141" s="93" t="s">
        <v>462</v>
      </c>
      <c r="H141" s="95" t="s">
        <v>2033</v>
      </c>
    </row>
    <row r="142" spans="1:8" s="91" customFormat="1" ht="13.9" hidden="1" customHeight="1" x14ac:dyDescent="0.2">
      <c r="A142" s="92" t="s">
        <v>11</v>
      </c>
      <c r="B142" s="94">
        <v>10</v>
      </c>
      <c r="C142" s="96">
        <v>524569.1</v>
      </c>
      <c r="D142" s="96">
        <v>0</v>
      </c>
      <c r="E142" s="96">
        <v>524569.1</v>
      </c>
      <c r="F142" s="93" t="s">
        <v>2239</v>
      </c>
      <c r="G142" s="93" t="s">
        <v>462</v>
      </c>
      <c r="H142" s="95" t="s">
        <v>2229</v>
      </c>
    </row>
    <row r="143" spans="1:8" s="91" customFormat="1" ht="13.9" hidden="1" customHeight="1" x14ac:dyDescent="0.2">
      <c r="A143" s="92" t="s">
        <v>11</v>
      </c>
      <c r="B143" s="94">
        <v>11</v>
      </c>
      <c r="C143" s="96">
        <v>524569.1</v>
      </c>
      <c r="D143" s="96">
        <v>0</v>
      </c>
      <c r="E143" s="96">
        <v>524569.1</v>
      </c>
      <c r="F143" s="93" t="s">
        <v>2420</v>
      </c>
      <c r="G143" s="93" t="s">
        <v>462</v>
      </c>
      <c r="H143" s="95" t="s">
        <v>2394</v>
      </c>
    </row>
    <row r="144" spans="1:8" s="91" customFormat="1" ht="13.9" hidden="1" customHeight="1" x14ac:dyDescent="0.2">
      <c r="A144" s="92" t="s">
        <v>11</v>
      </c>
      <c r="B144" s="94">
        <v>12</v>
      </c>
      <c r="C144" s="96">
        <v>524515.71</v>
      </c>
      <c r="D144" s="96">
        <v>0</v>
      </c>
      <c r="E144" s="96">
        <v>524515.71</v>
      </c>
      <c r="F144" s="93" t="s">
        <v>2421</v>
      </c>
      <c r="G144" s="93" t="s">
        <v>462</v>
      </c>
      <c r="H144" s="95" t="s">
        <v>2396</v>
      </c>
    </row>
    <row r="145" spans="1:8" s="91" customFormat="1" ht="13.9" hidden="1" customHeight="1" x14ac:dyDescent="0.2">
      <c r="A145" s="92" t="s">
        <v>12</v>
      </c>
      <c r="B145" s="94">
        <v>1</v>
      </c>
      <c r="C145" s="96">
        <v>24423959.41</v>
      </c>
      <c r="D145" s="96">
        <v>0</v>
      </c>
      <c r="E145" s="96">
        <v>24423959.41</v>
      </c>
      <c r="F145" s="93" t="s">
        <v>420</v>
      </c>
      <c r="G145" s="93" t="s">
        <v>421</v>
      </c>
      <c r="H145" s="95" t="s">
        <v>422</v>
      </c>
    </row>
    <row r="146" spans="1:8" s="91" customFormat="1" ht="13.9" hidden="1" customHeight="1" x14ac:dyDescent="0.2">
      <c r="A146" s="92" t="s">
        <v>12</v>
      </c>
      <c r="B146" s="94">
        <v>2</v>
      </c>
      <c r="C146" s="96">
        <v>24424459.41</v>
      </c>
      <c r="D146" s="96">
        <v>0</v>
      </c>
      <c r="E146" s="96">
        <v>24424459.41</v>
      </c>
      <c r="F146" s="93" t="s">
        <v>768</v>
      </c>
      <c r="G146" s="93" t="s">
        <v>421</v>
      </c>
      <c r="H146" s="95" t="s">
        <v>769</v>
      </c>
    </row>
    <row r="147" spans="1:8" s="91" customFormat="1" ht="13.9" hidden="1" customHeight="1" x14ac:dyDescent="0.2">
      <c r="A147" s="92" t="s">
        <v>12</v>
      </c>
      <c r="B147" s="94">
        <v>3</v>
      </c>
      <c r="C147" s="96">
        <v>24424459.41</v>
      </c>
      <c r="D147" s="96">
        <v>0</v>
      </c>
      <c r="E147" s="96">
        <v>24424459.41</v>
      </c>
      <c r="F147" s="93" t="s">
        <v>947</v>
      </c>
      <c r="G147" s="93" t="s">
        <v>421</v>
      </c>
      <c r="H147" s="95" t="s">
        <v>948</v>
      </c>
    </row>
    <row r="148" spans="1:8" s="91" customFormat="1" ht="13.9" hidden="1" customHeight="1" x14ac:dyDescent="0.2">
      <c r="A148" s="92" t="s">
        <v>12</v>
      </c>
      <c r="B148" s="94">
        <v>4</v>
      </c>
      <c r="C148" s="96">
        <v>23551339.359999999</v>
      </c>
      <c r="D148" s="96">
        <v>0</v>
      </c>
      <c r="E148" s="96">
        <v>23551339.359999999</v>
      </c>
      <c r="F148" s="93" t="s">
        <v>1127</v>
      </c>
      <c r="G148" s="93" t="s">
        <v>421</v>
      </c>
      <c r="H148" s="95" t="s">
        <v>1128</v>
      </c>
    </row>
    <row r="149" spans="1:8" s="91" customFormat="1" ht="13.9" hidden="1" customHeight="1" x14ac:dyDescent="0.2">
      <c r="A149" s="64" t="s">
        <v>12</v>
      </c>
      <c r="B149" s="65">
        <v>4</v>
      </c>
      <c r="C149" s="66">
        <v>873448.66</v>
      </c>
      <c r="D149" s="66">
        <v>0</v>
      </c>
      <c r="E149" s="66">
        <v>873448.66</v>
      </c>
      <c r="F149" s="64" t="s">
        <v>1127</v>
      </c>
      <c r="G149" s="64" t="s">
        <v>421</v>
      </c>
      <c r="H149" s="64" t="s">
        <v>2390</v>
      </c>
    </row>
    <row r="150" spans="1:8" s="91" customFormat="1" ht="13.9" hidden="1" customHeight="1" x14ac:dyDescent="0.2">
      <c r="A150" s="92" t="s">
        <v>12</v>
      </c>
      <c r="B150" s="94">
        <v>5</v>
      </c>
      <c r="C150" s="96">
        <v>24425163.16</v>
      </c>
      <c r="D150" s="96">
        <v>0</v>
      </c>
      <c r="E150" s="96">
        <v>24425163.16</v>
      </c>
      <c r="F150" s="93" t="s">
        <v>1305</v>
      </c>
      <c r="G150" s="93" t="s">
        <v>421</v>
      </c>
      <c r="H150" s="95" t="s">
        <v>1306</v>
      </c>
    </row>
    <row r="151" spans="1:8" s="91" customFormat="1" ht="13.9" hidden="1" customHeight="1" x14ac:dyDescent="0.2">
      <c r="A151" s="92" t="s">
        <v>12</v>
      </c>
      <c r="B151" s="94">
        <v>6</v>
      </c>
      <c r="C151" s="96">
        <v>23592816.98</v>
      </c>
      <c r="D151" s="96">
        <v>0</v>
      </c>
      <c r="E151" s="96">
        <v>23592816.98</v>
      </c>
      <c r="F151" s="93" t="s">
        <v>1483</v>
      </c>
      <c r="G151" s="93" t="s">
        <v>421</v>
      </c>
      <c r="H151" s="95" t="s">
        <v>1484</v>
      </c>
    </row>
    <row r="152" spans="1:8" s="91" customFormat="1" ht="13.9" hidden="1" customHeight="1" x14ac:dyDescent="0.2">
      <c r="A152" s="92" t="s">
        <v>12</v>
      </c>
      <c r="B152" s="94">
        <v>7</v>
      </c>
      <c r="C152" s="96">
        <v>23452008.210000001</v>
      </c>
      <c r="D152" s="96">
        <v>0</v>
      </c>
      <c r="E152" s="96">
        <v>23452008.210000001</v>
      </c>
      <c r="F152" s="93" t="s">
        <v>1668</v>
      </c>
      <c r="G152" s="93" t="s">
        <v>421</v>
      </c>
      <c r="H152" s="95" t="s">
        <v>1669</v>
      </c>
    </row>
    <row r="153" spans="1:8" s="91" customFormat="1" ht="13.9" hidden="1" customHeight="1" x14ac:dyDescent="0.2">
      <c r="A153" s="92" t="s">
        <v>12</v>
      </c>
      <c r="B153" s="94">
        <v>8</v>
      </c>
      <c r="C153" s="96">
        <v>23454444.649999999</v>
      </c>
      <c r="D153" s="96">
        <v>0</v>
      </c>
      <c r="E153" s="96">
        <v>23454444.649999999</v>
      </c>
      <c r="F153" s="93" t="s">
        <v>1843</v>
      </c>
      <c r="G153" s="93" t="s">
        <v>421</v>
      </c>
      <c r="H153" s="95" t="s">
        <v>1844</v>
      </c>
    </row>
    <row r="154" spans="1:8" s="91" customFormat="1" ht="13.9" hidden="1" customHeight="1" x14ac:dyDescent="0.2">
      <c r="A154" s="92" t="s">
        <v>12</v>
      </c>
      <c r="B154" s="94">
        <v>9</v>
      </c>
      <c r="C154" s="96">
        <v>23451361.920000002</v>
      </c>
      <c r="D154" s="96">
        <v>0</v>
      </c>
      <c r="E154" s="96">
        <v>23451361.920000002</v>
      </c>
      <c r="F154" s="93" t="s">
        <v>2021</v>
      </c>
      <c r="G154" s="93" t="s">
        <v>421</v>
      </c>
      <c r="H154" s="95" t="s">
        <v>2022</v>
      </c>
    </row>
    <row r="155" spans="1:8" s="91" customFormat="1" ht="13.9" hidden="1" customHeight="1" x14ac:dyDescent="0.2">
      <c r="A155" s="92" t="s">
        <v>12</v>
      </c>
      <c r="B155" s="94">
        <v>10</v>
      </c>
      <c r="C155" s="96">
        <v>25297848.66</v>
      </c>
      <c r="D155" s="96">
        <v>0</v>
      </c>
      <c r="E155" s="96">
        <v>25297848.66</v>
      </c>
      <c r="F155" s="93" t="s">
        <v>2217</v>
      </c>
      <c r="G155" s="93" t="s">
        <v>421</v>
      </c>
      <c r="H155" s="95" t="s">
        <v>2218</v>
      </c>
    </row>
    <row r="156" spans="1:8" s="91" customFormat="1" ht="13.9" hidden="1" customHeight="1" x14ac:dyDescent="0.2">
      <c r="A156" s="92" t="s">
        <v>12</v>
      </c>
      <c r="B156" s="94">
        <v>10</v>
      </c>
      <c r="C156" s="96">
        <v>1846486.74</v>
      </c>
      <c r="D156" s="96">
        <v>0</v>
      </c>
      <c r="E156" s="96">
        <v>1846486.74</v>
      </c>
      <c r="F156" s="93" t="s">
        <v>2206</v>
      </c>
      <c r="G156" s="93" t="s">
        <v>421</v>
      </c>
      <c r="H156" s="95" t="s">
        <v>2207</v>
      </c>
    </row>
    <row r="157" spans="1:8" s="91" customFormat="1" ht="13.9" hidden="1" customHeight="1" x14ac:dyDescent="0.2">
      <c r="A157" s="92" t="s">
        <v>12</v>
      </c>
      <c r="B157" s="94">
        <v>11</v>
      </c>
      <c r="C157" s="96">
        <v>25299887.890000001</v>
      </c>
      <c r="D157" s="96">
        <v>0</v>
      </c>
      <c r="E157" s="96">
        <v>25299887.890000001</v>
      </c>
      <c r="F157" s="93" t="s">
        <v>2422</v>
      </c>
      <c r="G157" s="93" t="s">
        <v>421</v>
      </c>
      <c r="H157" s="95" t="s">
        <v>2423</v>
      </c>
    </row>
    <row r="158" spans="1:8" s="91" customFormat="1" ht="13.9" hidden="1" customHeight="1" x14ac:dyDescent="0.2">
      <c r="A158" s="92" t="s">
        <v>12</v>
      </c>
      <c r="B158" s="94">
        <v>12</v>
      </c>
      <c r="C158" s="96">
        <v>25223976.190000001</v>
      </c>
      <c r="D158" s="96">
        <v>0</v>
      </c>
      <c r="E158" s="96">
        <v>25223976.190000001</v>
      </c>
      <c r="F158" s="93" t="s">
        <v>2424</v>
      </c>
      <c r="G158" s="93" t="s">
        <v>421</v>
      </c>
      <c r="H158" s="95" t="s">
        <v>2425</v>
      </c>
    </row>
    <row r="159" spans="1:8" s="91" customFormat="1" ht="13.9" hidden="1" customHeight="1" x14ac:dyDescent="0.2">
      <c r="A159" s="92" t="s">
        <v>13</v>
      </c>
      <c r="B159" s="94">
        <v>1</v>
      </c>
      <c r="C159" s="96">
        <v>4829996.72</v>
      </c>
      <c r="D159" s="96">
        <v>0</v>
      </c>
      <c r="E159" s="96">
        <v>4829996.72</v>
      </c>
      <c r="F159" s="93" t="s">
        <v>423</v>
      </c>
      <c r="G159" s="93" t="s">
        <v>424</v>
      </c>
      <c r="H159" s="95" t="s">
        <v>422</v>
      </c>
    </row>
    <row r="160" spans="1:8" s="91" customFormat="1" ht="13.9" hidden="1" customHeight="1" x14ac:dyDescent="0.2">
      <c r="A160" s="92" t="s">
        <v>13</v>
      </c>
      <c r="B160" s="94">
        <v>2</v>
      </c>
      <c r="C160" s="96">
        <v>4830496.72</v>
      </c>
      <c r="D160" s="96">
        <v>0</v>
      </c>
      <c r="E160" s="96">
        <v>4830496.72</v>
      </c>
      <c r="F160" s="93" t="s">
        <v>770</v>
      </c>
      <c r="G160" s="93" t="s">
        <v>424</v>
      </c>
      <c r="H160" s="95" t="s">
        <v>769</v>
      </c>
    </row>
    <row r="161" spans="1:8" s="91" customFormat="1" ht="13.9" hidden="1" customHeight="1" x14ac:dyDescent="0.2">
      <c r="A161" s="92" t="s">
        <v>13</v>
      </c>
      <c r="B161" s="94">
        <v>3</v>
      </c>
      <c r="C161" s="96">
        <v>4830496.72</v>
      </c>
      <c r="D161" s="96">
        <v>0</v>
      </c>
      <c r="E161" s="96">
        <v>4830496.72</v>
      </c>
      <c r="F161" s="93" t="s">
        <v>949</v>
      </c>
      <c r="G161" s="93" t="s">
        <v>424</v>
      </c>
      <c r="H161" s="95" t="s">
        <v>948</v>
      </c>
    </row>
    <row r="162" spans="1:8" s="91" customFormat="1" ht="13.9" hidden="1" customHeight="1" x14ac:dyDescent="0.2">
      <c r="A162" s="92" t="s">
        <v>13</v>
      </c>
      <c r="B162" s="94">
        <v>4</v>
      </c>
      <c r="C162" s="96">
        <v>4578769.25</v>
      </c>
      <c r="D162" s="96">
        <v>0</v>
      </c>
      <c r="E162" s="96">
        <v>4578769.25</v>
      </c>
      <c r="F162" s="93" t="s">
        <v>1129</v>
      </c>
      <c r="G162" s="93" t="s">
        <v>424</v>
      </c>
      <c r="H162" s="95" t="s">
        <v>1128</v>
      </c>
    </row>
    <row r="163" spans="1:8" s="91" customFormat="1" ht="13.9" hidden="1" customHeight="1" x14ac:dyDescent="0.2">
      <c r="A163" s="64" t="s">
        <v>13</v>
      </c>
      <c r="B163" s="65">
        <v>4</v>
      </c>
      <c r="C163" s="66">
        <v>251727.41</v>
      </c>
      <c r="D163" s="66">
        <v>0</v>
      </c>
      <c r="E163" s="66">
        <v>251727.41</v>
      </c>
      <c r="F163" s="64" t="s">
        <v>1129</v>
      </c>
      <c r="G163" s="64" t="s">
        <v>424</v>
      </c>
      <c r="H163" s="64" t="s">
        <v>2390</v>
      </c>
    </row>
    <row r="164" spans="1:8" s="91" customFormat="1" ht="13.9" hidden="1" customHeight="1" x14ac:dyDescent="0.2">
      <c r="A164" s="92" t="s">
        <v>13</v>
      </c>
      <c r="B164" s="94">
        <v>5</v>
      </c>
      <c r="C164" s="96">
        <v>4830269.83</v>
      </c>
      <c r="D164" s="96">
        <v>0</v>
      </c>
      <c r="E164" s="96">
        <v>4830269.83</v>
      </c>
      <c r="F164" s="93" t="s">
        <v>1307</v>
      </c>
      <c r="G164" s="93" t="s">
        <v>424</v>
      </c>
      <c r="H164" s="95" t="s">
        <v>1306</v>
      </c>
    </row>
    <row r="165" spans="1:8" s="91" customFormat="1" ht="13.9" hidden="1" customHeight="1" x14ac:dyDescent="0.2">
      <c r="A165" s="92" t="s">
        <v>13</v>
      </c>
      <c r="B165" s="94">
        <v>6</v>
      </c>
      <c r="C165" s="96">
        <v>4742692.1100000003</v>
      </c>
      <c r="D165" s="96">
        <v>0</v>
      </c>
      <c r="E165" s="96">
        <v>4742692.1100000003</v>
      </c>
      <c r="F165" s="93" t="s">
        <v>1485</v>
      </c>
      <c r="G165" s="93" t="s">
        <v>424</v>
      </c>
      <c r="H165" s="95" t="s">
        <v>1484</v>
      </c>
    </row>
    <row r="166" spans="1:8" s="91" customFormat="1" ht="13.9" hidden="1" customHeight="1" x14ac:dyDescent="0.2">
      <c r="A166" s="92" t="s">
        <v>13</v>
      </c>
      <c r="B166" s="94">
        <v>7</v>
      </c>
      <c r="C166" s="96">
        <v>4740944.38</v>
      </c>
      <c r="D166" s="96">
        <v>0</v>
      </c>
      <c r="E166" s="96">
        <v>4740944.38</v>
      </c>
      <c r="F166" s="93" t="s">
        <v>1670</v>
      </c>
      <c r="G166" s="93" t="s">
        <v>424</v>
      </c>
      <c r="H166" s="95" t="s">
        <v>1669</v>
      </c>
    </row>
    <row r="167" spans="1:8" s="91" customFormat="1" ht="13.9" hidden="1" customHeight="1" x14ac:dyDescent="0.2">
      <c r="A167" s="92" t="s">
        <v>13</v>
      </c>
      <c r="B167" s="94">
        <v>8</v>
      </c>
      <c r="C167" s="96">
        <v>4741577.7300000004</v>
      </c>
      <c r="D167" s="96">
        <v>0</v>
      </c>
      <c r="E167" s="96">
        <v>4741577.7300000004</v>
      </c>
      <c r="F167" s="93" t="s">
        <v>1845</v>
      </c>
      <c r="G167" s="93" t="s">
        <v>424</v>
      </c>
      <c r="H167" s="95" t="s">
        <v>1844</v>
      </c>
    </row>
    <row r="168" spans="1:8" s="91" customFormat="1" ht="13.9" hidden="1" customHeight="1" x14ac:dyDescent="0.2">
      <c r="A168" s="92" t="s">
        <v>13</v>
      </c>
      <c r="B168" s="94">
        <v>9</v>
      </c>
      <c r="C168" s="96">
        <v>4741395.21</v>
      </c>
      <c r="D168" s="96">
        <v>0</v>
      </c>
      <c r="E168" s="96">
        <v>4741395.21</v>
      </c>
      <c r="F168" s="93" t="s">
        <v>2023</v>
      </c>
      <c r="G168" s="93" t="s">
        <v>424</v>
      </c>
      <c r="H168" s="95" t="s">
        <v>2022</v>
      </c>
    </row>
    <row r="169" spans="1:8" s="91" customFormat="1" ht="13.9" hidden="1" customHeight="1" x14ac:dyDescent="0.2">
      <c r="A169" s="92" t="s">
        <v>13</v>
      </c>
      <c r="B169" s="94">
        <v>10</v>
      </c>
      <c r="C169" s="96">
        <v>5221394.26</v>
      </c>
      <c r="D169" s="96">
        <v>0</v>
      </c>
      <c r="E169" s="96">
        <v>5221394.26</v>
      </c>
      <c r="F169" s="93" t="s">
        <v>2219</v>
      </c>
      <c r="G169" s="93" t="s">
        <v>424</v>
      </c>
      <c r="H169" s="95" t="s">
        <v>2218</v>
      </c>
    </row>
    <row r="170" spans="1:8" s="91" customFormat="1" ht="13.9" hidden="1" customHeight="1" x14ac:dyDescent="0.2">
      <c r="A170" s="92" t="s">
        <v>13</v>
      </c>
      <c r="B170" s="94">
        <v>10</v>
      </c>
      <c r="C170" s="96">
        <v>479999.05</v>
      </c>
      <c r="D170" s="96">
        <v>0</v>
      </c>
      <c r="E170" s="96">
        <v>479999.05</v>
      </c>
      <c r="F170" s="93" t="s">
        <v>2208</v>
      </c>
      <c r="G170" s="93" t="s">
        <v>424</v>
      </c>
      <c r="H170" s="95" t="s">
        <v>2207</v>
      </c>
    </row>
    <row r="171" spans="1:8" s="91" customFormat="1" ht="13.9" hidden="1" customHeight="1" x14ac:dyDescent="0.2">
      <c r="A171" s="92" t="s">
        <v>13</v>
      </c>
      <c r="B171" s="94">
        <v>11</v>
      </c>
      <c r="C171" s="96">
        <v>5221394.28</v>
      </c>
      <c r="D171" s="96">
        <v>0</v>
      </c>
      <c r="E171" s="96">
        <v>5221394.28</v>
      </c>
      <c r="F171" s="93" t="s">
        <v>2426</v>
      </c>
      <c r="G171" s="93" t="s">
        <v>424</v>
      </c>
      <c r="H171" s="95" t="s">
        <v>2423</v>
      </c>
    </row>
    <row r="172" spans="1:8" s="91" customFormat="1" ht="13.9" hidden="1" customHeight="1" x14ac:dyDescent="0.2">
      <c r="A172" s="92" t="s">
        <v>13</v>
      </c>
      <c r="B172" s="94">
        <v>12</v>
      </c>
      <c r="C172" s="96">
        <v>5216272.8899999997</v>
      </c>
      <c r="D172" s="96">
        <v>0</v>
      </c>
      <c r="E172" s="96">
        <v>5216272.8899999997</v>
      </c>
      <c r="F172" s="93" t="s">
        <v>2427</v>
      </c>
      <c r="G172" s="93" t="s">
        <v>424</v>
      </c>
      <c r="H172" s="95" t="s">
        <v>2425</v>
      </c>
    </row>
    <row r="173" spans="1:8" s="91" customFormat="1" ht="13.9" hidden="1" customHeight="1" x14ac:dyDescent="0.2">
      <c r="A173" s="92" t="s">
        <v>14</v>
      </c>
      <c r="B173" s="94">
        <v>1</v>
      </c>
      <c r="C173" s="96">
        <v>143871.51</v>
      </c>
      <c r="D173" s="96">
        <v>0</v>
      </c>
      <c r="E173" s="96">
        <v>143871.51</v>
      </c>
      <c r="F173" s="93" t="s">
        <v>463</v>
      </c>
      <c r="G173" s="93" t="s">
        <v>464</v>
      </c>
      <c r="H173" s="95" t="s">
        <v>443</v>
      </c>
    </row>
    <row r="174" spans="1:8" s="91" customFormat="1" ht="13.9" hidden="1" customHeight="1" x14ac:dyDescent="0.2">
      <c r="A174" s="92" t="s">
        <v>14</v>
      </c>
      <c r="B174" s="94">
        <v>2</v>
      </c>
      <c r="C174" s="96">
        <v>143871.51</v>
      </c>
      <c r="D174" s="96">
        <v>0</v>
      </c>
      <c r="E174" s="96">
        <v>143871.51</v>
      </c>
      <c r="F174" s="93" t="s">
        <v>791</v>
      </c>
      <c r="G174" s="93" t="s">
        <v>464</v>
      </c>
      <c r="H174" s="95" t="s">
        <v>780</v>
      </c>
    </row>
    <row r="175" spans="1:8" s="91" customFormat="1" ht="13.9" hidden="1" customHeight="1" x14ac:dyDescent="0.2">
      <c r="A175" s="92" t="s">
        <v>14</v>
      </c>
      <c r="B175" s="94">
        <v>3</v>
      </c>
      <c r="C175" s="96">
        <v>143871.51</v>
      </c>
      <c r="D175" s="96">
        <v>0</v>
      </c>
      <c r="E175" s="96">
        <v>143871.51</v>
      </c>
      <c r="F175" s="93" t="s">
        <v>970</v>
      </c>
      <c r="G175" s="93" t="s">
        <v>464</v>
      </c>
      <c r="H175" s="95" t="s">
        <v>959</v>
      </c>
    </row>
    <row r="176" spans="1:8" s="91" customFormat="1" ht="13.9" hidden="1" customHeight="1" x14ac:dyDescent="0.2">
      <c r="A176" s="92" t="s">
        <v>14</v>
      </c>
      <c r="B176" s="94">
        <v>4</v>
      </c>
      <c r="C176" s="96">
        <v>143871.51</v>
      </c>
      <c r="D176" s="96">
        <v>0</v>
      </c>
      <c r="E176" s="96">
        <v>143871.51</v>
      </c>
      <c r="F176" s="93" t="s">
        <v>1150</v>
      </c>
      <c r="G176" s="93" t="s">
        <v>464</v>
      </c>
      <c r="H176" s="95" t="s">
        <v>1139</v>
      </c>
    </row>
    <row r="177" spans="1:8" s="91" customFormat="1" ht="13.9" hidden="1" customHeight="1" x14ac:dyDescent="0.2">
      <c r="A177" s="92" t="s">
        <v>14</v>
      </c>
      <c r="B177" s="94">
        <v>5</v>
      </c>
      <c r="C177" s="96">
        <v>123871.51</v>
      </c>
      <c r="D177" s="96">
        <v>0</v>
      </c>
      <c r="E177" s="96">
        <v>123871.51</v>
      </c>
      <c r="F177" s="93" t="s">
        <v>1328</v>
      </c>
      <c r="G177" s="93" t="s">
        <v>464</v>
      </c>
      <c r="H177" s="95" t="s">
        <v>1317</v>
      </c>
    </row>
    <row r="178" spans="1:8" s="91" customFormat="1" ht="13.9" hidden="1" customHeight="1" x14ac:dyDescent="0.2">
      <c r="A178" s="92" t="s">
        <v>14</v>
      </c>
      <c r="B178" s="94">
        <v>6</v>
      </c>
      <c r="C178" s="96">
        <v>130206.8</v>
      </c>
      <c r="D178" s="96">
        <v>0</v>
      </c>
      <c r="E178" s="96">
        <v>130206.8</v>
      </c>
      <c r="F178" s="93" t="s">
        <v>1506</v>
      </c>
      <c r="G178" s="93" t="s">
        <v>464</v>
      </c>
      <c r="H178" s="95" t="s">
        <v>1495</v>
      </c>
    </row>
    <row r="179" spans="1:8" s="91" customFormat="1" ht="13.9" hidden="1" customHeight="1" x14ac:dyDescent="0.2">
      <c r="A179" s="92" t="s">
        <v>14</v>
      </c>
      <c r="B179" s="94">
        <v>7</v>
      </c>
      <c r="C179" s="96">
        <v>130213.99</v>
      </c>
      <c r="D179" s="96">
        <v>0</v>
      </c>
      <c r="E179" s="96">
        <v>130213.99</v>
      </c>
      <c r="F179" s="93" t="s">
        <v>1691</v>
      </c>
      <c r="G179" s="93" t="s">
        <v>464</v>
      </c>
      <c r="H179" s="95" t="s">
        <v>1680</v>
      </c>
    </row>
    <row r="180" spans="1:8" s="91" customFormat="1" ht="13.9" hidden="1" customHeight="1" x14ac:dyDescent="0.2">
      <c r="A180" s="92" t="s">
        <v>14</v>
      </c>
      <c r="B180" s="94">
        <v>8</v>
      </c>
      <c r="C180" s="96">
        <v>130221.04</v>
      </c>
      <c r="D180" s="96">
        <v>0</v>
      </c>
      <c r="E180" s="96">
        <v>130221.04</v>
      </c>
      <c r="F180" s="93" t="s">
        <v>1866</v>
      </c>
      <c r="G180" s="93" t="s">
        <v>464</v>
      </c>
      <c r="H180" s="95" t="s">
        <v>1855</v>
      </c>
    </row>
    <row r="181" spans="1:8" s="91" customFormat="1" ht="13.9" hidden="1" customHeight="1" x14ac:dyDescent="0.2">
      <c r="A181" s="92" t="s">
        <v>14</v>
      </c>
      <c r="B181" s="94">
        <v>9</v>
      </c>
      <c r="C181" s="96">
        <v>142840.51</v>
      </c>
      <c r="D181" s="96">
        <v>0</v>
      </c>
      <c r="E181" s="96">
        <v>142840.51</v>
      </c>
      <c r="F181" s="93" t="s">
        <v>2044</v>
      </c>
      <c r="G181" s="93" t="s">
        <v>464</v>
      </c>
      <c r="H181" s="95" t="s">
        <v>2033</v>
      </c>
    </row>
    <row r="182" spans="1:8" s="91" customFormat="1" ht="13.9" hidden="1" customHeight="1" x14ac:dyDescent="0.2">
      <c r="A182" s="92" t="s">
        <v>14</v>
      </c>
      <c r="B182" s="94">
        <v>10</v>
      </c>
      <c r="C182" s="96">
        <v>142840.51</v>
      </c>
      <c r="D182" s="96">
        <v>0</v>
      </c>
      <c r="E182" s="96">
        <v>142840.51</v>
      </c>
      <c r="F182" s="93" t="s">
        <v>2240</v>
      </c>
      <c r="G182" s="93" t="s">
        <v>464</v>
      </c>
      <c r="H182" s="95" t="s">
        <v>2229</v>
      </c>
    </row>
    <row r="183" spans="1:8" s="91" customFormat="1" ht="13.9" hidden="1" customHeight="1" x14ac:dyDescent="0.2">
      <c r="A183" s="92" t="s">
        <v>14</v>
      </c>
      <c r="B183" s="94">
        <v>11</v>
      </c>
      <c r="C183" s="96">
        <v>142840.51</v>
      </c>
      <c r="D183" s="96">
        <v>0</v>
      </c>
      <c r="E183" s="96">
        <v>142840.51</v>
      </c>
      <c r="F183" s="93" t="s">
        <v>2429</v>
      </c>
      <c r="G183" s="93" t="s">
        <v>464</v>
      </c>
      <c r="H183" s="95" t="s">
        <v>2394</v>
      </c>
    </row>
    <row r="184" spans="1:8" s="91" customFormat="1" ht="13.9" hidden="1" customHeight="1" x14ac:dyDescent="0.2">
      <c r="A184" s="92" t="s">
        <v>14</v>
      </c>
      <c r="B184" s="94">
        <v>12</v>
      </c>
      <c r="C184" s="96">
        <v>142827.20000000001</v>
      </c>
      <c r="D184" s="96">
        <v>0</v>
      </c>
      <c r="E184" s="96">
        <v>142827.20000000001</v>
      </c>
      <c r="F184" s="93" t="s">
        <v>2430</v>
      </c>
      <c r="G184" s="93" t="s">
        <v>464</v>
      </c>
      <c r="H184" s="95" t="s">
        <v>2396</v>
      </c>
    </row>
    <row r="185" spans="1:8" s="91" customFormat="1" ht="13.9" hidden="1" customHeight="1" x14ac:dyDescent="0.2">
      <c r="A185" s="92" t="s">
        <v>15</v>
      </c>
      <c r="B185" s="94">
        <v>1</v>
      </c>
      <c r="C185" s="96">
        <v>20664307.73</v>
      </c>
      <c r="D185" s="96">
        <v>0</v>
      </c>
      <c r="E185" s="96">
        <v>20664307.73</v>
      </c>
      <c r="F185" s="93" t="s">
        <v>465</v>
      </c>
      <c r="G185" s="93" t="s">
        <v>466</v>
      </c>
      <c r="H185" s="95" t="s">
        <v>443</v>
      </c>
    </row>
    <row r="186" spans="1:8" s="91" customFormat="1" ht="13.9" hidden="1" customHeight="1" x14ac:dyDescent="0.2">
      <c r="A186" s="92" t="s">
        <v>15</v>
      </c>
      <c r="B186" s="94">
        <v>2</v>
      </c>
      <c r="C186" s="96">
        <v>20665885.210000001</v>
      </c>
      <c r="D186" s="96">
        <v>0</v>
      </c>
      <c r="E186" s="96">
        <v>20665885.210000001</v>
      </c>
      <c r="F186" s="93" t="s">
        <v>792</v>
      </c>
      <c r="G186" s="93" t="s">
        <v>466</v>
      </c>
      <c r="H186" s="95" t="s">
        <v>780</v>
      </c>
    </row>
    <row r="187" spans="1:8" s="91" customFormat="1" ht="13.9" hidden="1" customHeight="1" x14ac:dyDescent="0.2">
      <c r="A187" s="92" t="s">
        <v>15</v>
      </c>
      <c r="B187" s="94">
        <v>3</v>
      </c>
      <c r="C187" s="96">
        <v>20628005.600000001</v>
      </c>
      <c r="D187" s="96">
        <v>0</v>
      </c>
      <c r="E187" s="96">
        <v>20628005.600000001</v>
      </c>
      <c r="F187" s="93" t="s">
        <v>971</v>
      </c>
      <c r="G187" s="93" t="s">
        <v>466</v>
      </c>
      <c r="H187" s="95" t="s">
        <v>959</v>
      </c>
    </row>
    <row r="188" spans="1:8" s="91" customFormat="1" ht="13.9" hidden="1" customHeight="1" x14ac:dyDescent="0.2">
      <c r="A188" s="92" t="s">
        <v>15</v>
      </c>
      <c r="B188" s="94">
        <v>4</v>
      </c>
      <c r="C188" s="96">
        <v>16213191.08</v>
      </c>
      <c r="D188" s="96">
        <v>0</v>
      </c>
      <c r="E188" s="96">
        <v>16213191.08</v>
      </c>
      <c r="F188" s="93" t="s">
        <v>1151</v>
      </c>
      <c r="G188" s="93" t="s">
        <v>466</v>
      </c>
      <c r="H188" s="95" t="s">
        <v>1139</v>
      </c>
    </row>
    <row r="189" spans="1:8" s="91" customFormat="1" ht="13.9" hidden="1" customHeight="1" x14ac:dyDescent="0.2">
      <c r="A189" s="64" t="s">
        <v>15</v>
      </c>
      <c r="B189" s="65">
        <v>4</v>
      </c>
      <c r="C189" s="66">
        <v>4416340.6399999997</v>
      </c>
      <c r="D189" s="66">
        <v>0</v>
      </c>
      <c r="E189" s="66">
        <v>4416340.6399999997</v>
      </c>
      <c r="F189" s="64" t="s">
        <v>1151</v>
      </c>
      <c r="G189" s="64" t="s">
        <v>466</v>
      </c>
      <c r="H189" s="64" t="s">
        <v>2390</v>
      </c>
    </row>
    <row r="190" spans="1:8" s="91" customFormat="1" ht="13.9" hidden="1" customHeight="1" x14ac:dyDescent="0.2">
      <c r="A190" s="92" t="s">
        <v>15</v>
      </c>
      <c r="B190" s="94">
        <v>5</v>
      </c>
      <c r="C190" s="96">
        <v>20632571.440000001</v>
      </c>
      <c r="D190" s="96">
        <v>0</v>
      </c>
      <c r="E190" s="96">
        <v>20632571.440000001</v>
      </c>
      <c r="F190" s="93" t="s">
        <v>1329</v>
      </c>
      <c r="G190" s="93" t="s">
        <v>466</v>
      </c>
      <c r="H190" s="95" t="s">
        <v>1317</v>
      </c>
    </row>
    <row r="191" spans="1:8" s="91" customFormat="1" ht="13.9" hidden="1" customHeight="1" x14ac:dyDescent="0.2">
      <c r="A191" s="92" t="s">
        <v>15</v>
      </c>
      <c r="B191" s="94">
        <v>6</v>
      </c>
      <c r="C191" s="96">
        <v>17987754.260000002</v>
      </c>
      <c r="D191" s="96">
        <v>0</v>
      </c>
      <c r="E191" s="96">
        <v>17987754.260000002</v>
      </c>
      <c r="F191" s="93" t="s">
        <v>1507</v>
      </c>
      <c r="G191" s="93" t="s">
        <v>466</v>
      </c>
      <c r="H191" s="95" t="s">
        <v>1495</v>
      </c>
    </row>
    <row r="192" spans="1:8" s="91" customFormat="1" ht="13.9" hidden="1" customHeight="1" x14ac:dyDescent="0.2">
      <c r="A192" s="92" t="s">
        <v>15</v>
      </c>
      <c r="B192" s="94">
        <v>7</v>
      </c>
      <c r="C192" s="96">
        <v>17973271.16</v>
      </c>
      <c r="D192" s="96">
        <v>0</v>
      </c>
      <c r="E192" s="96">
        <v>17973271.16</v>
      </c>
      <c r="F192" s="93" t="s">
        <v>1692</v>
      </c>
      <c r="G192" s="93" t="s">
        <v>466</v>
      </c>
      <c r="H192" s="95" t="s">
        <v>1680</v>
      </c>
    </row>
    <row r="193" spans="1:8" s="91" customFormat="1" ht="13.9" hidden="1" customHeight="1" x14ac:dyDescent="0.2">
      <c r="A193" s="92" t="s">
        <v>15</v>
      </c>
      <c r="B193" s="94">
        <v>8</v>
      </c>
      <c r="C193" s="96">
        <v>17974052.510000002</v>
      </c>
      <c r="D193" s="96">
        <v>0</v>
      </c>
      <c r="E193" s="96">
        <v>17974052.510000002</v>
      </c>
      <c r="F193" s="93" t="s">
        <v>1867</v>
      </c>
      <c r="G193" s="93" t="s">
        <v>466</v>
      </c>
      <c r="H193" s="95" t="s">
        <v>1855</v>
      </c>
    </row>
    <row r="194" spans="1:8" s="91" customFormat="1" ht="13.9" hidden="1" customHeight="1" x14ac:dyDescent="0.2">
      <c r="A194" s="92" t="s">
        <v>15</v>
      </c>
      <c r="B194" s="94">
        <v>9</v>
      </c>
      <c r="C194" s="96">
        <v>19372004.170000002</v>
      </c>
      <c r="D194" s="96">
        <v>0</v>
      </c>
      <c r="E194" s="96">
        <v>19372004.170000002</v>
      </c>
      <c r="F194" s="93" t="s">
        <v>2045</v>
      </c>
      <c r="G194" s="93" t="s">
        <v>466</v>
      </c>
      <c r="H194" s="95" t="s">
        <v>2033</v>
      </c>
    </row>
    <row r="195" spans="1:8" s="91" customFormat="1" ht="13.9" hidden="1" customHeight="1" x14ac:dyDescent="0.2">
      <c r="A195" s="92" t="s">
        <v>15</v>
      </c>
      <c r="B195" s="94">
        <v>10</v>
      </c>
      <c r="C195" s="96">
        <v>19371010.219999999</v>
      </c>
      <c r="D195" s="96">
        <v>0</v>
      </c>
      <c r="E195" s="96">
        <v>19371010.219999999</v>
      </c>
      <c r="F195" s="93" t="s">
        <v>2241</v>
      </c>
      <c r="G195" s="93" t="s">
        <v>466</v>
      </c>
      <c r="H195" s="95" t="s">
        <v>2229</v>
      </c>
    </row>
    <row r="196" spans="1:8" s="91" customFormat="1" ht="13.9" hidden="1" customHeight="1" x14ac:dyDescent="0.2">
      <c r="A196" s="92" t="s">
        <v>15</v>
      </c>
      <c r="B196" s="94">
        <v>11</v>
      </c>
      <c r="C196" s="96">
        <v>19371085.579999998</v>
      </c>
      <c r="D196" s="96">
        <v>0</v>
      </c>
      <c r="E196" s="96">
        <v>19371085.579999998</v>
      </c>
      <c r="F196" s="93" t="s">
        <v>2432</v>
      </c>
      <c r="G196" s="93" t="s">
        <v>466</v>
      </c>
      <c r="H196" s="95" t="s">
        <v>2394</v>
      </c>
    </row>
    <row r="197" spans="1:8" s="91" customFormat="1" ht="13.9" hidden="1" customHeight="1" x14ac:dyDescent="0.2">
      <c r="A197" s="92" t="s">
        <v>15</v>
      </c>
      <c r="B197" s="94">
        <v>12</v>
      </c>
      <c r="C197" s="96">
        <v>19369687.260000002</v>
      </c>
      <c r="D197" s="96">
        <v>0</v>
      </c>
      <c r="E197" s="96">
        <v>19369687.260000002</v>
      </c>
      <c r="F197" s="93" t="s">
        <v>2433</v>
      </c>
      <c r="G197" s="93" t="s">
        <v>466</v>
      </c>
      <c r="H197" s="95" t="s">
        <v>2396</v>
      </c>
    </row>
    <row r="198" spans="1:8" s="91" customFormat="1" ht="13.9" hidden="1" customHeight="1" x14ac:dyDescent="0.2">
      <c r="A198" s="92" t="s">
        <v>16</v>
      </c>
      <c r="B198" s="94">
        <v>1</v>
      </c>
      <c r="C198" s="96">
        <v>1234720.1000000001</v>
      </c>
      <c r="D198" s="96">
        <v>0</v>
      </c>
      <c r="E198" s="96">
        <v>1234720.1000000001</v>
      </c>
      <c r="F198" s="93" t="s">
        <v>467</v>
      </c>
      <c r="G198" s="93" t="s">
        <v>468</v>
      </c>
      <c r="H198" s="95" t="s">
        <v>443</v>
      </c>
    </row>
    <row r="199" spans="1:8" s="91" customFormat="1" ht="13.9" hidden="1" customHeight="1" x14ac:dyDescent="0.2">
      <c r="A199" s="92" t="s">
        <v>16</v>
      </c>
      <c r="B199" s="94">
        <v>2</v>
      </c>
      <c r="C199" s="96">
        <v>1234720.1000000001</v>
      </c>
      <c r="D199" s="96">
        <v>0</v>
      </c>
      <c r="E199" s="96">
        <v>1234720.1000000001</v>
      </c>
      <c r="F199" s="93" t="s">
        <v>793</v>
      </c>
      <c r="G199" s="93" t="s">
        <v>468</v>
      </c>
      <c r="H199" s="95" t="s">
        <v>780</v>
      </c>
    </row>
    <row r="200" spans="1:8" s="91" customFormat="1" ht="13.9" hidden="1" customHeight="1" x14ac:dyDescent="0.2">
      <c r="A200" s="92" t="s">
        <v>16</v>
      </c>
      <c r="B200" s="94">
        <v>3</v>
      </c>
      <c r="C200" s="96">
        <v>1234720.1000000001</v>
      </c>
      <c r="D200" s="96">
        <v>0</v>
      </c>
      <c r="E200" s="96">
        <v>1234720.1000000001</v>
      </c>
      <c r="F200" s="93" t="s">
        <v>972</v>
      </c>
      <c r="G200" s="93" t="s">
        <v>468</v>
      </c>
      <c r="H200" s="95" t="s">
        <v>959</v>
      </c>
    </row>
    <row r="201" spans="1:8" s="91" customFormat="1" ht="13.9" hidden="1" customHeight="1" x14ac:dyDescent="0.2">
      <c r="A201" s="92" t="s">
        <v>16</v>
      </c>
      <c r="B201" s="94">
        <v>4</v>
      </c>
      <c r="C201" s="96">
        <v>1120361.99</v>
      </c>
      <c r="D201" s="96">
        <v>0</v>
      </c>
      <c r="E201" s="96">
        <v>1120361.99</v>
      </c>
      <c r="F201" s="93" t="s">
        <v>1152</v>
      </c>
      <c r="G201" s="93" t="s">
        <v>468</v>
      </c>
      <c r="H201" s="95" t="s">
        <v>1139</v>
      </c>
    </row>
    <row r="202" spans="1:8" s="91" customFormat="1" ht="13.9" hidden="1" customHeight="1" x14ac:dyDescent="0.2">
      <c r="A202" s="64" t="s">
        <v>16</v>
      </c>
      <c r="B202" s="65">
        <v>4</v>
      </c>
      <c r="C202" s="66">
        <v>114358.11</v>
      </c>
      <c r="D202" s="66">
        <v>0</v>
      </c>
      <c r="E202" s="66">
        <v>114358.11</v>
      </c>
      <c r="F202" s="64" t="s">
        <v>1152</v>
      </c>
      <c r="G202" s="64" t="s">
        <v>468</v>
      </c>
      <c r="H202" s="64" t="s">
        <v>2390</v>
      </c>
    </row>
    <row r="203" spans="1:8" s="91" customFormat="1" ht="13.9" hidden="1" customHeight="1" x14ac:dyDescent="0.2">
      <c r="A203" s="92" t="s">
        <v>16</v>
      </c>
      <c r="B203" s="94">
        <v>5</v>
      </c>
      <c r="C203" s="96">
        <v>1234720.1000000001</v>
      </c>
      <c r="D203" s="96">
        <v>0</v>
      </c>
      <c r="E203" s="96">
        <v>1234720.1000000001</v>
      </c>
      <c r="F203" s="93" t="s">
        <v>1330</v>
      </c>
      <c r="G203" s="93" t="s">
        <v>468</v>
      </c>
      <c r="H203" s="95" t="s">
        <v>1317</v>
      </c>
    </row>
    <row r="204" spans="1:8" s="91" customFormat="1" ht="13.9" hidden="1" customHeight="1" x14ac:dyDescent="0.2">
      <c r="A204" s="92" t="s">
        <v>16</v>
      </c>
      <c r="B204" s="94">
        <v>6</v>
      </c>
      <c r="C204" s="96">
        <v>4298541.01</v>
      </c>
      <c r="D204" s="96">
        <v>0</v>
      </c>
      <c r="E204" s="96">
        <v>4298541.01</v>
      </c>
      <c r="F204" s="93" t="s">
        <v>1508</v>
      </c>
      <c r="G204" s="93" t="s">
        <v>468</v>
      </c>
      <c r="H204" s="95" t="s">
        <v>1495</v>
      </c>
    </row>
    <row r="205" spans="1:8" s="91" customFormat="1" ht="13.9" hidden="1" customHeight="1" x14ac:dyDescent="0.2">
      <c r="A205" s="92" t="s">
        <v>16</v>
      </c>
      <c r="B205" s="94">
        <v>7</v>
      </c>
      <c r="C205" s="96">
        <v>4298023.6500000004</v>
      </c>
      <c r="D205" s="96">
        <v>0</v>
      </c>
      <c r="E205" s="96">
        <v>4298023.6500000004</v>
      </c>
      <c r="F205" s="93" t="s">
        <v>1693</v>
      </c>
      <c r="G205" s="93" t="s">
        <v>468</v>
      </c>
      <c r="H205" s="95" t="s">
        <v>1680</v>
      </c>
    </row>
    <row r="206" spans="1:8" s="91" customFormat="1" ht="13.9" hidden="1" customHeight="1" x14ac:dyDescent="0.2">
      <c r="A206" s="92" t="s">
        <v>16</v>
      </c>
      <c r="B206" s="94">
        <v>8</v>
      </c>
      <c r="C206" s="96">
        <v>10745287.48</v>
      </c>
      <c r="D206" s="96">
        <v>0</v>
      </c>
      <c r="E206" s="96">
        <v>10745287.48</v>
      </c>
      <c r="F206" s="93" t="s">
        <v>1868</v>
      </c>
      <c r="G206" s="93" t="s">
        <v>468</v>
      </c>
      <c r="H206" s="95" t="s">
        <v>1855</v>
      </c>
    </row>
    <row r="207" spans="1:8" s="91" customFormat="1" ht="13.9" hidden="1" customHeight="1" x14ac:dyDescent="0.2">
      <c r="A207" s="92" t="s">
        <v>16</v>
      </c>
      <c r="B207" s="94">
        <v>9</v>
      </c>
      <c r="C207" s="96">
        <v>2849727.31</v>
      </c>
      <c r="D207" s="96">
        <v>0</v>
      </c>
      <c r="E207" s="96">
        <v>2849727.31</v>
      </c>
      <c r="F207" s="93" t="s">
        <v>2046</v>
      </c>
      <c r="G207" s="93" t="s">
        <v>468</v>
      </c>
      <c r="H207" s="95" t="s">
        <v>2033</v>
      </c>
    </row>
    <row r="208" spans="1:8" s="91" customFormat="1" ht="13.9" hidden="1" customHeight="1" x14ac:dyDescent="0.2">
      <c r="A208" s="92" t="s">
        <v>16</v>
      </c>
      <c r="B208" s="94">
        <v>10</v>
      </c>
      <c r="C208" s="96">
        <v>2849727.31</v>
      </c>
      <c r="D208" s="96">
        <v>0</v>
      </c>
      <c r="E208" s="96">
        <v>2849727.31</v>
      </c>
      <c r="F208" s="93" t="s">
        <v>2242</v>
      </c>
      <c r="G208" s="93" t="s">
        <v>468</v>
      </c>
      <c r="H208" s="95" t="s">
        <v>2229</v>
      </c>
    </row>
    <row r="209" spans="1:8" s="91" customFormat="1" ht="13.9" hidden="1" customHeight="1" x14ac:dyDescent="0.2">
      <c r="A209" s="92" t="s">
        <v>16</v>
      </c>
      <c r="B209" s="94">
        <v>11</v>
      </c>
      <c r="C209" s="96">
        <v>2849727.31</v>
      </c>
      <c r="D209" s="96">
        <v>0</v>
      </c>
      <c r="E209" s="96">
        <v>2849727.31</v>
      </c>
      <c r="F209" s="93" t="s">
        <v>2434</v>
      </c>
      <c r="G209" s="93" t="s">
        <v>468</v>
      </c>
      <c r="H209" s="95" t="s">
        <v>2394</v>
      </c>
    </row>
    <row r="210" spans="1:8" s="91" customFormat="1" ht="13.9" hidden="1" customHeight="1" x14ac:dyDescent="0.2">
      <c r="A210" s="92" t="s">
        <v>16</v>
      </c>
      <c r="B210" s="94">
        <v>12</v>
      </c>
      <c r="C210" s="96">
        <v>2849554.98</v>
      </c>
      <c r="D210" s="96">
        <v>0</v>
      </c>
      <c r="E210" s="96">
        <v>2849554.98</v>
      </c>
      <c r="F210" s="93" t="s">
        <v>2435</v>
      </c>
      <c r="G210" s="93" t="s">
        <v>468</v>
      </c>
      <c r="H210" s="95" t="s">
        <v>2396</v>
      </c>
    </row>
    <row r="211" spans="1:8" s="91" customFormat="1" ht="13.9" hidden="1" customHeight="1" x14ac:dyDescent="0.2">
      <c r="A211" s="92" t="s">
        <v>17</v>
      </c>
      <c r="B211" s="94">
        <v>1</v>
      </c>
      <c r="C211" s="96">
        <v>552691.55000000005</v>
      </c>
      <c r="D211" s="96">
        <v>0</v>
      </c>
      <c r="E211" s="96">
        <v>552691.55000000005</v>
      </c>
      <c r="F211" s="93" t="s">
        <v>469</v>
      </c>
      <c r="G211" s="93" t="s">
        <v>470</v>
      </c>
      <c r="H211" s="95" t="s">
        <v>443</v>
      </c>
    </row>
    <row r="212" spans="1:8" s="91" customFormat="1" ht="13.9" hidden="1" customHeight="1" x14ac:dyDescent="0.2">
      <c r="A212" s="92" t="s">
        <v>17</v>
      </c>
      <c r="B212" s="94">
        <v>2</v>
      </c>
      <c r="C212" s="96">
        <v>552691.55000000005</v>
      </c>
      <c r="D212" s="96">
        <v>0</v>
      </c>
      <c r="E212" s="96">
        <v>552691.55000000005</v>
      </c>
      <c r="F212" s="93" t="s">
        <v>794</v>
      </c>
      <c r="G212" s="93" t="s">
        <v>470</v>
      </c>
      <c r="H212" s="95" t="s">
        <v>780</v>
      </c>
    </row>
    <row r="213" spans="1:8" s="91" customFormat="1" ht="13.9" hidden="1" customHeight="1" x14ac:dyDescent="0.2">
      <c r="A213" s="92" t="s">
        <v>17</v>
      </c>
      <c r="B213" s="94">
        <v>3</v>
      </c>
      <c r="C213" s="96">
        <v>552691.55000000005</v>
      </c>
      <c r="D213" s="96">
        <v>0</v>
      </c>
      <c r="E213" s="96">
        <v>552691.55000000005</v>
      </c>
      <c r="F213" s="93" t="s">
        <v>973</v>
      </c>
      <c r="G213" s="93" t="s">
        <v>470</v>
      </c>
      <c r="H213" s="95" t="s">
        <v>959</v>
      </c>
    </row>
    <row r="214" spans="1:8" s="91" customFormat="1" ht="13.9" hidden="1" customHeight="1" x14ac:dyDescent="0.2">
      <c r="A214" s="92" t="s">
        <v>17</v>
      </c>
      <c r="B214" s="94">
        <v>4</v>
      </c>
      <c r="C214" s="96">
        <v>488537.26</v>
      </c>
      <c r="D214" s="96">
        <v>0</v>
      </c>
      <c r="E214" s="96">
        <v>488537.26</v>
      </c>
      <c r="F214" s="93" t="s">
        <v>1153</v>
      </c>
      <c r="G214" s="93" t="s">
        <v>470</v>
      </c>
      <c r="H214" s="95" t="s">
        <v>1139</v>
      </c>
    </row>
    <row r="215" spans="1:8" s="91" customFormat="1" ht="13.9" hidden="1" customHeight="1" x14ac:dyDescent="0.2">
      <c r="A215" s="64" t="s">
        <v>17</v>
      </c>
      <c r="B215" s="65">
        <v>4</v>
      </c>
      <c r="C215" s="66">
        <v>64154.29</v>
      </c>
      <c r="D215" s="66">
        <v>0</v>
      </c>
      <c r="E215" s="66">
        <v>64154.29</v>
      </c>
      <c r="F215" s="64" t="s">
        <v>1153</v>
      </c>
      <c r="G215" s="64" t="s">
        <v>470</v>
      </c>
      <c r="H215" s="64" t="s">
        <v>2390</v>
      </c>
    </row>
    <row r="216" spans="1:8" s="91" customFormat="1" ht="13.9" hidden="1" customHeight="1" x14ac:dyDescent="0.2">
      <c r="A216" s="92" t="s">
        <v>17</v>
      </c>
      <c r="B216" s="94">
        <v>5</v>
      </c>
      <c r="C216" s="96">
        <v>552691.55000000005</v>
      </c>
      <c r="D216" s="96">
        <v>0</v>
      </c>
      <c r="E216" s="96">
        <v>552691.55000000005</v>
      </c>
      <c r="F216" s="93" t="s">
        <v>1331</v>
      </c>
      <c r="G216" s="93" t="s">
        <v>470</v>
      </c>
      <c r="H216" s="95" t="s">
        <v>1317</v>
      </c>
    </row>
    <row r="217" spans="1:8" s="91" customFormat="1" ht="13.9" hidden="1" customHeight="1" x14ac:dyDescent="0.2">
      <c r="A217" s="92" t="s">
        <v>17</v>
      </c>
      <c r="B217" s="94">
        <v>6</v>
      </c>
      <c r="C217" s="96">
        <v>444940.34</v>
      </c>
      <c r="D217" s="96">
        <v>0</v>
      </c>
      <c r="E217" s="96">
        <v>444940.34</v>
      </c>
      <c r="F217" s="93" t="s">
        <v>1509</v>
      </c>
      <c r="G217" s="93" t="s">
        <v>470</v>
      </c>
      <c r="H217" s="95" t="s">
        <v>1495</v>
      </c>
    </row>
    <row r="218" spans="1:8" s="91" customFormat="1" ht="13.9" hidden="1" customHeight="1" x14ac:dyDescent="0.2">
      <c r="A218" s="92" t="s">
        <v>17</v>
      </c>
      <c r="B218" s="94">
        <v>7</v>
      </c>
      <c r="C218" s="96">
        <v>444769.95</v>
      </c>
      <c r="D218" s="96">
        <v>0</v>
      </c>
      <c r="E218" s="96">
        <v>444769.95</v>
      </c>
      <c r="F218" s="93" t="s">
        <v>1694</v>
      </c>
      <c r="G218" s="93" t="s">
        <v>470</v>
      </c>
      <c r="H218" s="95" t="s">
        <v>1680</v>
      </c>
    </row>
    <row r="219" spans="1:8" s="91" customFormat="1" ht="13.9" hidden="1" customHeight="1" x14ac:dyDescent="0.2">
      <c r="A219" s="92" t="s">
        <v>17</v>
      </c>
      <c r="B219" s="94">
        <v>8</v>
      </c>
      <c r="C219" s="96">
        <v>444802.41</v>
      </c>
      <c r="D219" s="96">
        <v>0</v>
      </c>
      <c r="E219" s="96">
        <v>444802.41</v>
      </c>
      <c r="F219" s="93" t="s">
        <v>1869</v>
      </c>
      <c r="G219" s="93" t="s">
        <v>470</v>
      </c>
      <c r="H219" s="95" t="s">
        <v>1855</v>
      </c>
    </row>
    <row r="220" spans="1:8" s="91" customFormat="1" ht="13.9" hidden="1" customHeight="1" x14ac:dyDescent="0.2">
      <c r="A220" s="92" t="s">
        <v>17</v>
      </c>
      <c r="B220" s="94">
        <v>9</v>
      </c>
      <c r="C220" s="96">
        <v>502873.66</v>
      </c>
      <c r="D220" s="96">
        <v>0</v>
      </c>
      <c r="E220" s="96">
        <v>502873.66</v>
      </c>
      <c r="F220" s="93" t="s">
        <v>2047</v>
      </c>
      <c r="G220" s="93" t="s">
        <v>470</v>
      </c>
      <c r="H220" s="95" t="s">
        <v>2033</v>
      </c>
    </row>
    <row r="221" spans="1:8" s="91" customFormat="1" ht="13.9" hidden="1" customHeight="1" x14ac:dyDescent="0.2">
      <c r="A221" s="92" t="s">
        <v>17</v>
      </c>
      <c r="B221" s="94">
        <v>10</v>
      </c>
      <c r="C221" s="96">
        <v>502873.66</v>
      </c>
      <c r="D221" s="96">
        <v>0</v>
      </c>
      <c r="E221" s="96">
        <v>502873.66</v>
      </c>
      <c r="F221" s="93" t="s">
        <v>2243</v>
      </c>
      <c r="G221" s="93" t="s">
        <v>470</v>
      </c>
      <c r="H221" s="95" t="s">
        <v>2229</v>
      </c>
    </row>
    <row r="222" spans="1:8" s="91" customFormat="1" ht="13.9" hidden="1" customHeight="1" x14ac:dyDescent="0.2">
      <c r="A222" s="92" t="s">
        <v>17</v>
      </c>
      <c r="B222" s="94">
        <v>11</v>
      </c>
      <c r="C222" s="96">
        <v>502873.66</v>
      </c>
      <c r="D222" s="96">
        <v>0</v>
      </c>
      <c r="E222" s="96">
        <v>502873.66</v>
      </c>
      <c r="F222" s="93" t="s">
        <v>2437</v>
      </c>
      <c r="G222" s="93" t="s">
        <v>470</v>
      </c>
      <c r="H222" s="95" t="s">
        <v>2394</v>
      </c>
    </row>
    <row r="223" spans="1:8" s="91" customFormat="1" ht="13.9" hidden="1" customHeight="1" x14ac:dyDescent="0.2">
      <c r="A223" s="92" t="s">
        <v>17</v>
      </c>
      <c r="B223" s="94">
        <v>12</v>
      </c>
      <c r="C223" s="96">
        <v>502812.41</v>
      </c>
      <c r="D223" s="96">
        <v>0</v>
      </c>
      <c r="E223" s="96">
        <v>502812.41</v>
      </c>
      <c r="F223" s="93" t="s">
        <v>2438</v>
      </c>
      <c r="G223" s="93" t="s">
        <v>470</v>
      </c>
      <c r="H223" s="95" t="s">
        <v>2396</v>
      </c>
    </row>
    <row r="224" spans="1:8" s="91" customFormat="1" ht="13.9" hidden="1" customHeight="1" x14ac:dyDescent="0.2">
      <c r="A224" s="92" t="s">
        <v>18</v>
      </c>
      <c r="B224" s="94">
        <v>1</v>
      </c>
      <c r="C224" s="96">
        <v>119736.19</v>
      </c>
      <c r="D224" s="96">
        <v>0</v>
      </c>
      <c r="E224" s="96">
        <v>119736.19</v>
      </c>
      <c r="F224" s="93" t="s">
        <v>471</v>
      </c>
      <c r="G224" s="93" t="s">
        <v>472</v>
      </c>
      <c r="H224" s="95" t="s">
        <v>443</v>
      </c>
    </row>
    <row r="225" spans="1:8" s="91" customFormat="1" ht="13.9" hidden="1" customHeight="1" x14ac:dyDescent="0.2">
      <c r="A225" s="92" t="s">
        <v>18</v>
      </c>
      <c r="B225" s="94">
        <v>2</v>
      </c>
      <c r="C225" s="96">
        <v>119736.19</v>
      </c>
      <c r="D225" s="96">
        <v>0</v>
      </c>
      <c r="E225" s="96">
        <v>119736.19</v>
      </c>
      <c r="F225" s="93" t="s">
        <v>795</v>
      </c>
      <c r="G225" s="93" t="s">
        <v>472</v>
      </c>
      <c r="H225" s="95" t="s">
        <v>780</v>
      </c>
    </row>
    <row r="226" spans="1:8" s="91" customFormat="1" ht="13.9" hidden="1" customHeight="1" x14ac:dyDescent="0.2">
      <c r="A226" s="92" t="s">
        <v>18</v>
      </c>
      <c r="B226" s="94">
        <v>3</v>
      </c>
      <c r="C226" s="96">
        <v>119736.19</v>
      </c>
      <c r="D226" s="96">
        <v>0</v>
      </c>
      <c r="E226" s="96">
        <v>119736.19</v>
      </c>
      <c r="F226" s="93" t="s">
        <v>974</v>
      </c>
      <c r="G226" s="93" t="s">
        <v>472</v>
      </c>
      <c r="H226" s="95" t="s">
        <v>959</v>
      </c>
    </row>
    <row r="227" spans="1:8" s="91" customFormat="1" ht="13.9" hidden="1" customHeight="1" x14ac:dyDescent="0.2">
      <c r="A227" s="92" t="s">
        <v>18</v>
      </c>
      <c r="B227" s="94">
        <v>4</v>
      </c>
      <c r="C227" s="96">
        <v>110243.66</v>
      </c>
      <c r="D227" s="96">
        <v>0</v>
      </c>
      <c r="E227" s="96">
        <v>110243.66</v>
      </c>
      <c r="F227" s="93" t="s">
        <v>1154</v>
      </c>
      <c r="G227" s="93" t="s">
        <v>472</v>
      </c>
      <c r="H227" s="95" t="s">
        <v>1139</v>
      </c>
    </row>
    <row r="228" spans="1:8" s="91" customFormat="1" ht="13.9" hidden="1" customHeight="1" x14ac:dyDescent="0.2">
      <c r="A228" s="53" t="s">
        <v>18</v>
      </c>
      <c r="B228" s="75">
        <v>4</v>
      </c>
      <c r="C228" s="54">
        <v>9492.5300000000007</v>
      </c>
      <c r="D228" s="54">
        <v>0</v>
      </c>
      <c r="E228" s="54">
        <v>9492.5300000000007</v>
      </c>
      <c r="F228" s="54" t="s">
        <v>1154</v>
      </c>
      <c r="G228" s="54" t="s">
        <v>472</v>
      </c>
      <c r="H228" s="54" t="s">
        <v>2390</v>
      </c>
    </row>
    <row r="229" spans="1:8" s="91" customFormat="1" ht="13.9" hidden="1" customHeight="1" x14ac:dyDescent="0.2">
      <c r="A229" s="92" t="s">
        <v>18</v>
      </c>
      <c r="B229" s="94">
        <v>5</v>
      </c>
      <c r="C229" s="96">
        <v>119736.19</v>
      </c>
      <c r="D229" s="96">
        <v>0</v>
      </c>
      <c r="E229" s="96">
        <v>119736.19</v>
      </c>
      <c r="F229" s="93" t="s">
        <v>1332</v>
      </c>
      <c r="G229" s="93" t="s">
        <v>472</v>
      </c>
      <c r="H229" s="95" t="s">
        <v>1317</v>
      </c>
    </row>
    <row r="230" spans="1:8" s="91" customFormat="1" ht="13.9" hidden="1" customHeight="1" x14ac:dyDescent="0.2">
      <c r="A230" s="92" t="s">
        <v>18</v>
      </c>
      <c r="B230" s="94">
        <v>6</v>
      </c>
      <c r="C230" s="96">
        <v>109632.95</v>
      </c>
      <c r="D230" s="96">
        <v>0</v>
      </c>
      <c r="E230" s="96">
        <v>109632.95</v>
      </c>
      <c r="F230" s="93" t="s">
        <v>1510</v>
      </c>
      <c r="G230" s="93" t="s">
        <v>472</v>
      </c>
      <c r="H230" s="95" t="s">
        <v>1495</v>
      </c>
    </row>
    <row r="231" spans="1:8" s="91" customFormat="1" ht="13.9" hidden="1" customHeight="1" x14ac:dyDescent="0.2">
      <c r="A231" s="92" t="s">
        <v>18</v>
      </c>
      <c r="B231" s="94">
        <v>7</v>
      </c>
      <c r="C231" s="96">
        <v>109614.81</v>
      </c>
      <c r="D231" s="96">
        <v>0</v>
      </c>
      <c r="E231" s="96">
        <v>109614.81</v>
      </c>
      <c r="F231" s="93" t="s">
        <v>1695</v>
      </c>
      <c r="G231" s="93" t="s">
        <v>472</v>
      </c>
      <c r="H231" s="95" t="s">
        <v>1680</v>
      </c>
    </row>
    <row r="232" spans="1:8" s="91" customFormat="1" ht="13.9" hidden="1" customHeight="1" x14ac:dyDescent="0.2">
      <c r="A232" s="92" t="s">
        <v>18</v>
      </c>
      <c r="B232" s="94">
        <v>8</v>
      </c>
      <c r="C232" s="96">
        <v>109619.56</v>
      </c>
      <c r="D232" s="96">
        <v>0</v>
      </c>
      <c r="E232" s="96">
        <v>109619.56</v>
      </c>
      <c r="F232" s="93" t="s">
        <v>1870</v>
      </c>
      <c r="G232" s="93" t="s">
        <v>472</v>
      </c>
      <c r="H232" s="95" t="s">
        <v>1855</v>
      </c>
    </row>
    <row r="233" spans="1:8" s="91" customFormat="1" ht="13.9" hidden="1" customHeight="1" x14ac:dyDescent="0.2">
      <c r="A233" s="92" t="s">
        <v>18</v>
      </c>
      <c r="B233" s="94">
        <v>9</v>
      </c>
      <c r="C233" s="96">
        <v>118129.76</v>
      </c>
      <c r="D233" s="96">
        <v>0</v>
      </c>
      <c r="E233" s="96">
        <v>118129.76</v>
      </c>
      <c r="F233" s="93" t="s">
        <v>2048</v>
      </c>
      <c r="G233" s="93" t="s">
        <v>472</v>
      </c>
      <c r="H233" s="95" t="s">
        <v>2033</v>
      </c>
    </row>
    <row r="234" spans="1:8" s="91" customFormat="1" ht="13.9" hidden="1" customHeight="1" x14ac:dyDescent="0.2">
      <c r="A234" s="92" t="s">
        <v>18</v>
      </c>
      <c r="B234" s="94">
        <v>10</v>
      </c>
      <c r="C234" s="96">
        <v>118129.76</v>
      </c>
      <c r="D234" s="96">
        <v>0</v>
      </c>
      <c r="E234" s="96">
        <v>118129.76</v>
      </c>
      <c r="F234" s="93" t="s">
        <v>2244</v>
      </c>
      <c r="G234" s="93" t="s">
        <v>472</v>
      </c>
      <c r="H234" s="95" t="s">
        <v>2229</v>
      </c>
    </row>
    <row r="235" spans="1:8" s="91" customFormat="1" ht="13.9" hidden="1" customHeight="1" x14ac:dyDescent="0.2">
      <c r="A235" s="92" t="s">
        <v>18</v>
      </c>
      <c r="B235" s="94">
        <v>11</v>
      </c>
      <c r="C235" s="96">
        <v>118129.76</v>
      </c>
      <c r="D235" s="96">
        <v>0</v>
      </c>
      <c r="E235" s="96">
        <v>118129.76</v>
      </c>
      <c r="F235" s="93" t="s">
        <v>2439</v>
      </c>
      <c r="G235" s="93" t="s">
        <v>472</v>
      </c>
      <c r="H235" s="95" t="s">
        <v>2394</v>
      </c>
    </row>
    <row r="236" spans="1:8" s="91" customFormat="1" ht="13.9" hidden="1" customHeight="1" x14ac:dyDescent="0.2">
      <c r="A236" s="92" t="s">
        <v>18</v>
      </c>
      <c r="B236" s="94">
        <v>12</v>
      </c>
      <c r="C236" s="96">
        <v>118120.77</v>
      </c>
      <c r="D236" s="96">
        <v>0</v>
      </c>
      <c r="E236" s="96">
        <v>118120.77</v>
      </c>
      <c r="F236" s="93" t="s">
        <v>2440</v>
      </c>
      <c r="G236" s="93" t="s">
        <v>472</v>
      </c>
      <c r="H236" s="95" t="s">
        <v>2396</v>
      </c>
    </row>
    <row r="237" spans="1:8" s="91" customFormat="1" ht="13.9" hidden="1" customHeight="1" x14ac:dyDescent="0.2">
      <c r="A237" s="92" t="s">
        <v>19</v>
      </c>
      <c r="B237" s="94">
        <v>1</v>
      </c>
      <c r="C237" s="96">
        <v>44426.36</v>
      </c>
      <c r="D237" s="96">
        <v>0</v>
      </c>
      <c r="E237" s="96">
        <v>44426.36</v>
      </c>
      <c r="F237" s="93" t="s">
        <v>473</v>
      </c>
      <c r="G237" s="93" t="s">
        <v>474</v>
      </c>
      <c r="H237" s="95" t="s">
        <v>443</v>
      </c>
    </row>
    <row r="238" spans="1:8" s="91" customFormat="1" ht="13.9" hidden="1" customHeight="1" x14ac:dyDescent="0.2">
      <c r="A238" s="92" t="s">
        <v>19</v>
      </c>
      <c r="B238" s="94">
        <v>2</v>
      </c>
      <c r="C238" s="96">
        <v>44426.36</v>
      </c>
      <c r="D238" s="96">
        <v>0</v>
      </c>
      <c r="E238" s="96">
        <v>44426.36</v>
      </c>
      <c r="F238" s="93" t="s">
        <v>796</v>
      </c>
      <c r="G238" s="93" t="s">
        <v>474</v>
      </c>
      <c r="H238" s="95" t="s">
        <v>780</v>
      </c>
    </row>
    <row r="239" spans="1:8" s="91" customFormat="1" ht="13.9" hidden="1" customHeight="1" x14ac:dyDescent="0.2">
      <c r="A239" s="92" t="s">
        <v>19</v>
      </c>
      <c r="B239" s="94">
        <v>3</v>
      </c>
      <c r="C239" s="96">
        <v>44426.36</v>
      </c>
      <c r="D239" s="96">
        <v>0</v>
      </c>
      <c r="E239" s="96">
        <v>44426.36</v>
      </c>
      <c r="F239" s="93" t="s">
        <v>975</v>
      </c>
      <c r="G239" s="93" t="s">
        <v>474</v>
      </c>
      <c r="H239" s="95" t="s">
        <v>959</v>
      </c>
    </row>
    <row r="240" spans="1:8" s="91" customFormat="1" ht="13.9" hidden="1" customHeight="1" x14ac:dyDescent="0.2">
      <c r="A240" s="92" t="s">
        <v>19</v>
      </c>
      <c r="B240" s="94">
        <v>4</v>
      </c>
      <c r="C240" s="96">
        <v>37737.699999999997</v>
      </c>
      <c r="D240" s="96">
        <v>0</v>
      </c>
      <c r="E240" s="96">
        <v>37737.699999999997</v>
      </c>
      <c r="F240" s="93" t="s">
        <v>1155</v>
      </c>
      <c r="G240" s="93" t="s">
        <v>474</v>
      </c>
      <c r="H240" s="95" t="s">
        <v>1139</v>
      </c>
    </row>
    <row r="241" spans="1:8" s="91" customFormat="1" ht="13.9" hidden="1" customHeight="1" x14ac:dyDescent="0.2">
      <c r="A241" s="64" t="s">
        <v>19</v>
      </c>
      <c r="B241" s="65">
        <v>4</v>
      </c>
      <c r="C241" s="66">
        <v>6688.66</v>
      </c>
      <c r="D241" s="66">
        <v>0</v>
      </c>
      <c r="E241" s="66">
        <v>6688.66</v>
      </c>
      <c r="F241" s="64" t="s">
        <v>1155</v>
      </c>
      <c r="G241" s="64" t="s">
        <v>474</v>
      </c>
      <c r="H241" s="64" t="s">
        <v>2390</v>
      </c>
    </row>
    <row r="242" spans="1:8" s="91" customFormat="1" ht="13.9" hidden="1" customHeight="1" x14ac:dyDescent="0.2">
      <c r="A242" s="92" t="s">
        <v>19</v>
      </c>
      <c r="B242" s="94">
        <v>5</v>
      </c>
      <c r="C242" s="96">
        <v>44426.36</v>
      </c>
      <c r="D242" s="96">
        <v>0</v>
      </c>
      <c r="E242" s="96">
        <v>44426.36</v>
      </c>
      <c r="F242" s="93" t="s">
        <v>1333</v>
      </c>
      <c r="G242" s="93" t="s">
        <v>474</v>
      </c>
      <c r="H242" s="95" t="s">
        <v>1317</v>
      </c>
    </row>
    <row r="243" spans="1:8" s="91" customFormat="1" ht="13.9" hidden="1" customHeight="1" x14ac:dyDescent="0.2">
      <c r="A243" s="92" t="s">
        <v>19</v>
      </c>
      <c r="B243" s="94">
        <v>6</v>
      </c>
      <c r="C243" s="96">
        <v>31174.91</v>
      </c>
      <c r="D243" s="96">
        <v>0</v>
      </c>
      <c r="E243" s="96">
        <v>31174.91</v>
      </c>
      <c r="F243" s="93" t="s">
        <v>1511</v>
      </c>
      <c r="G243" s="93" t="s">
        <v>474</v>
      </c>
      <c r="H243" s="95" t="s">
        <v>1495</v>
      </c>
    </row>
    <row r="244" spans="1:8" s="91" customFormat="1" ht="13.9" hidden="1" customHeight="1" x14ac:dyDescent="0.2">
      <c r="A244" s="92" t="s">
        <v>19</v>
      </c>
      <c r="B244" s="94">
        <v>7</v>
      </c>
      <c r="C244" s="96">
        <v>31287.95</v>
      </c>
      <c r="D244" s="96">
        <v>0</v>
      </c>
      <c r="E244" s="96">
        <v>31287.95</v>
      </c>
      <c r="F244" s="93" t="s">
        <v>1696</v>
      </c>
      <c r="G244" s="93" t="s">
        <v>474</v>
      </c>
      <c r="H244" s="95" t="s">
        <v>1680</v>
      </c>
    </row>
    <row r="245" spans="1:8" s="91" customFormat="1" ht="13.9" hidden="1" customHeight="1" x14ac:dyDescent="0.2">
      <c r="A245" s="92" t="s">
        <v>19</v>
      </c>
      <c r="B245" s="94">
        <v>8</v>
      </c>
      <c r="C245" s="96">
        <v>31290.13</v>
      </c>
      <c r="D245" s="96">
        <v>0</v>
      </c>
      <c r="E245" s="96">
        <v>31290.13</v>
      </c>
      <c r="F245" s="93" t="s">
        <v>1871</v>
      </c>
      <c r="G245" s="93" t="s">
        <v>474</v>
      </c>
      <c r="H245" s="95" t="s">
        <v>1855</v>
      </c>
    </row>
    <row r="246" spans="1:8" s="91" customFormat="1" ht="13.9" hidden="1" customHeight="1" x14ac:dyDescent="0.2">
      <c r="A246" s="92" t="s">
        <v>19</v>
      </c>
      <c r="B246" s="94">
        <v>9</v>
      </c>
      <c r="C246" s="96">
        <v>35188.559999999998</v>
      </c>
      <c r="D246" s="96">
        <v>0</v>
      </c>
      <c r="E246" s="96">
        <v>35188.559999999998</v>
      </c>
      <c r="F246" s="93" t="s">
        <v>2049</v>
      </c>
      <c r="G246" s="93" t="s">
        <v>474</v>
      </c>
      <c r="H246" s="95" t="s">
        <v>2033</v>
      </c>
    </row>
    <row r="247" spans="1:8" s="91" customFormat="1" ht="13.9" hidden="1" customHeight="1" x14ac:dyDescent="0.2">
      <c r="A247" s="92" t="s">
        <v>19</v>
      </c>
      <c r="B247" s="94">
        <v>10</v>
      </c>
      <c r="C247" s="96">
        <v>35188.559999999998</v>
      </c>
      <c r="D247" s="96">
        <v>0</v>
      </c>
      <c r="E247" s="96">
        <v>35188.559999999998</v>
      </c>
      <c r="F247" s="93" t="s">
        <v>2245</v>
      </c>
      <c r="G247" s="93" t="s">
        <v>474</v>
      </c>
      <c r="H247" s="95" t="s">
        <v>2229</v>
      </c>
    </row>
    <row r="248" spans="1:8" s="91" customFormat="1" ht="13.9" hidden="1" customHeight="1" x14ac:dyDescent="0.2">
      <c r="A248" s="92" t="s">
        <v>19</v>
      </c>
      <c r="B248" s="94">
        <v>11</v>
      </c>
      <c r="C248" s="96">
        <v>35188.559999999998</v>
      </c>
      <c r="D248" s="96">
        <v>0</v>
      </c>
      <c r="E248" s="96">
        <v>35188.559999999998</v>
      </c>
      <c r="F248" s="93" t="s">
        <v>2442</v>
      </c>
      <c r="G248" s="93" t="s">
        <v>474</v>
      </c>
      <c r="H248" s="95" t="s">
        <v>2394</v>
      </c>
    </row>
    <row r="249" spans="1:8" s="91" customFormat="1" ht="13.9" hidden="1" customHeight="1" x14ac:dyDescent="0.2">
      <c r="A249" s="92" t="s">
        <v>19</v>
      </c>
      <c r="B249" s="94">
        <v>12</v>
      </c>
      <c r="C249" s="96">
        <v>35184.449999999997</v>
      </c>
      <c r="D249" s="96">
        <v>0</v>
      </c>
      <c r="E249" s="96">
        <v>35184.449999999997</v>
      </c>
      <c r="F249" s="93" t="s">
        <v>2443</v>
      </c>
      <c r="G249" s="93" t="s">
        <v>474</v>
      </c>
      <c r="H249" s="95" t="s">
        <v>2396</v>
      </c>
    </row>
    <row r="250" spans="1:8" s="91" customFormat="1" ht="13.9" hidden="1" customHeight="1" x14ac:dyDescent="0.2">
      <c r="A250" s="92" t="s">
        <v>20</v>
      </c>
      <c r="B250" s="94">
        <v>1</v>
      </c>
      <c r="C250" s="96">
        <v>177470.28</v>
      </c>
      <c r="D250" s="96">
        <v>0</v>
      </c>
      <c r="E250" s="96">
        <v>177470.28</v>
      </c>
      <c r="F250" s="93" t="s">
        <v>475</v>
      </c>
      <c r="G250" s="93" t="s">
        <v>476</v>
      </c>
      <c r="H250" s="95" t="s">
        <v>443</v>
      </c>
    </row>
    <row r="251" spans="1:8" s="91" customFormat="1" ht="13.9" hidden="1" customHeight="1" x14ac:dyDescent="0.2">
      <c r="A251" s="92" t="s">
        <v>20</v>
      </c>
      <c r="B251" s="94">
        <v>2</v>
      </c>
      <c r="C251" s="96">
        <v>177470.28</v>
      </c>
      <c r="D251" s="96">
        <v>0</v>
      </c>
      <c r="E251" s="96">
        <v>177470.28</v>
      </c>
      <c r="F251" s="93" t="s">
        <v>797</v>
      </c>
      <c r="G251" s="93" t="s">
        <v>476</v>
      </c>
      <c r="H251" s="95" t="s">
        <v>780</v>
      </c>
    </row>
    <row r="252" spans="1:8" s="91" customFormat="1" ht="13.9" hidden="1" customHeight="1" x14ac:dyDescent="0.2">
      <c r="A252" s="92" t="s">
        <v>20</v>
      </c>
      <c r="B252" s="94">
        <v>3</v>
      </c>
      <c r="C252" s="96">
        <v>177470.28</v>
      </c>
      <c r="D252" s="96">
        <v>0</v>
      </c>
      <c r="E252" s="96">
        <v>177470.28</v>
      </c>
      <c r="F252" s="93" t="s">
        <v>976</v>
      </c>
      <c r="G252" s="93" t="s">
        <v>476</v>
      </c>
      <c r="H252" s="95" t="s">
        <v>959</v>
      </c>
    </row>
    <row r="253" spans="1:8" s="91" customFormat="1" ht="13.9" hidden="1" customHeight="1" x14ac:dyDescent="0.2">
      <c r="A253" s="92" t="s">
        <v>20</v>
      </c>
      <c r="B253" s="94">
        <v>4</v>
      </c>
      <c r="C253" s="96">
        <v>157490.65</v>
      </c>
      <c r="D253" s="96">
        <v>0</v>
      </c>
      <c r="E253" s="96">
        <v>157490.65</v>
      </c>
      <c r="F253" s="93" t="s">
        <v>1156</v>
      </c>
      <c r="G253" s="93" t="s">
        <v>476</v>
      </c>
      <c r="H253" s="95" t="s">
        <v>1139</v>
      </c>
    </row>
    <row r="254" spans="1:8" s="91" customFormat="1" ht="13.9" hidden="1" customHeight="1" x14ac:dyDescent="0.2">
      <c r="A254" s="64" t="s">
        <v>20</v>
      </c>
      <c r="B254" s="65">
        <v>4</v>
      </c>
      <c r="C254" s="66">
        <v>19979.63</v>
      </c>
      <c r="D254" s="66">
        <v>0</v>
      </c>
      <c r="E254" s="66">
        <v>19979.63</v>
      </c>
      <c r="F254" s="64" t="s">
        <v>1156</v>
      </c>
      <c r="G254" s="64" t="s">
        <v>476</v>
      </c>
      <c r="H254" s="64" t="s">
        <v>2390</v>
      </c>
    </row>
    <row r="255" spans="1:8" s="91" customFormat="1" ht="13.9" hidden="1" customHeight="1" x14ac:dyDescent="0.2">
      <c r="A255" s="92" t="s">
        <v>20</v>
      </c>
      <c r="B255" s="94">
        <v>5</v>
      </c>
      <c r="C255" s="96">
        <v>177470.28</v>
      </c>
      <c r="D255" s="96">
        <v>0</v>
      </c>
      <c r="E255" s="96">
        <v>177470.28</v>
      </c>
      <c r="F255" s="93" t="s">
        <v>1334</v>
      </c>
      <c r="G255" s="93" t="s">
        <v>476</v>
      </c>
      <c r="H255" s="95" t="s">
        <v>1317</v>
      </c>
    </row>
    <row r="256" spans="1:8" s="91" customFormat="1" ht="13.9" hidden="1" customHeight="1" x14ac:dyDescent="0.2">
      <c r="A256" s="92" t="s">
        <v>20</v>
      </c>
      <c r="B256" s="94">
        <v>6</v>
      </c>
      <c r="C256" s="96">
        <v>165687.73000000001</v>
      </c>
      <c r="D256" s="96">
        <v>0</v>
      </c>
      <c r="E256" s="96">
        <v>165687.73000000001</v>
      </c>
      <c r="F256" s="93" t="s">
        <v>1512</v>
      </c>
      <c r="G256" s="93" t="s">
        <v>476</v>
      </c>
      <c r="H256" s="95" t="s">
        <v>1495</v>
      </c>
    </row>
    <row r="257" spans="1:8" s="91" customFormat="1" ht="13.9" hidden="1" customHeight="1" x14ac:dyDescent="0.2">
      <c r="A257" s="92" t="s">
        <v>20</v>
      </c>
      <c r="B257" s="94">
        <v>7</v>
      </c>
      <c r="C257" s="96">
        <v>165645.34</v>
      </c>
      <c r="D257" s="96">
        <v>0</v>
      </c>
      <c r="E257" s="96">
        <v>165645.34</v>
      </c>
      <c r="F257" s="93" t="s">
        <v>1697</v>
      </c>
      <c r="G257" s="93" t="s">
        <v>476</v>
      </c>
      <c r="H257" s="95" t="s">
        <v>1680</v>
      </c>
    </row>
    <row r="258" spans="1:8" s="91" customFormat="1" ht="13.9" hidden="1" customHeight="1" x14ac:dyDescent="0.2">
      <c r="A258" s="92" t="s">
        <v>20</v>
      </c>
      <c r="B258" s="94">
        <v>8</v>
      </c>
      <c r="C258" s="96">
        <v>165652.54</v>
      </c>
      <c r="D258" s="96">
        <v>0</v>
      </c>
      <c r="E258" s="96">
        <v>165652.54</v>
      </c>
      <c r="F258" s="93" t="s">
        <v>1872</v>
      </c>
      <c r="G258" s="93" t="s">
        <v>476</v>
      </c>
      <c r="H258" s="95" t="s">
        <v>1855</v>
      </c>
    </row>
    <row r="259" spans="1:8" s="91" customFormat="1" ht="13.9" hidden="1" customHeight="1" x14ac:dyDescent="0.2">
      <c r="A259" s="92" t="s">
        <v>20</v>
      </c>
      <c r="B259" s="94">
        <v>9</v>
      </c>
      <c r="C259" s="96">
        <v>178537.08</v>
      </c>
      <c r="D259" s="96">
        <v>0</v>
      </c>
      <c r="E259" s="96">
        <v>178537.08</v>
      </c>
      <c r="F259" s="93" t="s">
        <v>2050</v>
      </c>
      <c r="G259" s="93" t="s">
        <v>476</v>
      </c>
      <c r="H259" s="95" t="s">
        <v>2033</v>
      </c>
    </row>
    <row r="260" spans="1:8" s="91" customFormat="1" ht="13.9" hidden="1" customHeight="1" x14ac:dyDescent="0.2">
      <c r="A260" s="92" t="s">
        <v>20</v>
      </c>
      <c r="B260" s="94">
        <v>10</v>
      </c>
      <c r="C260" s="96">
        <v>178537.08</v>
      </c>
      <c r="D260" s="96">
        <v>0</v>
      </c>
      <c r="E260" s="96">
        <v>178537.08</v>
      </c>
      <c r="F260" s="93" t="s">
        <v>2246</v>
      </c>
      <c r="G260" s="93" t="s">
        <v>476</v>
      </c>
      <c r="H260" s="95" t="s">
        <v>2229</v>
      </c>
    </row>
    <row r="261" spans="1:8" s="91" customFormat="1" ht="13.9" hidden="1" customHeight="1" x14ac:dyDescent="0.2">
      <c r="A261" s="92" t="s">
        <v>20</v>
      </c>
      <c r="B261" s="94">
        <v>11</v>
      </c>
      <c r="C261" s="96">
        <v>178537.09</v>
      </c>
      <c r="D261" s="96">
        <v>0</v>
      </c>
      <c r="E261" s="96">
        <v>178537.09</v>
      </c>
      <c r="F261" s="93" t="s">
        <v>2444</v>
      </c>
      <c r="G261" s="93" t="s">
        <v>476</v>
      </c>
      <c r="H261" s="95" t="s">
        <v>2394</v>
      </c>
    </row>
    <row r="262" spans="1:8" s="91" customFormat="1" ht="13.9" hidden="1" customHeight="1" x14ac:dyDescent="0.2">
      <c r="A262" s="92" t="s">
        <v>20</v>
      </c>
      <c r="B262" s="94">
        <v>12</v>
      </c>
      <c r="C262" s="96">
        <v>178523.49</v>
      </c>
      <c r="D262" s="96">
        <v>0</v>
      </c>
      <c r="E262" s="96">
        <v>178523.49</v>
      </c>
      <c r="F262" s="93" t="s">
        <v>2445</v>
      </c>
      <c r="G262" s="93" t="s">
        <v>476</v>
      </c>
      <c r="H262" s="95" t="s">
        <v>2396</v>
      </c>
    </row>
    <row r="263" spans="1:8" s="91" customFormat="1" ht="13.9" hidden="1" customHeight="1" x14ac:dyDescent="0.2">
      <c r="A263" s="92" t="s">
        <v>21</v>
      </c>
      <c r="B263" s="94">
        <v>1</v>
      </c>
      <c r="C263" s="96">
        <v>88067.99</v>
      </c>
      <c r="D263" s="96">
        <v>0</v>
      </c>
      <c r="E263" s="96">
        <v>88067.99</v>
      </c>
      <c r="F263" s="93" t="s">
        <v>477</v>
      </c>
      <c r="G263" s="93" t="s">
        <v>478</v>
      </c>
      <c r="H263" s="95" t="s">
        <v>443</v>
      </c>
    </row>
    <row r="264" spans="1:8" s="91" customFormat="1" ht="13.9" hidden="1" customHeight="1" x14ac:dyDescent="0.2">
      <c r="A264" s="92" t="s">
        <v>21</v>
      </c>
      <c r="B264" s="94">
        <v>2</v>
      </c>
      <c r="C264" s="96">
        <v>88067.99</v>
      </c>
      <c r="D264" s="96">
        <v>0</v>
      </c>
      <c r="E264" s="96">
        <v>88067.99</v>
      </c>
      <c r="F264" s="93" t="s">
        <v>798</v>
      </c>
      <c r="G264" s="93" t="s">
        <v>478</v>
      </c>
      <c r="H264" s="95" t="s">
        <v>780</v>
      </c>
    </row>
    <row r="265" spans="1:8" s="91" customFormat="1" ht="13.9" hidden="1" customHeight="1" x14ac:dyDescent="0.2">
      <c r="A265" s="92" t="s">
        <v>21</v>
      </c>
      <c r="B265" s="94">
        <v>3</v>
      </c>
      <c r="C265" s="96">
        <v>88067.99</v>
      </c>
      <c r="D265" s="96">
        <v>0</v>
      </c>
      <c r="E265" s="96">
        <v>88067.99</v>
      </c>
      <c r="F265" s="93" t="s">
        <v>977</v>
      </c>
      <c r="G265" s="93" t="s">
        <v>478</v>
      </c>
      <c r="H265" s="95" t="s">
        <v>959</v>
      </c>
    </row>
    <row r="266" spans="1:8" s="91" customFormat="1" ht="13.9" hidden="1" customHeight="1" x14ac:dyDescent="0.2">
      <c r="A266" s="92" t="s">
        <v>21</v>
      </c>
      <c r="B266" s="94">
        <v>4</v>
      </c>
      <c r="C266" s="96">
        <v>77401.78</v>
      </c>
      <c r="D266" s="96">
        <v>0</v>
      </c>
      <c r="E266" s="96">
        <v>77401.78</v>
      </c>
      <c r="F266" s="93" t="s">
        <v>1157</v>
      </c>
      <c r="G266" s="93" t="s">
        <v>478</v>
      </c>
      <c r="H266" s="95" t="s">
        <v>1139</v>
      </c>
    </row>
    <row r="267" spans="1:8" s="91" customFormat="1" ht="13.9" hidden="1" customHeight="1" x14ac:dyDescent="0.2">
      <c r="A267" s="64" t="s">
        <v>21</v>
      </c>
      <c r="B267" s="65">
        <v>4</v>
      </c>
      <c r="C267" s="66">
        <v>10666.21</v>
      </c>
      <c r="D267" s="66">
        <v>0</v>
      </c>
      <c r="E267" s="66">
        <v>10666.21</v>
      </c>
      <c r="F267" s="64" t="s">
        <v>1157</v>
      </c>
      <c r="G267" s="64" t="s">
        <v>478</v>
      </c>
      <c r="H267" s="64" t="s">
        <v>2390</v>
      </c>
    </row>
    <row r="268" spans="1:8" s="91" customFormat="1" ht="13.9" hidden="1" customHeight="1" x14ac:dyDescent="0.2">
      <c r="A268" s="92" t="s">
        <v>21</v>
      </c>
      <c r="B268" s="94">
        <v>5</v>
      </c>
      <c r="C268" s="96">
        <v>88067.99</v>
      </c>
      <c r="D268" s="96">
        <v>0</v>
      </c>
      <c r="E268" s="96">
        <v>88067.99</v>
      </c>
      <c r="F268" s="93" t="s">
        <v>1335</v>
      </c>
      <c r="G268" s="93" t="s">
        <v>478</v>
      </c>
      <c r="H268" s="95" t="s">
        <v>1317</v>
      </c>
    </row>
    <row r="269" spans="1:8" s="91" customFormat="1" ht="13.9" hidden="1" customHeight="1" x14ac:dyDescent="0.2">
      <c r="A269" s="92" t="s">
        <v>21</v>
      </c>
      <c r="B269" s="94">
        <v>6</v>
      </c>
      <c r="C269" s="96">
        <v>174783.51</v>
      </c>
      <c r="D269" s="96">
        <v>0</v>
      </c>
      <c r="E269" s="96">
        <v>174783.51</v>
      </c>
      <c r="F269" s="93" t="s">
        <v>1513</v>
      </c>
      <c r="G269" s="93" t="s">
        <v>478</v>
      </c>
      <c r="H269" s="95" t="s">
        <v>1495</v>
      </c>
    </row>
    <row r="270" spans="1:8" s="91" customFormat="1" ht="13.9" hidden="1" customHeight="1" x14ac:dyDescent="0.2">
      <c r="A270" s="92" t="s">
        <v>21</v>
      </c>
      <c r="B270" s="94">
        <v>7</v>
      </c>
      <c r="C270" s="96">
        <v>174756.72</v>
      </c>
      <c r="D270" s="96">
        <v>0</v>
      </c>
      <c r="E270" s="96">
        <v>174756.72</v>
      </c>
      <c r="F270" s="93" t="s">
        <v>1698</v>
      </c>
      <c r="G270" s="93" t="s">
        <v>478</v>
      </c>
      <c r="H270" s="95" t="s">
        <v>1680</v>
      </c>
    </row>
    <row r="271" spans="1:8" s="91" customFormat="1" ht="13.9" hidden="1" customHeight="1" x14ac:dyDescent="0.2">
      <c r="A271" s="92" t="s">
        <v>21</v>
      </c>
      <c r="B271" s="94">
        <v>8</v>
      </c>
      <c r="C271" s="96">
        <v>436903.17</v>
      </c>
      <c r="D271" s="96">
        <v>0</v>
      </c>
      <c r="E271" s="96">
        <v>436903.17</v>
      </c>
      <c r="F271" s="93" t="s">
        <v>1873</v>
      </c>
      <c r="G271" s="93" t="s">
        <v>478</v>
      </c>
      <c r="H271" s="95" t="s">
        <v>1855</v>
      </c>
    </row>
    <row r="272" spans="1:8" s="91" customFormat="1" ht="13.9" hidden="1" customHeight="1" x14ac:dyDescent="0.2">
      <c r="A272" s="92" t="s">
        <v>21</v>
      </c>
      <c r="B272" s="94">
        <v>9</v>
      </c>
      <c r="C272" s="96">
        <v>117368.97</v>
      </c>
      <c r="D272" s="96">
        <v>0</v>
      </c>
      <c r="E272" s="96">
        <v>117368.97</v>
      </c>
      <c r="F272" s="93" t="s">
        <v>2051</v>
      </c>
      <c r="G272" s="93" t="s">
        <v>478</v>
      </c>
      <c r="H272" s="95" t="s">
        <v>2033</v>
      </c>
    </row>
    <row r="273" spans="1:8" s="91" customFormat="1" ht="13.9" hidden="1" customHeight="1" x14ac:dyDescent="0.2">
      <c r="A273" s="92" t="s">
        <v>21</v>
      </c>
      <c r="B273" s="94">
        <v>10</v>
      </c>
      <c r="C273" s="96">
        <v>117368.96000000001</v>
      </c>
      <c r="D273" s="96">
        <v>0</v>
      </c>
      <c r="E273" s="96">
        <v>117368.96000000001</v>
      </c>
      <c r="F273" s="93" t="s">
        <v>2247</v>
      </c>
      <c r="G273" s="93" t="s">
        <v>478</v>
      </c>
      <c r="H273" s="95" t="s">
        <v>2229</v>
      </c>
    </row>
    <row r="274" spans="1:8" s="91" customFormat="1" ht="13.9" hidden="1" customHeight="1" x14ac:dyDescent="0.2">
      <c r="A274" s="92" t="s">
        <v>21</v>
      </c>
      <c r="B274" s="94">
        <v>11</v>
      </c>
      <c r="C274" s="96">
        <v>117368.97</v>
      </c>
      <c r="D274" s="96">
        <v>0</v>
      </c>
      <c r="E274" s="96">
        <v>117368.97</v>
      </c>
      <c r="F274" s="93" t="s">
        <v>2446</v>
      </c>
      <c r="G274" s="93" t="s">
        <v>478</v>
      </c>
      <c r="H274" s="95" t="s">
        <v>2394</v>
      </c>
    </row>
    <row r="275" spans="1:8" s="91" customFormat="1" ht="13.9" hidden="1" customHeight="1" x14ac:dyDescent="0.2">
      <c r="A275" s="92" t="s">
        <v>21</v>
      </c>
      <c r="B275" s="94">
        <v>12</v>
      </c>
      <c r="C275" s="96">
        <v>117360.37</v>
      </c>
      <c r="D275" s="96">
        <v>0</v>
      </c>
      <c r="E275" s="96">
        <v>117360.37</v>
      </c>
      <c r="F275" s="93" t="s">
        <v>2447</v>
      </c>
      <c r="G275" s="93" t="s">
        <v>478</v>
      </c>
      <c r="H275" s="95" t="s">
        <v>2396</v>
      </c>
    </row>
    <row r="276" spans="1:8" s="91" customFormat="1" ht="13.9" hidden="1" customHeight="1" x14ac:dyDescent="0.2">
      <c r="A276" s="92" t="s">
        <v>22</v>
      </c>
      <c r="B276" s="94">
        <v>1</v>
      </c>
      <c r="C276" s="96">
        <v>52518.91</v>
      </c>
      <c r="D276" s="96">
        <v>0</v>
      </c>
      <c r="E276" s="96">
        <v>52518.91</v>
      </c>
      <c r="F276" s="93" t="s">
        <v>479</v>
      </c>
      <c r="G276" s="93" t="s">
        <v>480</v>
      </c>
      <c r="H276" s="95" t="s">
        <v>443</v>
      </c>
    </row>
    <row r="277" spans="1:8" s="91" customFormat="1" ht="13.9" hidden="1" customHeight="1" x14ac:dyDescent="0.2">
      <c r="A277" s="92" t="s">
        <v>22</v>
      </c>
      <c r="B277" s="94">
        <v>2</v>
      </c>
      <c r="C277" s="96">
        <v>52518.91</v>
      </c>
      <c r="D277" s="96">
        <v>0</v>
      </c>
      <c r="E277" s="96">
        <v>52518.91</v>
      </c>
      <c r="F277" s="93" t="s">
        <v>799</v>
      </c>
      <c r="G277" s="93" t="s">
        <v>480</v>
      </c>
      <c r="H277" s="95" t="s">
        <v>780</v>
      </c>
    </row>
    <row r="278" spans="1:8" s="91" customFormat="1" ht="13.9" hidden="1" customHeight="1" x14ac:dyDescent="0.2">
      <c r="A278" s="92" t="s">
        <v>22</v>
      </c>
      <c r="B278" s="94">
        <v>3</v>
      </c>
      <c r="C278" s="96">
        <v>52518.91</v>
      </c>
      <c r="D278" s="96">
        <v>0</v>
      </c>
      <c r="E278" s="96">
        <v>52518.91</v>
      </c>
      <c r="F278" s="93" t="s">
        <v>978</v>
      </c>
      <c r="G278" s="93" t="s">
        <v>480</v>
      </c>
      <c r="H278" s="95" t="s">
        <v>959</v>
      </c>
    </row>
    <row r="279" spans="1:8" s="91" customFormat="1" ht="13.9" hidden="1" customHeight="1" x14ac:dyDescent="0.2">
      <c r="A279" s="92" t="s">
        <v>22</v>
      </c>
      <c r="B279" s="94">
        <v>4</v>
      </c>
      <c r="C279" s="96">
        <v>50098.31</v>
      </c>
      <c r="D279" s="96">
        <v>0</v>
      </c>
      <c r="E279" s="96">
        <v>50098.31</v>
      </c>
      <c r="F279" s="93" t="s">
        <v>1158</v>
      </c>
      <c r="G279" s="93" t="s">
        <v>480</v>
      </c>
      <c r="H279" s="95" t="s">
        <v>1139</v>
      </c>
    </row>
    <row r="280" spans="1:8" s="91" customFormat="1" ht="13.9" hidden="1" customHeight="1" x14ac:dyDescent="0.2">
      <c r="A280" s="64" t="s">
        <v>22</v>
      </c>
      <c r="B280" s="65">
        <v>4</v>
      </c>
      <c r="C280" s="66">
        <v>2420.6</v>
      </c>
      <c r="D280" s="66">
        <v>0</v>
      </c>
      <c r="E280" s="66">
        <v>2420.6</v>
      </c>
      <c r="F280" s="64" t="s">
        <v>1158</v>
      </c>
      <c r="G280" s="64" t="s">
        <v>480</v>
      </c>
      <c r="H280" s="64" t="s">
        <v>2390</v>
      </c>
    </row>
    <row r="281" spans="1:8" s="91" customFormat="1" ht="13.9" hidden="1" customHeight="1" x14ac:dyDescent="0.2">
      <c r="A281" s="92" t="s">
        <v>22</v>
      </c>
      <c r="B281" s="94">
        <v>5</v>
      </c>
      <c r="C281" s="96">
        <v>52518.91</v>
      </c>
      <c r="D281" s="96">
        <v>0</v>
      </c>
      <c r="E281" s="96">
        <v>52518.91</v>
      </c>
      <c r="F281" s="93" t="s">
        <v>1336</v>
      </c>
      <c r="G281" s="93" t="s">
        <v>480</v>
      </c>
      <c r="H281" s="95" t="s">
        <v>1317</v>
      </c>
    </row>
    <row r="282" spans="1:8" s="91" customFormat="1" ht="13.9" hidden="1" customHeight="1" x14ac:dyDescent="0.2">
      <c r="A282" s="92" t="s">
        <v>22</v>
      </c>
      <c r="B282" s="94">
        <v>6</v>
      </c>
      <c r="C282" s="96">
        <v>48857.14</v>
      </c>
      <c r="D282" s="96">
        <v>0</v>
      </c>
      <c r="E282" s="96">
        <v>48857.14</v>
      </c>
      <c r="F282" s="93" t="s">
        <v>1514</v>
      </c>
      <c r="G282" s="93" t="s">
        <v>480</v>
      </c>
      <c r="H282" s="95" t="s">
        <v>1495</v>
      </c>
    </row>
    <row r="283" spans="1:8" s="91" customFormat="1" ht="13.9" hidden="1" customHeight="1" x14ac:dyDescent="0.2">
      <c r="A283" s="92" t="s">
        <v>22</v>
      </c>
      <c r="B283" s="94">
        <v>7</v>
      </c>
      <c r="C283" s="96">
        <v>48877.57</v>
      </c>
      <c r="D283" s="96">
        <v>0</v>
      </c>
      <c r="E283" s="96">
        <v>48877.57</v>
      </c>
      <c r="F283" s="93" t="s">
        <v>1699</v>
      </c>
      <c r="G283" s="93" t="s">
        <v>480</v>
      </c>
      <c r="H283" s="95" t="s">
        <v>1680</v>
      </c>
    </row>
    <row r="284" spans="1:8" s="91" customFormat="1" ht="13.9" hidden="1" customHeight="1" x14ac:dyDescent="0.2">
      <c r="A284" s="92" t="s">
        <v>22</v>
      </c>
      <c r="B284" s="94">
        <v>8</v>
      </c>
      <c r="C284" s="96">
        <v>48879.519999999997</v>
      </c>
      <c r="D284" s="96">
        <v>0</v>
      </c>
      <c r="E284" s="96">
        <v>48879.519999999997</v>
      </c>
      <c r="F284" s="93" t="s">
        <v>1874</v>
      </c>
      <c r="G284" s="93" t="s">
        <v>480</v>
      </c>
      <c r="H284" s="95" t="s">
        <v>1855</v>
      </c>
    </row>
    <row r="285" spans="1:8" s="91" customFormat="1" ht="13.9" hidden="1" customHeight="1" x14ac:dyDescent="0.2">
      <c r="A285" s="92" t="s">
        <v>22</v>
      </c>
      <c r="B285" s="94">
        <v>9</v>
      </c>
      <c r="C285" s="96">
        <v>52369.19</v>
      </c>
      <c r="D285" s="96">
        <v>0</v>
      </c>
      <c r="E285" s="96">
        <v>52369.19</v>
      </c>
      <c r="F285" s="93" t="s">
        <v>2052</v>
      </c>
      <c r="G285" s="93" t="s">
        <v>480</v>
      </c>
      <c r="H285" s="95" t="s">
        <v>2033</v>
      </c>
    </row>
    <row r="286" spans="1:8" s="91" customFormat="1" ht="13.9" hidden="1" customHeight="1" x14ac:dyDescent="0.2">
      <c r="A286" s="92" t="s">
        <v>22</v>
      </c>
      <c r="B286" s="94">
        <v>10</v>
      </c>
      <c r="C286" s="96">
        <v>52369.18</v>
      </c>
      <c r="D286" s="96">
        <v>0</v>
      </c>
      <c r="E286" s="96">
        <v>52369.18</v>
      </c>
      <c r="F286" s="93" t="s">
        <v>2248</v>
      </c>
      <c r="G286" s="93" t="s">
        <v>480</v>
      </c>
      <c r="H286" s="95" t="s">
        <v>2229</v>
      </c>
    </row>
    <row r="287" spans="1:8" s="91" customFormat="1" ht="13.9" hidden="1" customHeight="1" x14ac:dyDescent="0.2">
      <c r="A287" s="92" t="s">
        <v>22</v>
      </c>
      <c r="B287" s="94">
        <v>11</v>
      </c>
      <c r="C287" s="96">
        <v>52369.19</v>
      </c>
      <c r="D287" s="96">
        <v>0</v>
      </c>
      <c r="E287" s="96">
        <v>52369.19</v>
      </c>
      <c r="F287" s="93" t="s">
        <v>2448</v>
      </c>
      <c r="G287" s="93" t="s">
        <v>480</v>
      </c>
      <c r="H287" s="95" t="s">
        <v>2394</v>
      </c>
    </row>
    <row r="288" spans="1:8" s="91" customFormat="1" ht="13.9" hidden="1" customHeight="1" x14ac:dyDescent="0.2">
      <c r="A288" s="92" t="s">
        <v>22</v>
      </c>
      <c r="B288" s="94">
        <v>12</v>
      </c>
      <c r="C288" s="96">
        <v>52365.5</v>
      </c>
      <c r="D288" s="96">
        <v>0</v>
      </c>
      <c r="E288" s="96">
        <v>52365.5</v>
      </c>
      <c r="F288" s="93" t="s">
        <v>2449</v>
      </c>
      <c r="G288" s="93" t="s">
        <v>480</v>
      </c>
      <c r="H288" s="95" t="s">
        <v>2396</v>
      </c>
    </row>
    <row r="289" spans="1:8" s="91" customFormat="1" ht="13.9" hidden="1" customHeight="1" x14ac:dyDescent="0.2">
      <c r="A289" s="92" t="s">
        <v>23</v>
      </c>
      <c r="B289" s="94">
        <v>1</v>
      </c>
      <c r="C289" s="96">
        <v>1518561.46</v>
      </c>
      <c r="D289" s="96">
        <v>0</v>
      </c>
      <c r="E289" s="96">
        <v>1518561.46</v>
      </c>
      <c r="F289" s="93" t="s">
        <v>481</v>
      </c>
      <c r="G289" s="93" t="s">
        <v>482</v>
      </c>
      <c r="H289" s="95" t="s">
        <v>443</v>
      </c>
    </row>
    <row r="290" spans="1:8" s="91" customFormat="1" ht="13.9" hidden="1" customHeight="1" x14ac:dyDescent="0.2">
      <c r="A290" s="92" t="s">
        <v>23</v>
      </c>
      <c r="B290" s="94">
        <v>2</v>
      </c>
      <c r="C290" s="96">
        <v>1518561.46</v>
      </c>
      <c r="D290" s="96">
        <v>0</v>
      </c>
      <c r="E290" s="96">
        <v>1518561.46</v>
      </c>
      <c r="F290" s="93" t="s">
        <v>800</v>
      </c>
      <c r="G290" s="93" t="s">
        <v>482</v>
      </c>
      <c r="H290" s="95" t="s">
        <v>780</v>
      </c>
    </row>
    <row r="291" spans="1:8" s="91" customFormat="1" ht="13.9" hidden="1" customHeight="1" x14ac:dyDescent="0.2">
      <c r="A291" s="92" t="s">
        <v>23</v>
      </c>
      <c r="B291" s="94">
        <v>3</v>
      </c>
      <c r="C291" s="96">
        <v>1518561.46</v>
      </c>
      <c r="D291" s="96">
        <v>0</v>
      </c>
      <c r="E291" s="96">
        <v>1518561.46</v>
      </c>
      <c r="F291" s="93" t="s">
        <v>979</v>
      </c>
      <c r="G291" s="93" t="s">
        <v>482</v>
      </c>
      <c r="H291" s="95" t="s">
        <v>959</v>
      </c>
    </row>
    <row r="292" spans="1:8" s="91" customFormat="1" ht="13.9" hidden="1" customHeight="1" x14ac:dyDescent="0.2">
      <c r="A292" s="92" t="s">
        <v>23</v>
      </c>
      <c r="B292" s="94">
        <v>4</v>
      </c>
      <c r="C292" s="96">
        <v>1473013.84</v>
      </c>
      <c r="D292" s="96">
        <v>0</v>
      </c>
      <c r="E292" s="96">
        <v>1473013.84</v>
      </c>
      <c r="F292" s="93" t="s">
        <v>1159</v>
      </c>
      <c r="G292" s="93" t="s">
        <v>482</v>
      </c>
      <c r="H292" s="95" t="s">
        <v>1139</v>
      </c>
    </row>
    <row r="293" spans="1:8" s="91" customFormat="1" ht="13.9" hidden="1" customHeight="1" x14ac:dyDescent="0.2">
      <c r="A293" s="64" t="s">
        <v>23</v>
      </c>
      <c r="B293" s="65">
        <v>4</v>
      </c>
      <c r="C293" s="66">
        <v>45547.62</v>
      </c>
      <c r="D293" s="66">
        <v>0</v>
      </c>
      <c r="E293" s="66">
        <v>45547.62</v>
      </c>
      <c r="F293" s="64" t="s">
        <v>1159</v>
      </c>
      <c r="G293" s="64" t="s">
        <v>482</v>
      </c>
      <c r="H293" s="64" t="s">
        <v>2390</v>
      </c>
    </row>
    <row r="294" spans="1:8" s="91" customFormat="1" ht="13.9" hidden="1" customHeight="1" x14ac:dyDescent="0.2">
      <c r="A294" s="92" t="s">
        <v>23</v>
      </c>
      <c r="B294" s="94">
        <v>5</v>
      </c>
      <c r="C294" s="96">
        <v>1518561.46</v>
      </c>
      <c r="D294" s="96">
        <v>0</v>
      </c>
      <c r="E294" s="96">
        <v>1518561.46</v>
      </c>
      <c r="F294" s="93" t="s">
        <v>1337</v>
      </c>
      <c r="G294" s="93" t="s">
        <v>482</v>
      </c>
      <c r="H294" s="95" t="s">
        <v>1317</v>
      </c>
    </row>
    <row r="295" spans="1:8" s="91" customFormat="1" ht="13.9" hidden="1" customHeight="1" x14ac:dyDescent="0.2">
      <c r="A295" s="92" t="s">
        <v>23</v>
      </c>
      <c r="B295" s="94">
        <v>6</v>
      </c>
      <c r="C295" s="96">
        <v>1319908.21</v>
      </c>
      <c r="D295" s="96">
        <v>0</v>
      </c>
      <c r="E295" s="96">
        <v>1319908.21</v>
      </c>
      <c r="F295" s="93" t="s">
        <v>1515</v>
      </c>
      <c r="G295" s="93" t="s">
        <v>482</v>
      </c>
      <c r="H295" s="95" t="s">
        <v>1495</v>
      </c>
    </row>
    <row r="296" spans="1:8" s="91" customFormat="1" ht="13.9" hidden="1" customHeight="1" x14ac:dyDescent="0.2">
      <c r="A296" s="92" t="s">
        <v>23</v>
      </c>
      <c r="B296" s="94">
        <v>7</v>
      </c>
      <c r="C296" s="96">
        <v>1322225.68</v>
      </c>
      <c r="D296" s="96">
        <v>0</v>
      </c>
      <c r="E296" s="96">
        <v>1322225.68</v>
      </c>
      <c r="F296" s="93" t="s">
        <v>1700</v>
      </c>
      <c r="G296" s="93" t="s">
        <v>482</v>
      </c>
      <c r="H296" s="95" t="s">
        <v>1680</v>
      </c>
    </row>
    <row r="297" spans="1:8" s="91" customFormat="1" ht="13.9" hidden="1" customHeight="1" x14ac:dyDescent="0.2">
      <c r="A297" s="92" t="s">
        <v>23</v>
      </c>
      <c r="B297" s="94">
        <v>8</v>
      </c>
      <c r="C297" s="96">
        <v>1322269.57</v>
      </c>
      <c r="D297" s="96">
        <v>0</v>
      </c>
      <c r="E297" s="96">
        <v>1322269.57</v>
      </c>
      <c r="F297" s="93" t="s">
        <v>1875</v>
      </c>
      <c r="G297" s="93" t="s">
        <v>482</v>
      </c>
      <c r="H297" s="95" t="s">
        <v>1855</v>
      </c>
    </row>
    <row r="298" spans="1:8" s="91" customFormat="1" ht="13.9" hidden="1" customHeight="1" x14ac:dyDescent="0.2">
      <c r="A298" s="92" t="s">
        <v>23</v>
      </c>
      <c r="B298" s="94">
        <v>9</v>
      </c>
      <c r="C298" s="96">
        <v>1400781.7</v>
      </c>
      <c r="D298" s="96">
        <v>0</v>
      </c>
      <c r="E298" s="96">
        <v>1400781.7</v>
      </c>
      <c r="F298" s="93" t="s">
        <v>2053</v>
      </c>
      <c r="G298" s="93" t="s">
        <v>482</v>
      </c>
      <c r="H298" s="95" t="s">
        <v>2033</v>
      </c>
    </row>
    <row r="299" spans="1:8" s="91" customFormat="1" ht="13.9" hidden="1" customHeight="1" x14ac:dyDescent="0.2">
      <c r="A299" s="92" t="s">
        <v>23</v>
      </c>
      <c r="B299" s="94">
        <v>10</v>
      </c>
      <c r="C299" s="96">
        <v>1400781.69</v>
      </c>
      <c r="D299" s="96">
        <v>0</v>
      </c>
      <c r="E299" s="96">
        <v>1400781.69</v>
      </c>
      <c r="F299" s="93" t="s">
        <v>2249</v>
      </c>
      <c r="G299" s="93" t="s">
        <v>482</v>
      </c>
      <c r="H299" s="95" t="s">
        <v>2229</v>
      </c>
    </row>
    <row r="300" spans="1:8" s="91" customFormat="1" ht="13.9" hidden="1" customHeight="1" x14ac:dyDescent="0.2">
      <c r="A300" s="92" t="s">
        <v>23</v>
      </c>
      <c r="B300" s="94">
        <v>11</v>
      </c>
      <c r="C300" s="96">
        <v>1400781.7</v>
      </c>
      <c r="D300" s="96">
        <v>0</v>
      </c>
      <c r="E300" s="96">
        <v>1400781.7</v>
      </c>
      <c r="F300" s="93" t="s">
        <v>2451</v>
      </c>
      <c r="G300" s="93" t="s">
        <v>482</v>
      </c>
      <c r="H300" s="95" t="s">
        <v>2394</v>
      </c>
    </row>
    <row r="301" spans="1:8" s="91" customFormat="1" ht="13.9" hidden="1" customHeight="1" x14ac:dyDescent="0.2">
      <c r="A301" s="92" t="s">
        <v>23</v>
      </c>
      <c r="B301" s="94">
        <v>12</v>
      </c>
      <c r="C301" s="96">
        <v>1400698.89</v>
      </c>
      <c r="D301" s="96">
        <v>0</v>
      </c>
      <c r="E301" s="96">
        <v>1400698.89</v>
      </c>
      <c r="F301" s="93" t="s">
        <v>2452</v>
      </c>
      <c r="G301" s="93" t="s">
        <v>482</v>
      </c>
      <c r="H301" s="95" t="s">
        <v>2396</v>
      </c>
    </row>
    <row r="302" spans="1:8" s="91" customFormat="1" ht="13.9" hidden="1" customHeight="1" x14ac:dyDescent="0.2">
      <c r="A302" s="92" t="s">
        <v>24</v>
      </c>
      <c r="B302" s="94">
        <v>1</v>
      </c>
      <c r="C302" s="96">
        <v>182783.67</v>
      </c>
      <c r="D302" s="96">
        <v>0</v>
      </c>
      <c r="E302" s="96">
        <v>182783.67</v>
      </c>
      <c r="F302" s="93" t="s">
        <v>483</v>
      </c>
      <c r="G302" s="93" t="s">
        <v>484</v>
      </c>
      <c r="H302" s="95" t="s">
        <v>443</v>
      </c>
    </row>
    <row r="303" spans="1:8" s="91" customFormat="1" ht="13.9" hidden="1" customHeight="1" x14ac:dyDescent="0.2">
      <c r="A303" s="92" t="s">
        <v>24</v>
      </c>
      <c r="B303" s="94">
        <v>2</v>
      </c>
      <c r="C303" s="96">
        <v>182783.67</v>
      </c>
      <c r="D303" s="96">
        <v>0</v>
      </c>
      <c r="E303" s="96">
        <v>182783.67</v>
      </c>
      <c r="F303" s="93" t="s">
        <v>801</v>
      </c>
      <c r="G303" s="93" t="s">
        <v>484</v>
      </c>
      <c r="H303" s="95" t="s">
        <v>780</v>
      </c>
    </row>
    <row r="304" spans="1:8" s="91" customFormat="1" ht="13.9" hidden="1" customHeight="1" x14ac:dyDescent="0.2">
      <c r="A304" s="92" t="s">
        <v>24</v>
      </c>
      <c r="B304" s="94">
        <v>3</v>
      </c>
      <c r="C304" s="96">
        <v>182783.67</v>
      </c>
      <c r="D304" s="96">
        <v>0</v>
      </c>
      <c r="E304" s="96">
        <v>182783.67</v>
      </c>
      <c r="F304" s="93" t="s">
        <v>980</v>
      </c>
      <c r="G304" s="93" t="s">
        <v>484</v>
      </c>
      <c r="H304" s="95" t="s">
        <v>959</v>
      </c>
    </row>
    <row r="305" spans="1:8" s="91" customFormat="1" ht="13.9" hidden="1" customHeight="1" x14ac:dyDescent="0.2">
      <c r="A305" s="92" t="s">
        <v>24</v>
      </c>
      <c r="B305" s="94">
        <v>4</v>
      </c>
      <c r="C305" s="96">
        <v>170111.88</v>
      </c>
      <c r="D305" s="96">
        <v>0</v>
      </c>
      <c r="E305" s="96">
        <v>170111.88</v>
      </c>
      <c r="F305" s="93" t="s">
        <v>1160</v>
      </c>
      <c r="G305" s="93" t="s">
        <v>484</v>
      </c>
      <c r="H305" s="95" t="s">
        <v>1139</v>
      </c>
    </row>
    <row r="306" spans="1:8" s="91" customFormat="1" ht="13.9" hidden="1" customHeight="1" x14ac:dyDescent="0.2">
      <c r="A306" s="64" t="s">
        <v>24</v>
      </c>
      <c r="B306" s="65">
        <v>4</v>
      </c>
      <c r="C306" s="66">
        <v>12671.79</v>
      </c>
      <c r="D306" s="66">
        <v>0</v>
      </c>
      <c r="E306" s="66">
        <v>12671.79</v>
      </c>
      <c r="F306" s="64" t="s">
        <v>1160</v>
      </c>
      <c r="G306" s="64" t="s">
        <v>484</v>
      </c>
      <c r="H306" s="64" t="s">
        <v>2390</v>
      </c>
    </row>
    <row r="307" spans="1:8" s="91" customFormat="1" ht="13.9" hidden="1" customHeight="1" x14ac:dyDescent="0.2">
      <c r="A307" s="92" t="s">
        <v>24</v>
      </c>
      <c r="B307" s="94">
        <v>5</v>
      </c>
      <c r="C307" s="96">
        <v>182783.67</v>
      </c>
      <c r="D307" s="96">
        <v>0</v>
      </c>
      <c r="E307" s="96">
        <v>182783.67</v>
      </c>
      <c r="F307" s="93" t="s">
        <v>1338</v>
      </c>
      <c r="G307" s="93" t="s">
        <v>484</v>
      </c>
      <c r="H307" s="95" t="s">
        <v>1317</v>
      </c>
    </row>
    <row r="308" spans="1:8" s="91" customFormat="1" ht="13.9" hidden="1" customHeight="1" x14ac:dyDescent="0.2">
      <c r="A308" s="92" t="s">
        <v>24</v>
      </c>
      <c r="B308" s="94">
        <v>6</v>
      </c>
      <c r="C308" s="96">
        <v>169310.25</v>
      </c>
      <c r="D308" s="96">
        <v>0</v>
      </c>
      <c r="E308" s="96">
        <v>169310.25</v>
      </c>
      <c r="F308" s="93" t="s">
        <v>1516</v>
      </c>
      <c r="G308" s="93" t="s">
        <v>484</v>
      </c>
      <c r="H308" s="95" t="s">
        <v>1495</v>
      </c>
    </row>
    <row r="309" spans="1:8" s="91" customFormat="1" ht="13.9" hidden="1" customHeight="1" x14ac:dyDescent="0.2">
      <c r="A309" s="92" t="s">
        <v>24</v>
      </c>
      <c r="B309" s="94">
        <v>7</v>
      </c>
      <c r="C309" s="96">
        <v>169273.31</v>
      </c>
      <c r="D309" s="96">
        <v>0</v>
      </c>
      <c r="E309" s="96">
        <v>169273.31</v>
      </c>
      <c r="F309" s="93" t="s">
        <v>1701</v>
      </c>
      <c r="G309" s="93" t="s">
        <v>484</v>
      </c>
      <c r="H309" s="95" t="s">
        <v>1680</v>
      </c>
    </row>
    <row r="310" spans="1:8" s="91" customFormat="1" ht="13.9" hidden="1" customHeight="1" x14ac:dyDescent="0.2">
      <c r="A310" s="92" t="s">
        <v>24</v>
      </c>
      <c r="B310" s="94">
        <v>8</v>
      </c>
      <c r="C310" s="96">
        <v>169279.58</v>
      </c>
      <c r="D310" s="96">
        <v>0</v>
      </c>
      <c r="E310" s="96">
        <v>169279.58</v>
      </c>
      <c r="F310" s="93" t="s">
        <v>1876</v>
      </c>
      <c r="G310" s="93" t="s">
        <v>484</v>
      </c>
      <c r="H310" s="95" t="s">
        <v>1855</v>
      </c>
    </row>
    <row r="311" spans="1:8" s="91" customFormat="1" ht="13.9" hidden="1" customHeight="1" x14ac:dyDescent="0.2">
      <c r="A311" s="92" t="s">
        <v>24</v>
      </c>
      <c r="B311" s="94">
        <v>9</v>
      </c>
      <c r="C311" s="96">
        <v>180505.99</v>
      </c>
      <c r="D311" s="96">
        <v>0</v>
      </c>
      <c r="E311" s="96">
        <v>180505.99</v>
      </c>
      <c r="F311" s="93" t="s">
        <v>2054</v>
      </c>
      <c r="G311" s="93" t="s">
        <v>484</v>
      </c>
      <c r="H311" s="95" t="s">
        <v>2033</v>
      </c>
    </row>
    <row r="312" spans="1:8" s="91" customFormat="1" ht="13.9" hidden="1" customHeight="1" x14ac:dyDescent="0.2">
      <c r="A312" s="92" t="s">
        <v>24</v>
      </c>
      <c r="B312" s="94">
        <v>10</v>
      </c>
      <c r="C312" s="96">
        <v>180505.99</v>
      </c>
      <c r="D312" s="96">
        <v>0</v>
      </c>
      <c r="E312" s="96">
        <v>180505.99</v>
      </c>
      <c r="F312" s="93" t="s">
        <v>2250</v>
      </c>
      <c r="G312" s="93" t="s">
        <v>484</v>
      </c>
      <c r="H312" s="95" t="s">
        <v>2229</v>
      </c>
    </row>
    <row r="313" spans="1:8" s="91" customFormat="1" ht="13.9" hidden="1" customHeight="1" x14ac:dyDescent="0.2">
      <c r="A313" s="92" t="s">
        <v>24</v>
      </c>
      <c r="B313" s="94">
        <v>11</v>
      </c>
      <c r="C313" s="96">
        <v>180505.99</v>
      </c>
      <c r="D313" s="96">
        <v>0</v>
      </c>
      <c r="E313" s="96">
        <v>180505.99</v>
      </c>
      <c r="F313" s="93" t="s">
        <v>2453</v>
      </c>
      <c r="G313" s="93" t="s">
        <v>484</v>
      </c>
      <c r="H313" s="95" t="s">
        <v>2394</v>
      </c>
    </row>
    <row r="314" spans="1:8" s="91" customFormat="1" ht="13.9" hidden="1" customHeight="1" x14ac:dyDescent="0.2">
      <c r="A314" s="92" t="s">
        <v>24</v>
      </c>
      <c r="B314" s="94">
        <v>12</v>
      </c>
      <c r="C314" s="96">
        <v>180494.14</v>
      </c>
      <c r="D314" s="96">
        <v>0</v>
      </c>
      <c r="E314" s="96">
        <v>180494.14</v>
      </c>
      <c r="F314" s="93" t="s">
        <v>2454</v>
      </c>
      <c r="G314" s="93" t="s">
        <v>484</v>
      </c>
      <c r="H314" s="95" t="s">
        <v>2396</v>
      </c>
    </row>
    <row r="315" spans="1:8" s="91" customFormat="1" ht="13.9" hidden="1" customHeight="1" x14ac:dyDescent="0.2">
      <c r="A315" s="92" t="s">
        <v>25</v>
      </c>
      <c r="B315" s="94">
        <v>1</v>
      </c>
      <c r="C315" s="96">
        <v>10838533.810000001</v>
      </c>
      <c r="D315" s="96">
        <v>0</v>
      </c>
      <c r="E315" s="96">
        <v>10838533.810000001</v>
      </c>
      <c r="F315" s="93" t="s">
        <v>485</v>
      </c>
      <c r="G315" s="93" t="s">
        <v>486</v>
      </c>
      <c r="H315" s="95" t="s">
        <v>443</v>
      </c>
    </row>
    <row r="316" spans="1:8" s="91" customFormat="1" ht="13.9" hidden="1" customHeight="1" x14ac:dyDescent="0.2">
      <c r="A316" s="92" t="s">
        <v>25</v>
      </c>
      <c r="B316" s="94">
        <v>2</v>
      </c>
      <c r="C316" s="96">
        <v>10840050.470000001</v>
      </c>
      <c r="D316" s="96">
        <v>0</v>
      </c>
      <c r="E316" s="96">
        <v>10840050.470000001</v>
      </c>
      <c r="F316" s="93" t="s">
        <v>802</v>
      </c>
      <c r="G316" s="93" t="s">
        <v>486</v>
      </c>
      <c r="H316" s="95" t="s">
        <v>780</v>
      </c>
    </row>
    <row r="317" spans="1:8" s="91" customFormat="1" ht="13.9" hidden="1" customHeight="1" x14ac:dyDescent="0.2">
      <c r="A317" s="92" t="s">
        <v>25</v>
      </c>
      <c r="B317" s="94">
        <v>3</v>
      </c>
      <c r="C317" s="96">
        <v>10840050.470000001</v>
      </c>
      <c r="D317" s="96">
        <v>0</v>
      </c>
      <c r="E317" s="96">
        <v>10840050.470000001</v>
      </c>
      <c r="F317" s="93" t="s">
        <v>981</v>
      </c>
      <c r="G317" s="93" t="s">
        <v>486</v>
      </c>
      <c r="H317" s="95" t="s">
        <v>959</v>
      </c>
    </row>
    <row r="318" spans="1:8" s="91" customFormat="1" ht="13.9" hidden="1" customHeight="1" x14ac:dyDescent="0.2">
      <c r="A318" s="92" t="s">
        <v>25</v>
      </c>
      <c r="B318" s="94">
        <v>4</v>
      </c>
      <c r="C318" s="96">
        <v>10075947.109999999</v>
      </c>
      <c r="D318" s="96">
        <v>0</v>
      </c>
      <c r="E318" s="96">
        <v>10075947.109999999</v>
      </c>
      <c r="F318" s="93" t="s">
        <v>1161</v>
      </c>
      <c r="G318" s="93" t="s">
        <v>486</v>
      </c>
      <c r="H318" s="95" t="s">
        <v>1139</v>
      </c>
    </row>
    <row r="319" spans="1:8" s="91" customFormat="1" ht="13.9" hidden="1" customHeight="1" x14ac:dyDescent="0.2">
      <c r="A319" s="64" t="s">
        <v>25</v>
      </c>
      <c r="B319" s="65">
        <v>4</v>
      </c>
      <c r="C319" s="66">
        <v>764103.43</v>
      </c>
      <c r="D319" s="66">
        <v>0</v>
      </c>
      <c r="E319" s="66">
        <v>764103.43</v>
      </c>
      <c r="F319" s="64" t="s">
        <v>1161</v>
      </c>
      <c r="G319" s="64" t="s">
        <v>486</v>
      </c>
      <c r="H319" s="64" t="s">
        <v>2390</v>
      </c>
    </row>
    <row r="320" spans="1:8" s="91" customFormat="1" ht="13.9" hidden="1" customHeight="1" x14ac:dyDescent="0.2">
      <c r="A320" s="92" t="s">
        <v>25</v>
      </c>
      <c r="B320" s="94">
        <v>5</v>
      </c>
      <c r="C320" s="96">
        <v>10839938.369999999</v>
      </c>
      <c r="D320" s="96">
        <v>0</v>
      </c>
      <c r="E320" s="96">
        <v>10839938.369999999</v>
      </c>
      <c r="F320" s="93" t="s">
        <v>1339</v>
      </c>
      <c r="G320" s="93" t="s">
        <v>486</v>
      </c>
      <c r="H320" s="95" t="s">
        <v>1317</v>
      </c>
    </row>
    <row r="321" spans="1:8" s="91" customFormat="1" ht="13.9" hidden="1" customHeight="1" x14ac:dyDescent="0.2">
      <c r="A321" s="92" t="s">
        <v>25</v>
      </c>
      <c r="B321" s="94">
        <v>6</v>
      </c>
      <c r="C321" s="96">
        <v>10315494.869999999</v>
      </c>
      <c r="D321" s="96">
        <v>0</v>
      </c>
      <c r="E321" s="96">
        <v>10315494.869999999</v>
      </c>
      <c r="F321" s="93" t="s">
        <v>1517</v>
      </c>
      <c r="G321" s="93" t="s">
        <v>486</v>
      </c>
      <c r="H321" s="95" t="s">
        <v>1495</v>
      </c>
    </row>
    <row r="322" spans="1:8" s="91" customFormat="1" ht="13.9" hidden="1" customHeight="1" x14ac:dyDescent="0.2">
      <c r="A322" s="92" t="s">
        <v>25</v>
      </c>
      <c r="B322" s="94">
        <v>7</v>
      </c>
      <c r="C322" s="96">
        <v>10312102.41</v>
      </c>
      <c r="D322" s="96">
        <v>0</v>
      </c>
      <c r="E322" s="96">
        <v>10312102.41</v>
      </c>
      <c r="F322" s="93" t="s">
        <v>1702</v>
      </c>
      <c r="G322" s="93" t="s">
        <v>486</v>
      </c>
      <c r="H322" s="95" t="s">
        <v>1680</v>
      </c>
    </row>
    <row r="323" spans="1:8" s="91" customFormat="1" ht="13.9" hidden="1" customHeight="1" x14ac:dyDescent="0.2">
      <c r="A323" s="92" t="s">
        <v>25</v>
      </c>
      <c r="B323" s="94">
        <v>8</v>
      </c>
      <c r="C323" s="96">
        <v>10312678.689999999</v>
      </c>
      <c r="D323" s="96">
        <v>0</v>
      </c>
      <c r="E323" s="96">
        <v>10312678.689999999</v>
      </c>
      <c r="F323" s="93" t="s">
        <v>1877</v>
      </c>
      <c r="G323" s="93" t="s">
        <v>486</v>
      </c>
      <c r="H323" s="95" t="s">
        <v>1855</v>
      </c>
    </row>
    <row r="324" spans="1:8" s="91" customFormat="1" ht="13.9" hidden="1" customHeight="1" x14ac:dyDescent="0.2">
      <c r="A324" s="92" t="s">
        <v>25</v>
      </c>
      <c r="B324" s="94">
        <v>9</v>
      </c>
      <c r="C324" s="96">
        <v>11343700.51</v>
      </c>
      <c r="D324" s="96">
        <v>0</v>
      </c>
      <c r="E324" s="96">
        <v>11343700.51</v>
      </c>
      <c r="F324" s="93" t="s">
        <v>2055</v>
      </c>
      <c r="G324" s="93" t="s">
        <v>486</v>
      </c>
      <c r="H324" s="95" t="s">
        <v>2033</v>
      </c>
    </row>
    <row r="325" spans="1:8" s="91" customFormat="1" ht="13.9" hidden="1" customHeight="1" x14ac:dyDescent="0.2">
      <c r="A325" s="92" t="s">
        <v>25</v>
      </c>
      <c r="B325" s="94">
        <v>10</v>
      </c>
      <c r="C325" s="96">
        <v>11343700.52</v>
      </c>
      <c r="D325" s="96">
        <v>0</v>
      </c>
      <c r="E325" s="96">
        <v>11343700.52</v>
      </c>
      <c r="F325" s="93" t="s">
        <v>2251</v>
      </c>
      <c r="G325" s="93" t="s">
        <v>486</v>
      </c>
      <c r="H325" s="95" t="s">
        <v>2229</v>
      </c>
    </row>
    <row r="326" spans="1:8" s="91" customFormat="1" ht="13.9" hidden="1" customHeight="1" x14ac:dyDescent="0.2">
      <c r="A326" s="92" t="s">
        <v>25</v>
      </c>
      <c r="B326" s="94">
        <v>11</v>
      </c>
      <c r="C326" s="96">
        <v>11343700.52</v>
      </c>
      <c r="D326" s="96">
        <v>0</v>
      </c>
      <c r="E326" s="96">
        <v>11343700.52</v>
      </c>
      <c r="F326" s="93" t="s">
        <v>2455</v>
      </c>
      <c r="G326" s="93" t="s">
        <v>486</v>
      </c>
      <c r="H326" s="95" t="s">
        <v>2394</v>
      </c>
    </row>
    <row r="327" spans="1:8" s="91" customFormat="1" ht="13.9" hidden="1" customHeight="1" x14ac:dyDescent="0.2">
      <c r="A327" s="92" t="s">
        <v>25</v>
      </c>
      <c r="B327" s="94">
        <v>12</v>
      </c>
      <c r="C327" s="96">
        <v>11342540.18</v>
      </c>
      <c r="D327" s="96">
        <v>0</v>
      </c>
      <c r="E327" s="96">
        <v>11342540.18</v>
      </c>
      <c r="F327" s="93" t="s">
        <v>2456</v>
      </c>
      <c r="G327" s="93" t="s">
        <v>486</v>
      </c>
      <c r="H327" s="95" t="s">
        <v>2396</v>
      </c>
    </row>
    <row r="328" spans="1:8" s="91" customFormat="1" ht="13.9" hidden="1" customHeight="1" x14ac:dyDescent="0.2">
      <c r="A328" s="92" t="s">
        <v>26</v>
      </c>
      <c r="B328" s="94">
        <v>1</v>
      </c>
      <c r="C328" s="96">
        <v>3592421.09</v>
      </c>
      <c r="D328" s="96">
        <v>0</v>
      </c>
      <c r="E328" s="96">
        <v>3592421.09</v>
      </c>
      <c r="F328" s="93" t="s">
        <v>487</v>
      </c>
      <c r="G328" s="93" t="s">
        <v>488</v>
      </c>
      <c r="H328" s="95" t="s">
        <v>443</v>
      </c>
    </row>
    <row r="329" spans="1:8" s="91" customFormat="1" ht="13.9" hidden="1" customHeight="1" x14ac:dyDescent="0.2">
      <c r="A329" s="92" t="s">
        <v>26</v>
      </c>
      <c r="B329" s="94">
        <v>2</v>
      </c>
      <c r="C329" s="96">
        <v>3592537.76</v>
      </c>
      <c r="D329" s="96">
        <v>0</v>
      </c>
      <c r="E329" s="96">
        <v>3592537.76</v>
      </c>
      <c r="F329" s="93" t="s">
        <v>803</v>
      </c>
      <c r="G329" s="93" t="s">
        <v>488</v>
      </c>
      <c r="H329" s="95" t="s">
        <v>780</v>
      </c>
    </row>
    <row r="330" spans="1:8" s="91" customFormat="1" ht="13.9" hidden="1" customHeight="1" x14ac:dyDescent="0.2">
      <c r="A330" s="92" t="s">
        <v>26</v>
      </c>
      <c r="B330" s="94">
        <v>3</v>
      </c>
      <c r="C330" s="96">
        <v>3592537.76</v>
      </c>
      <c r="D330" s="96">
        <v>0</v>
      </c>
      <c r="E330" s="96">
        <v>3592537.76</v>
      </c>
      <c r="F330" s="93" t="s">
        <v>982</v>
      </c>
      <c r="G330" s="93" t="s">
        <v>488</v>
      </c>
      <c r="H330" s="95" t="s">
        <v>959</v>
      </c>
    </row>
    <row r="331" spans="1:8" s="91" customFormat="1" ht="13.9" hidden="1" customHeight="1" x14ac:dyDescent="0.2">
      <c r="A331" s="92" t="s">
        <v>26</v>
      </c>
      <c r="B331" s="94">
        <v>4</v>
      </c>
      <c r="C331" s="96">
        <v>3041306.14</v>
      </c>
      <c r="D331" s="96">
        <v>0</v>
      </c>
      <c r="E331" s="96">
        <v>3041306.14</v>
      </c>
      <c r="F331" s="93" t="s">
        <v>1162</v>
      </c>
      <c r="G331" s="93" t="s">
        <v>488</v>
      </c>
      <c r="H331" s="95" t="s">
        <v>1139</v>
      </c>
    </row>
    <row r="332" spans="1:8" s="91" customFormat="1" ht="13.9" hidden="1" customHeight="1" x14ac:dyDescent="0.2">
      <c r="A332" s="64" t="s">
        <v>26</v>
      </c>
      <c r="B332" s="65">
        <v>4</v>
      </c>
      <c r="C332" s="66">
        <v>551231.62</v>
      </c>
      <c r="D332" s="66">
        <v>0</v>
      </c>
      <c r="E332" s="66">
        <v>551231.62</v>
      </c>
      <c r="F332" s="64" t="s">
        <v>1162</v>
      </c>
      <c r="G332" s="64" t="s">
        <v>488</v>
      </c>
      <c r="H332" s="64" t="s">
        <v>2390</v>
      </c>
    </row>
    <row r="333" spans="1:8" s="91" customFormat="1" ht="13.9" hidden="1" customHeight="1" x14ac:dyDescent="0.2">
      <c r="A333" s="92" t="s">
        <v>26</v>
      </c>
      <c r="B333" s="94">
        <v>5</v>
      </c>
      <c r="C333" s="96">
        <v>3593996.13</v>
      </c>
      <c r="D333" s="96">
        <v>0</v>
      </c>
      <c r="E333" s="96">
        <v>3593996.13</v>
      </c>
      <c r="F333" s="93" t="s">
        <v>1340</v>
      </c>
      <c r="G333" s="93" t="s">
        <v>488</v>
      </c>
      <c r="H333" s="95" t="s">
        <v>1317</v>
      </c>
    </row>
    <row r="334" spans="1:8" s="91" customFormat="1" ht="13.9" hidden="1" customHeight="1" x14ac:dyDescent="0.2">
      <c r="A334" s="92" t="s">
        <v>26</v>
      </c>
      <c r="B334" s="94">
        <v>6</v>
      </c>
      <c r="C334" s="96">
        <v>3631307.74</v>
      </c>
      <c r="D334" s="96">
        <v>0</v>
      </c>
      <c r="E334" s="96">
        <v>3631307.74</v>
      </c>
      <c r="F334" s="93" t="s">
        <v>1518</v>
      </c>
      <c r="G334" s="93" t="s">
        <v>488</v>
      </c>
      <c r="H334" s="95" t="s">
        <v>1495</v>
      </c>
    </row>
    <row r="335" spans="1:8" s="91" customFormat="1" ht="13.9" hidden="1" customHeight="1" x14ac:dyDescent="0.2">
      <c r="A335" s="92" t="s">
        <v>26</v>
      </c>
      <c r="B335" s="94">
        <v>7</v>
      </c>
      <c r="C335" s="96">
        <v>3627643.5</v>
      </c>
      <c r="D335" s="96">
        <v>0</v>
      </c>
      <c r="E335" s="96">
        <v>3627643.5</v>
      </c>
      <c r="F335" s="93" t="s">
        <v>1703</v>
      </c>
      <c r="G335" s="93" t="s">
        <v>488</v>
      </c>
      <c r="H335" s="95" t="s">
        <v>1680</v>
      </c>
    </row>
    <row r="336" spans="1:8" s="91" customFormat="1" ht="13.9" hidden="1" customHeight="1" x14ac:dyDescent="0.2">
      <c r="A336" s="92" t="s">
        <v>26</v>
      </c>
      <c r="B336" s="94">
        <v>8</v>
      </c>
      <c r="C336" s="96">
        <v>3628219.41</v>
      </c>
      <c r="D336" s="96">
        <v>0</v>
      </c>
      <c r="E336" s="96">
        <v>3628219.41</v>
      </c>
      <c r="F336" s="93" t="s">
        <v>1878</v>
      </c>
      <c r="G336" s="93" t="s">
        <v>488</v>
      </c>
      <c r="H336" s="95" t="s">
        <v>1855</v>
      </c>
    </row>
    <row r="337" spans="1:8" s="91" customFormat="1" ht="13.9" hidden="1" customHeight="1" x14ac:dyDescent="0.2">
      <c r="A337" s="92" t="s">
        <v>26</v>
      </c>
      <c r="B337" s="94">
        <v>9</v>
      </c>
      <c r="C337" s="96">
        <v>4658566.12</v>
      </c>
      <c r="D337" s="96">
        <v>0</v>
      </c>
      <c r="E337" s="96">
        <v>4658566.12</v>
      </c>
      <c r="F337" s="93" t="s">
        <v>2056</v>
      </c>
      <c r="G337" s="93" t="s">
        <v>488</v>
      </c>
      <c r="H337" s="95" t="s">
        <v>2033</v>
      </c>
    </row>
    <row r="338" spans="1:8" s="91" customFormat="1" ht="13.9" hidden="1" customHeight="1" x14ac:dyDescent="0.2">
      <c r="A338" s="92" t="s">
        <v>26</v>
      </c>
      <c r="B338" s="94">
        <v>10</v>
      </c>
      <c r="C338" s="96">
        <v>4658566.12</v>
      </c>
      <c r="D338" s="96">
        <v>0</v>
      </c>
      <c r="E338" s="96">
        <v>4658566.12</v>
      </c>
      <c r="F338" s="93" t="s">
        <v>2252</v>
      </c>
      <c r="G338" s="93" t="s">
        <v>488</v>
      </c>
      <c r="H338" s="95" t="s">
        <v>2229</v>
      </c>
    </row>
    <row r="339" spans="1:8" s="91" customFormat="1" ht="13.9" hidden="1" customHeight="1" x14ac:dyDescent="0.2">
      <c r="A339" s="92" t="s">
        <v>26</v>
      </c>
      <c r="B339" s="94">
        <v>11</v>
      </c>
      <c r="C339" s="96">
        <v>4658566.12</v>
      </c>
      <c r="D339" s="96">
        <v>0</v>
      </c>
      <c r="E339" s="96">
        <v>4658566.12</v>
      </c>
      <c r="F339" s="93" t="s">
        <v>2457</v>
      </c>
      <c r="G339" s="93" t="s">
        <v>488</v>
      </c>
      <c r="H339" s="95" t="s">
        <v>2394</v>
      </c>
    </row>
    <row r="340" spans="1:8" s="91" customFormat="1" ht="13.9" hidden="1" customHeight="1" x14ac:dyDescent="0.2">
      <c r="A340" s="92" t="s">
        <v>26</v>
      </c>
      <c r="B340" s="94">
        <v>12</v>
      </c>
      <c r="C340" s="96">
        <v>4657479.4800000004</v>
      </c>
      <c r="D340" s="96">
        <v>0</v>
      </c>
      <c r="E340" s="96">
        <v>4657479.4800000004</v>
      </c>
      <c r="F340" s="93" t="s">
        <v>2458</v>
      </c>
      <c r="G340" s="93" t="s">
        <v>488</v>
      </c>
      <c r="H340" s="95" t="s">
        <v>2396</v>
      </c>
    </row>
    <row r="341" spans="1:8" s="91" customFormat="1" ht="13.9" hidden="1" customHeight="1" x14ac:dyDescent="0.2">
      <c r="A341" s="92" t="s">
        <v>27</v>
      </c>
      <c r="B341" s="94">
        <v>1</v>
      </c>
      <c r="C341" s="96">
        <v>362861.86</v>
      </c>
      <c r="D341" s="96">
        <v>0</v>
      </c>
      <c r="E341" s="96">
        <v>362861.86</v>
      </c>
      <c r="F341" s="93" t="s">
        <v>489</v>
      </c>
      <c r="G341" s="93" t="s">
        <v>490</v>
      </c>
      <c r="H341" s="95" t="s">
        <v>443</v>
      </c>
    </row>
    <row r="342" spans="1:8" s="91" customFormat="1" ht="13.9" hidden="1" customHeight="1" x14ac:dyDescent="0.2">
      <c r="A342" s="92" t="s">
        <v>27</v>
      </c>
      <c r="B342" s="94">
        <v>2</v>
      </c>
      <c r="C342" s="96">
        <v>362861.86</v>
      </c>
      <c r="D342" s="96">
        <v>0</v>
      </c>
      <c r="E342" s="96">
        <v>362861.86</v>
      </c>
      <c r="F342" s="93" t="s">
        <v>804</v>
      </c>
      <c r="G342" s="93" t="s">
        <v>490</v>
      </c>
      <c r="H342" s="95" t="s">
        <v>780</v>
      </c>
    </row>
    <row r="343" spans="1:8" s="91" customFormat="1" ht="13.9" hidden="1" customHeight="1" x14ac:dyDescent="0.2">
      <c r="A343" s="92" t="s">
        <v>27</v>
      </c>
      <c r="B343" s="94">
        <v>3</v>
      </c>
      <c r="C343" s="96">
        <v>362861.86</v>
      </c>
      <c r="D343" s="96">
        <v>0</v>
      </c>
      <c r="E343" s="96">
        <v>362861.86</v>
      </c>
      <c r="F343" s="93" t="s">
        <v>983</v>
      </c>
      <c r="G343" s="93" t="s">
        <v>490</v>
      </c>
      <c r="H343" s="95" t="s">
        <v>959</v>
      </c>
    </row>
    <row r="344" spans="1:8" s="91" customFormat="1" ht="13.9" hidden="1" customHeight="1" x14ac:dyDescent="0.2">
      <c r="A344" s="92" t="s">
        <v>27</v>
      </c>
      <c r="B344" s="94">
        <v>4</v>
      </c>
      <c r="C344" s="96">
        <v>330372.40000000002</v>
      </c>
      <c r="D344" s="96">
        <v>0</v>
      </c>
      <c r="E344" s="96">
        <v>330372.40000000002</v>
      </c>
      <c r="F344" s="93" t="s">
        <v>1163</v>
      </c>
      <c r="G344" s="93" t="s">
        <v>490</v>
      </c>
      <c r="H344" s="95" t="s">
        <v>1139</v>
      </c>
    </row>
    <row r="345" spans="1:8" s="91" customFormat="1" ht="13.9" hidden="1" customHeight="1" x14ac:dyDescent="0.2">
      <c r="A345" s="64" t="s">
        <v>27</v>
      </c>
      <c r="B345" s="65">
        <v>4</v>
      </c>
      <c r="C345" s="66">
        <v>32489.46</v>
      </c>
      <c r="D345" s="66">
        <v>0</v>
      </c>
      <c r="E345" s="66">
        <v>32489.46</v>
      </c>
      <c r="F345" s="64" t="s">
        <v>1163</v>
      </c>
      <c r="G345" s="64" t="s">
        <v>490</v>
      </c>
      <c r="H345" s="64" t="s">
        <v>2390</v>
      </c>
    </row>
    <row r="346" spans="1:8" s="91" customFormat="1" ht="13.9" hidden="1" customHeight="1" x14ac:dyDescent="0.2">
      <c r="A346" s="92" t="s">
        <v>27</v>
      </c>
      <c r="B346" s="94">
        <v>5</v>
      </c>
      <c r="C346" s="96">
        <v>364257.21</v>
      </c>
      <c r="D346" s="96">
        <v>0</v>
      </c>
      <c r="E346" s="96">
        <v>364257.21</v>
      </c>
      <c r="F346" s="93" t="s">
        <v>1341</v>
      </c>
      <c r="G346" s="93" t="s">
        <v>490</v>
      </c>
      <c r="H346" s="95" t="s">
        <v>1317</v>
      </c>
    </row>
    <row r="347" spans="1:8" s="91" customFormat="1" ht="13.9" hidden="1" customHeight="1" x14ac:dyDescent="0.2">
      <c r="A347" s="92" t="s">
        <v>27</v>
      </c>
      <c r="B347" s="94">
        <v>6</v>
      </c>
      <c r="C347" s="96">
        <v>294897.34999999998</v>
      </c>
      <c r="D347" s="96">
        <v>0</v>
      </c>
      <c r="E347" s="96">
        <v>294897.34999999998</v>
      </c>
      <c r="F347" s="93" t="s">
        <v>1519</v>
      </c>
      <c r="G347" s="93" t="s">
        <v>490</v>
      </c>
      <c r="H347" s="95" t="s">
        <v>1495</v>
      </c>
    </row>
    <row r="348" spans="1:8" s="91" customFormat="1" ht="13.9" hidden="1" customHeight="1" x14ac:dyDescent="0.2">
      <c r="A348" s="92" t="s">
        <v>27</v>
      </c>
      <c r="B348" s="94">
        <v>7</v>
      </c>
      <c r="C348" s="96">
        <v>294782.71999999997</v>
      </c>
      <c r="D348" s="96">
        <v>0</v>
      </c>
      <c r="E348" s="96">
        <v>294782.71999999997</v>
      </c>
      <c r="F348" s="93" t="s">
        <v>1704</v>
      </c>
      <c r="G348" s="93" t="s">
        <v>490</v>
      </c>
      <c r="H348" s="95" t="s">
        <v>1680</v>
      </c>
    </row>
    <row r="349" spans="1:8" s="91" customFormat="1" ht="13.9" hidden="1" customHeight="1" x14ac:dyDescent="0.2">
      <c r="A349" s="92" t="s">
        <v>27</v>
      </c>
      <c r="B349" s="94">
        <v>8</v>
      </c>
      <c r="C349" s="96">
        <v>294802.2</v>
      </c>
      <c r="D349" s="96">
        <v>0</v>
      </c>
      <c r="E349" s="96">
        <v>294802.2</v>
      </c>
      <c r="F349" s="93" t="s">
        <v>1879</v>
      </c>
      <c r="G349" s="93" t="s">
        <v>490</v>
      </c>
      <c r="H349" s="95" t="s">
        <v>1855</v>
      </c>
    </row>
    <row r="350" spans="1:8" s="91" customFormat="1" ht="13.9" hidden="1" customHeight="1" x14ac:dyDescent="0.2">
      <c r="A350" s="92" t="s">
        <v>27</v>
      </c>
      <c r="B350" s="94">
        <v>9</v>
      </c>
      <c r="C350" s="96">
        <v>329636.74</v>
      </c>
      <c r="D350" s="96">
        <v>0</v>
      </c>
      <c r="E350" s="96">
        <v>329636.74</v>
      </c>
      <c r="F350" s="93" t="s">
        <v>2057</v>
      </c>
      <c r="G350" s="93" t="s">
        <v>490</v>
      </c>
      <c r="H350" s="95" t="s">
        <v>2033</v>
      </c>
    </row>
    <row r="351" spans="1:8" s="91" customFormat="1" ht="13.9" hidden="1" customHeight="1" x14ac:dyDescent="0.2">
      <c r="A351" s="92" t="s">
        <v>27</v>
      </c>
      <c r="B351" s="94">
        <v>10</v>
      </c>
      <c r="C351" s="96">
        <v>329636.73</v>
      </c>
      <c r="D351" s="96">
        <v>0</v>
      </c>
      <c r="E351" s="96">
        <v>329636.73</v>
      </c>
      <c r="F351" s="93" t="s">
        <v>2253</v>
      </c>
      <c r="G351" s="93" t="s">
        <v>490</v>
      </c>
      <c r="H351" s="95" t="s">
        <v>2229</v>
      </c>
    </row>
    <row r="352" spans="1:8" s="91" customFormat="1" ht="13.9" hidden="1" customHeight="1" x14ac:dyDescent="0.2">
      <c r="A352" s="92" t="s">
        <v>27</v>
      </c>
      <c r="B352" s="94">
        <v>11</v>
      </c>
      <c r="C352" s="96">
        <v>329636.74</v>
      </c>
      <c r="D352" s="96">
        <v>0</v>
      </c>
      <c r="E352" s="96">
        <v>329636.74</v>
      </c>
      <c r="F352" s="93" t="s">
        <v>2460</v>
      </c>
      <c r="G352" s="93" t="s">
        <v>490</v>
      </c>
      <c r="H352" s="95" t="s">
        <v>2394</v>
      </c>
    </row>
    <row r="353" spans="1:8" s="91" customFormat="1" ht="13.9" hidden="1" customHeight="1" x14ac:dyDescent="0.2">
      <c r="A353" s="92" t="s">
        <v>27</v>
      </c>
      <c r="B353" s="94">
        <v>12</v>
      </c>
      <c r="C353" s="96">
        <v>329600</v>
      </c>
      <c r="D353" s="96">
        <v>0</v>
      </c>
      <c r="E353" s="96">
        <v>329600</v>
      </c>
      <c r="F353" s="93" t="s">
        <v>2461</v>
      </c>
      <c r="G353" s="93" t="s">
        <v>490</v>
      </c>
      <c r="H353" s="95" t="s">
        <v>2396</v>
      </c>
    </row>
    <row r="354" spans="1:8" s="91" customFormat="1" ht="13.9" hidden="1" customHeight="1" x14ac:dyDescent="0.2">
      <c r="A354" s="92" t="s">
        <v>28</v>
      </c>
      <c r="B354" s="94">
        <v>1</v>
      </c>
      <c r="C354" s="96">
        <v>469122.29</v>
      </c>
      <c r="D354" s="96">
        <v>0</v>
      </c>
      <c r="E354" s="96">
        <v>469122.29</v>
      </c>
      <c r="F354" s="93" t="s">
        <v>491</v>
      </c>
      <c r="G354" s="93" t="s">
        <v>492</v>
      </c>
      <c r="H354" s="95" t="s">
        <v>443</v>
      </c>
    </row>
    <row r="355" spans="1:8" s="91" customFormat="1" ht="13.9" hidden="1" customHeight="1" x14ac:dyDescent="0.2">
      <c r="A355" s="92" t="s">
        <v>28</v>
      </c>
      <c r="B355" s="94">
        <v>2</v>
      </c>
      <c r="C355" s="96">
        <v>469122.29</v>
      </c>
      <c r="D355" s="96">
        <v>0</v>
      </c>
      <c r="E355" s="96">
        <v>469122.29</v>
      </c>
      <c r="F355" s="93" t="s">
        <v>805</v>
      </c>
      <c r="G355" s="93" t="s">
        <v>492</v>
      </c>
      <c r="H355" s="95" t="s">
        <v>780</v>
      </c>
    </row>
    <row r="356" spans="1:8" s="91" customFormat="1" ht="13.9" hidden="1" customHeight="1" x14ac:dyDescent="0.2">
      <c r="A356" s="92" t="s">
        <v>28</v>
      </c>
      <c r="B356" s="94">
        <v>3</v>
      </c>
      <c r="C356" s="96">
        <v>469122.29</v>
      </c>
      <c r="D356" s="96">
        <v>0</v>
      </c>
      <c r="E356" s="96">
        <v>469122.29</v>
      </c>
      <c r="F356" s="93" t="s">
        <v>984</v>
      </c>
      <c r="G356" s="93" t="s">
        <v>492</v>
      </c>
      <c r="H356" s="95" t="s">
        <v>959</v>
      </c>
    </row>
    <row r="357" spans="1:8" s="91" customFormat="1" ht="13.9" hidden="1" customHeight="1" x14ac:dyDescent="0.2">
      <c r="A357" s="92" t="s">
        <v>28</v>
      </c>
      <c r="B357" s="94">
        <v>4</v>
      </c>
      <c r="C357" s="96">
        <v>412427.86</v>
      </c>
      <c r="D357" s="96">
        <v>0</v>
      </c>
      <c r="E357" s="96">
        <v>412427.86</v>
      </c>
      <c r="F357" s="93" t="s">
        <v>1164</v>
      </c>
      <c r="G357" s="93" t="s">
        <v>492</v>
      </c>
      <c r="H357" s="95" t="s">
        <v>1139</v>
      </c>
    </row>
    <row r="358" spans="1:8" s="91" customFormat="1" ht="13.9" hidden="1" customHeight="1" x14ac:dyDescent="0.2">
      <c r="A358" s="64" t="s">
        <v>28</v>
      </c>
      <c r="B358" s="65">
        <v>4</v>
      </c>
      <c r="C358" s="66">
        <v>56901.15</v>
      </c>
      <c r="D358" s="66">
        <v>0</v>
      </c>
      <c r="E358" s="66">
        <v>56901.15</v>
      </c>
      <c r="F358" s="64" t="s">
        <v>1164</v>
      </c>
      <c r="G358" s="64" t="s">
        <v>492</v>
      </c>
      <c r="H358" s="64" t="s">
        <v>2390</v>
      </c>
    </row>
    <row r="359" spans="1:8" s="91" customFormat="1" ht="13.9" hidden="1" customHeight="1" x14ac:dyDescent="0.2">
      <c r="A359" s="92" t="s">
        <v>28</v>
      </c>
      <c r="B359" s="94">
        <v>5</v>
      </c>
      <c r="C359" s="96">
        <v>469096.45</v>
      </c>
      <c r="D359" s="96">
        <v>0</v>
      </c>
      <c r="E359" s="96">
        <v>469096.45</v>
      </c>
      <c r="F359" s="93" t="s">
        <v>1342</v>
      </c>
      <c r="G359" s="93" t="s">
        <v>492</v>
      </c>
      <c r="H359" s="95" t="s">
        <v>1317</v>
      </c>
    </row>
    <row r="360" spans="1:8" s="91" customFormat="1" ht="13.9" hidden="1" customHeight="1" x14ac:dyDescent="0.2">
      <c r="A360" s="92" t="s">
        <v>28</v>
      </c>
      <c r="B360" s="94">
        <v>6</v>
      </c>
      <c r="C360" s="96">
        <v>404165.33</v>
      </c>
      <c r="D360" s="96">
        <v>0</v>
      </c>
      <c r="E360" s="96">
        <v>404165.33</v>
      </c>
      <c r="F360" s="93" t="s">
        <v>1520</v>
      </c>
      <c r="G360" s="93" t="s">
        <v>492</v>
      </c>
      <c r="H360" s="95" t="s">
        <v>1495</v>
      </c>
    </row>
    <row r="361" spans="1:8" s="91" customFormat="1" ht="13.9" hidden="1" customHeight="1" x14ac:dyDescent="0.2">
      <c r="A361" s="92" t="s">
        <v>28</v>
      </c>
      <c r="B361" s="94">
        <v>7</v>
      </c>
      <c r="C361" s="96">
        <v>404025.48</v>
      </c>
      <c r="D361" s="96">
        <v>0</v>
      </c>
      <c r="E361" s="96">
        <v>404025.48</v>
      </c>
      <c r="F361" s="93" t="s">
        <v>1705</v>
      </c>
      <c r="G361" s="93" t="s">
        <v>492</v>
      </c>
      <c r="H361" s="95" t="s">
        <v>1680</v>
      </c>
    </row>
    <row r="362" spans="1:8" s="91" customFormat="1" ht="13.9" hidden="1" customHeight="1" x14ac:dyDescent="0.2">
      <c r="A362" s="92" t="s">
        <v>28</v>
      </c>
      <c r="B362" s="94">
        <v>8</v>
      </c>
      <c r="C362" s="96">
        <v>404049.31</v>
      </c>
      <c r="D362" s="96">
        <v>0</v>
      </c>
      <c r="E362" s="96">
        <v>404049.31</v>
      </c>
      <c r="F362" s="93" t="s">
        <v>1880</v>
      </c>
      <c r="G362" s="93" t="s">
        <v>492</v>
      </c>
      <c r="H362" s="95" t="s">
        <v>1855</v>
      </c>
    </row>
    <row r="363" spans="1:8" s="91" customFormat="1" ht="13.9" hidden="1" customHeight="1" x14ac:dyDescent="0.2">
      <c r="A363" s="92" t="s">
        <v>28</v>
      </c>
      <c r="B363" s="94">
        <v>9</v>
      </c>
      <c r="C363" s="96">
        <v>446550.32</v>
      </c>
      <c r="D363" s="96">
        <v>0</v>
      </c>
      <c r="E363" s="96">
        <v>446550.32</v>
      </c>
      <c r="F363" s="93" t="s">
        <v>2058</v>
      </c>
      <c r="G363" s="93" t="s">
        <v>492</v>
      </c>
      <c r="H363" s="95" t="s">
        <v>2033</v>
      </c>
    </row>
    <row r="364" spans="1:8" s="91" customFormat="1" ht="13.9" hidden="1" customHeight="1" x14ac:dyDescent="0.2">
      <c r="A364" s="92" t="s">
        <v>28</v>
      </c>
      <c r="B364" s="94">
        <v>10</v>
      </c>
      <c r="C364" s="96">
        <v>446550.31</v>
      </c>
      <c r="D364" s="96">
        <v>0</v>
      </c>
      <c r="E364" s="96">
        <v>446550.31</v>
      </c>
      <c r="F364" s="93" t="s">
        <v>2254</v>
      </c>
      <c r="G364" s="93" t="s">
        <v>492</v>
      </c>
      <c r="H364" s="95" t="s">
        <v>2229</v>
      </c>
    </row>
    <row r="365" spans="1:8" s="91" customFormat="1" ht="13.9" hidden="1" customHeight="1" x14ac:dyDescent="0.2">
      <c r="A365" s="92" t="s">
        <v>28</v>
      </c>
      <c r="B365" s="94">
        <v>11</v>
      </c>
      <c r="C365" s="96">
        <v>446550.32</v>
      </c>
      <c r="D365" s="96">
        <v>0</v>
      </c>
      <c r="E365" s="96">
        <v>446550.32</v>
      </c>
      <c r="F365" s="93" t="s">
        <v>2462</v>
      </c>
      <c r="G365" s="93" t="s">
        <v>492</v>
      </c>
      <c r="H365" s="95" t="s">
        <v>2394</v>
      </c>
    </row>
    <row r="366" spans="1:8" s="91" customFormat="1" ht="13.9" hidden="1" customHeight="1" x14ac:dyDescent="0.2">
      <c r="A366" s="92" t="s">
        <v>28</v>
      </c>
      <c r="B366" s="94">
        <v>12</v>
      </c>
      <c r="C366" s="96">
        <v>446505.82</v>
      </c>
      <c r="D366" s="96">
        <v>0</v>
      </c>
      <c r="E366" s="96">
        <v>446505.82</v>
      </c>
      <c r="F366" s="93" t="s">
        <v>2463</v>
      </c>
      <c r="G366" s="93" t="s">
        <v>492</v>
      </c>
      <c r="H366" s="95" t="s">
        <v>2396</v>
      </c>
    </row>
    <row r="367" spans="1:8" s="91" customFormat="1" ht="13.9" hidden="1" customHeight="1" x14ac:dyDescent="0.2">
      <c r="A367" s="92" t="s">
        <v>29</v>
      </c>
      <c r="B367" s="94">
        <v>1</v>
      </c>
      <c r="C367" s="96">
        <v>93708.800000000003</v>
      </c>
      <c r="D367" s="96">
        <v>0</v>
      </c>
      <c r="E367" s="96">
        <v>93708.800000000003</v>
      </c>
      <c r="F367" s="93" t="s">
        <v>493</v>
      </c>
      <c r="G367" s="93" t="s">
        <v>494</v>
      </c>
      <c r="H367" s="95" t="s">
        <v>443</v>
      </c>
    </row>
    <row r="368" spans="1:8" s="91" customFormat="1" ht="13.9" hidden="1" customHeight="1" x14ac:dyDescent="0.2">
      <c r="A368" s="92" t="s">
        <v>29</v>
      </c>
      <c r="B368" s="94">
        <v>2</v>
      </c>
      <c r="C368" s="96">
        <v>93708.800000000003</v>
      </c>
      <c r="D368" s="96">
        <v>0</v>
      </c>
      <c r="E368" s="96">
        <v>93708.800000000003</v>
      </c>
      <c r="F368" s="93" t="s">
        <v>806</v>
      </c>
      <c r="G368" s="93" t="s">
        <v>494</v>
      </c>
      <c r="H368" s="95" t="s">
        <v>780</v>
      </c>
    </row>
    <row r="369" spans="1:8" s="91" customFormat="1" ht="13.9" hidden="1" customHeight="1" x14ac:dyDescent="0.2">
      <c r="A369" s="92" t="s">
        <v>29</v>
      </c>
      <c r="B369" s="94">
        <v>3</v>
      </c>
      <c r="C369" s="96">
        <v>93708.800000000003</v>
      </c>
      <c r="D369" s="96">
        <v>0</v>
      </c>
      <c r="E369" s="96">
        <v>93708.800000000003</v>
      </c>
      <c r="F369" s="93" t="s">
        <v>985</v>
      </c>
      <c r="G369" s="93" t="s">
        <v>494</v>
      </c>
      <c r="H369" s="95" t="s">
        <v>959</v>
      </c>
    </row>
    <row r="370" spans="1:8" s="91" customFormat="1" ht="13.9" hidden="1" customHeight="1" x14ac:dyDescent="0.2">
      <c r="A370" s="92" t="s">
        <v>29</v>
      </c>
      <c r="B370" s="94">
        <v>4</v>
      </c>
      <c r="C370" s="96">
        <v>82432.84</v>
      </c>
      <c r="D370" s="96">
        <v>0</v>
      </c>
      <c r="E370" s="96">
        <v>82432.84</v>
      </c>
      <c r="F370" s="93" t="s">
        <v>1165</v>
      </c>
      <c r="G370" s="93" t="s">
        <v>494</v>
      </c>
      <c r="H370" s="95" t="s">
        <v>1139</v>
      </c>
    </row>
    <row r="371" spans="1:8" s="91" customFormat="1" ht="13.9" hidden="1" customHeight="1" x14ac:dyDescent="0.2">
      <c r="A371" s="64" t="s">
        <v>29</v>
      </c>
      <c r="B371" s="65">
        <v>4</v>
      </c>
      <c r="C371" s="66">
        <v>11275.96</v>
      </c>
      <c r="D371" s="66">
        <v>0</v>
      </c>
      <c r="E371" s="66">
        <v>11275.96</v>
      </c>
      <c r="F371" s="64" t="s">
        <v>1165</v>
      </c>
      <c r="G371" s="64" t="s">
        <v>494</v>
      </c>
      <c r="H371" s="64" t="s">
        <v>2390</v>
      </c>
    </row>
    <row r="372" spans="1:8" s="91" customFormat="1" ht="13.9" hidden="1" customHeight="1" x14ac:dyDescent="0.2">
      <c r="A372" s="92" t="s">
        <v>29</v>
      </c>
      <c r="B372" s="94">
        <v>5</v>
      </c>
      <c r="C372" s="96">
        <v>93708.800000000003</v>
      </c>
      <c r="D372" s="96">
        <v>0</v>
      </c>
      <c r="E372" s="96">
        <v>93708.800000000003</v>
      </c>
      <c r="F372" s="93" t="s">
        <v>1343</v>
      </c>
      <c r="G372" s="93" t="s">
        <v>494</v>
      </c>
      <c r="H372" s="95" t="s">
        <v>1317</v>
      </c>
    </row>
    <row r="373" spans="1:8" s="91" customFormat="1" ht="13.9" hidden="1" customHeight="1" x14ac:dyDescent="0.2">
      <c r="A373" s="92" t="s">
        <v>29</v>
      </c>
      <c r="B373" s="94">
        <v>6</v>
      </c>
      <c r="C373" s="96">
        <v>93077.07</v>
      </c>
      <c r="D373" s="96">
        <v>0</v>
      </c>
      <c r="E373" s="96">
        <v>93077.07</v>
      </c>
      <c r="F373" s="93" t="s">
        <v>1521</v>
      </c>
      <c r="G373" s="93" t="s">
        <v>494</v>
      </c>
      <c r="H373" s="95" t="s">
        <v>1495</v>
      </c>
    </row>
    <row r="374" spans="1:8" s="91" customFormat="1" ht="13.9" hidden="1" customHeight="1" x14ac:dyDescent="0.2">
      <c r="A374" s="92" t="s">
        <v>29</v>
      </c>
      <c r="B374" s="94">
        <v>7</v>
      </c>
      <c r="C374" s="96">
        <v>93055.43</v>
      </c>
      <c r="D374" s="96">
        <v>0</v>
      </c>
      <c r="E374" s="96">
        <v>93055.43</v>
      </c>
      <c r="F374" s="93" t="s">
        <v>1706</v>
      </c>
      <c r="G374" s="93" t="s">
        <v>494</v>
      </c>
      <c r="H374" s="95" t="s">
        <v>1680</v>
      </c>
    </row>
    <row r="375" spans="1:8" s="91" customFormat="1" ht="13.9" hidden="1" customHeight="1" x14ac:dyDescent="0.2">
      <c r="A375" s="92" t="s">
        <v>29</v>
      </c>
      <c r="B375" s="94">
        <v>8</v>
      </c>
      <c r="C375" s="96">
        <v>93059.04</v>
      </c>
      <c r="D375" s="96">
        <v>0</v>
      </c>
      <c r="E375" s="96">
        <v>93059.04</v>
      </c>
      <c r="F375" s="93" t="s">
        <v>1881</v>
      </c>
      <c r="G375" s="93" t="s">
        <v>494</v>
      </c>
      <c r="H375" s="95" t="s">
        <v>1855</v>
      </c>
    </row>
    <row r="376" spans="1:8" s="91" customFormat="1" ht="13.9" hidden="1" customHeight="1" x14ac:dyDescent="0.2">
      <c r="A376" s="92" t="s">
        <v>29</v>
      </c>
      <c r="B376" s="94">
        <v>9</v>
      </c>
      <c r="C376" s="96">
        <v>99520.07</v>
      </c>
      <c r="D376" s="96">
        <v>0</v>
      </c>
      <c r="E376" s="96">
        <v>99520.07</v>
      </c>
      <c r="F376" s="93" t="s">
        <v>2059</v>
      </c>
      <c r="G376" s="93" t="s">
        <v>494</v>
      </c>
      <c r="H376" s="95" t="s">
        <v>2033</v>
      </c>
    </row>
    <row r="377" spans="1:8" s="91" customFormat="1" ht="13.9" hidden="1" customHeight="1" x14ac:dyDescent="0.2">
      <c r="A377" s="92" t="s">
        <v>29</v>
      </c>
      <c r="B377" s="94">
        <v>10</v>
      </c>
      <c r="C377" s="96">
        <v>99520.07</v>
      </c>
      <c r="D377" s="96">
        <v>0</v>
      </c>
      <c r="E377" s="96">
        <v>99520.07</v>
      </c>
      <c r="F377" s="93" t="s">
        <v>2255</v>
      </c>
      <c r="G377" s="93" t="s">
        <v>494</v>
      </c>
      <c r="H377" s="95" t="s">
        <v>2229</v>
      </c>
    </row>
    <row r="378" spans="1:8" s="91" customFormat="1" ht="13.9" hidden="1" customHeight="1" x14ac:dyDescent="0.2">
      <c r="A378" s="92" t="s">
        <v>29</v>
      </c>
      <c r="B378" s="94">
        <v>11</v>
      </c>
      <c r="C378" s="96">
        <v>99520.06</v>
      </c>
      <c r="D378" s="96">
        <v>0</v>
      </c>
      <c r="E378" s="96">
        <v>99520.06</v>
      </c>
      <c r="F378" s="93" t="s">
        <v>2464</v>
      </c>
      <c r="G378" s="93" t="s">
        <v>494</v>
      </c>
      <c r="H378" s="95" t="s">
        <v>2394</v>
      </c>
    </row>
    <row r="379" spans="1:8" s="91" customFormat="1" ht="13.9" hidden="1" customHeight="1" x14ac:dyDescent="0.2">
      <c r="A379" s="92" t="s">
        <v>29</v>
      </c>
      <c r="B379" s="94">
        <v>12</v>
      </c>
      <c r="C379" s="96">
        <v>99513.26</v>
      </c>
      <c r="D379" s="96">
        <v>0</v>
      </c>
      <c r="E379" s="96">
        <v>99513.26</v>
      </c>
      <c r="F379" s="93" t="s">
        <v>2465</v>
      </c>
      <c r="G379" s="93" t="s">
        <v>494</v>
      </c>
      <c r="H379" s="95" t="s">
        <v>2396</v>
      </c>
    </row>
    <row r="380" spans="1:8" s="91" customFormat="1" ht="13.9" hidden="1" customHeight="1" x14ac:dyDescent="0.2">
      <c r="A380" s="92" t="s">
        <v>30</v>
      </c>
      <c r="B380" s="94">
        <v>1</v>
      </c>
      <c r="C380" s="96">
        <v>147743.60999999999</v>
      </c>
      <c r="D380" s="96">
        <v>0</v>
      </c>
      <c r="E380" s="96">
        <v>147743.60999999999</v>
      </c>
      <c r="F380" s="93" t="s">
        <v>495</v>
      </c>
      <c r="G380" s="93" t="s">
        <v>496</v>
      </c>
      <c r="H380" s="95" t="s">
        <v>443</v>
      </c>
    </row>
    <row r="381" spans="1:8" s="91" customFormat="1" ht="13.9" hidden="1" customHeight="1" x14ac:dyDescent="0.2">
      <c r="A381" s="92" t="s">
        <v>30</v>
      </c>
      <c r="B381" s="94">
        <v>2</v>
      </c>
      <c r="C381" s="96">
        <v>147743.60999999999</v>
      </c>
      <c r="D381" s="96">
        <v>0</v>
      </c>
      <c r="E381" s="96">
        <v>147743.60999999999</v>
      </c>
      <c r="F381" s="93" t="s">
        <v>807</v>
      </c>
      <c r="G381" s="93" t="s">
        <v>496</v>
      </c>
      <c r="H381" s="95" t="s">
        <v>780</v>
      </c>
    </row>
    <row r="382" spans="1:8" s="91" customFormat="1" ht="13.9" hidden="1" customHeight="1" x14ac:dyDescent="0.2">
      <c r="A382" s="92" t="s">
        <v>30</v>
      </c>
      <c r="B382" s="94">
        <v>3</v>
      </c>
      <c r="C382" s="96">
        <v>147743.60999999999</v>
      </c>
      <c r="D382" s="96">
        <v>0</v>
      </c>
      <c r="E382" s="96">
        <v>147743.60999999999</v>
      </c>
      <c r="F382" s="93" t="s">
        <v>986</v>
      </c>
      <c r="G382" s="93" t="s">
        <v>496</v>
      </c>
      <c r="H382" s="95" t="s">
        <v>959</v>
      </c>
    </row>
    <row r="383" spans="1:8" s="91" customFormat="1" ht="13.9" hidden="1" customHeight="1" x14ac:dyDescent="0.2">
      <c r="A383" s="92" t="s">
        <v>30</v>
      </c>
      <c r="B383" s="94">
        <v>4</v>
      </c>
      <c r="C383" s="96">
        <v>141311.20000000001</v>
      </c>
      <c r="D383" s="96">
        <v>0</v>
      </c>
      <c r="E383" s="96">
        <v>141311.20000000001</v>
      </c>
      <c r="F383" s="93" t="s">
        <v>1166</v>
      </c>
      <c r="G383" s="93" t="s">
        <v>496</v>
      </c>
      <c r="H383" s="95" t="s">
        <v>1139</v>
      </c>
    </row>
    <row r="384" spans="1:8" s="91" customFormat="1" ht="13.9" hidden="1" customHeight="1" x14ac:dyDescent="0.2">
      <c r="A384" s="53" t="s">
        <v>30</v>
      </c>
      <c r="B384" s="75">
        <v>4</v>
      </c>
      <c r="C384" s="54">
        <v>6432.41</v>
      </c>
      <c r="D384" s="54">
        <v>0</v>
      </c>
      <c r="E384" s="54">
        <v>6432.41</v>
      </c>
      <c r="F384" s="54" t="s">
        <v>1166</v>
      </c>
      <c r="G384" s="54" t="s">
        <v>496</v>
      </c>
      <c r="H384" s="54" t="s">
        <v>2390</v>
      </c>
    </row>
    <row r="385" spans="1:8" s="91" customFormat="1" ht="13.9" hidden="1" customHeight="1" x14ac:dyDescent="0.2">
      <c r="A385" s="92" t="s">
        <v>30</v>
      </c>
      <c r="B385" s="94">
        <v>5</v>
      </c>
      <c r="C385" s="96">
        <v>147743.60999999999</v>
      </c>
      <c r="D385" s="96">
        <v>0</v>
      </c>
      <c r="E385" s="96">
        <v>147743.60999999999</v>
      </c>
      <c r="F385" s="93" t="s">
        <v>1344</v>
      </c>
      <c r="G385" s="93" t="s">
        <v>496</v>
      </c>
      <c r="H385" s="95" t="s">
        <v>1317</v>
      </c>
    </row>
    <row r="386" spans="1:8" s="91" customFormat="1" ht="13.9" hidden="1" customHeight="1" x14ac:dyDescent="0.2">
      <c r="A386" s="92" t="s">
        <v>30</v>
      </c>
      <c r="B386" s="94">
        <v>6</v>
      </c>
      <c r="C386" s="96">
        <v>140648.88</v>
      </c>
      <c r="D386" s="96">
        <v>0</v>
      </c>
      <c r="E386" s="96">
        <v>140648.88</v>
      </c>
      <c r="F386" s="93" t="s">
        <v>1522</v>
      </c>
      <c r="G386" s="93" t="s">
        <v>496</v>
      </c>
      <c r="H386" s="95" t="s">
        <v>1495</v>
      </c>
    </row>
    <row r="387" spans="1:8" s="91" customFormat="1" ht="13.9" hidden="1" customHeight="1" x14ac:dyDescent="0.2">
      <c r="A387" s="92" t="s">
        <v>30</v>
      </c>
      <c r="B387" s="94">
        <v>7</v>
      </c>
      <c r="C387" s="96">
        <v>146521.63</v>
      </c>
      <c r="D387" s="96">
        <v>0</v>
      </c>
      <c r="E387" s="96">
        <v>146521.63</v>
      </c>
      <c r="F387" s="93" t="s">
        <v>1707</v>
      </c>
      <c r="G387" s="93" t="s">
        <v>496</v>
      </c>
      <c r="H387" s="95" t="s">
        <v>1680</v>
      </c>
    </row>
    <row r="388" spans="1:8" s="91" customFormat="1" ht="13.9" hidden="1" customHeight="1" x14ac:dyDescent="0.2">
      <c r="A388" s="92" t="s">
        <v>30</v>
      </c>
      <c r="B388" s="94">
        <v>8</v>
      </c>
      <c r="C388" s="96">
        <v>146527.17000000001</v>
      </c>
      <c r="D388" s="96">
        <v>0</v>
      </c>
      <c r="E388" s="96">
        <v>146527.17000000001</v>
      </c>
      <c r="F388" s="93" t="s">
        <v>1882</v>
      </c>
      <c r="G388" s="93" t="s">
        <v>496</v>
      </c>
      <c r="H388" s="95" t="s">
        <v>1855</v>
      </c>
    </row>
    <row r="389" spans="1:8" s="91" customFormat="1" ht="13.9" hidden="1" customHeight="1" x14ac:dyDescent="0.2">
      <c r="A389" s="92" t="s">
        <v>30</v>
      </c>
      <c r="B389" s="94">
        <v>9</v>
      </c>
      <c r="C389" s="96">
        <v>156451.76999999999</v>
      </c>
      <c r="D389" s="96">
        <v>0</v>
      </c>
      <c r="E389" s="96">
        <v>156451.76999999999</v>
      </c>
      <c r="F389" s="93" t="s">
        <v>2060</v>
      </c>
      <c r="G389" s="93" t="s">
        <v>496</v>
      </c>
      <c r="H389" s="95" t="s">
        <v>2033</v>
      </c>
    </row>
    <row r="390" spans="1:8" s="91" customFormat="1" ht="13.9" hidden="1" customHeight="1" x14ac:dyDescent="0.2">
      <c r="A390" s="92" t="s">
        <v>30</v>
      </c>
      <c r="B390" s="94">
        <v>10</v>
      </c>
      <c r="C390" s="96">
        <v>156451.76999999999</v>
      </c>
      <c r="D390" s="96">
        <v>0</v>
      </c>
      <c r="E390" s="96">
        <v>156451.76999999999</v>
      </c>
      <c r="F390" s="93" t="s">
        <v>2256</v>
      </c>
      <c r="G390" s="93" t="s">
        <v>496</v>
      </c>
      <c r="H390" s="95" t="s">
        <v>2229</v>
      </c>
    </row>
    <row r="391" spans="1:8" s="91" customFormat="1" ht="13.9" hidden="1" customHeight="1" x14ac:dyDescent="0.2">
      <c r="A391" s="92" t="s">
        <v>30</v>
      </c>
      <c r="B391" s="94">
        <v>11</v>
      </c>
      <c r="C391" s="96">
        <v>156451.78</v>
      </c>
      <c r="D391" s="96">
        <v>0</v>
      </c>
      <c r="E391" s="96">
        <v>156451.78</v>
      </c>
      <c r="F391" s="93" t="s">
        <v>2467</v>
      </c>
      <c r="G391" s="93" t="s">
        <v>496</v>
      </c>
      <c r="H391" s="95" t="s">
        <v>2394</v>
      </c>
    </row>
    <row r="392" spans="1:8" s="91" customFormat="1" ht="13.9" hidden="1" customHeight="1" x14ac:dyDescent="0.2">
      <c r="A392" s="92" t="s">
        <v>30</v>
      </c>
      <c r="B392" s="94">
        <v>12</v>
      </c>
      <c r="C392" s="96">
        <v>156441.29999999999</v>
      </c>
      <c r="D392" s="96">
        <v>0</v>
      </c>
      <c r="E392" s="96">
        <v>156441.29999999999</v>
      </c>
      <c r="F392" s="93" t="s">
        <v>2468</v>
      </c>
      <c r="G392" s="93" t="s">
        <v>496</v>
      </c>
      <c r="H392" s="95" t="s">
        <v>2396</v>
      </c>
    </row>
    <row r="393" spans="1:8" s="91" customFormat="1" ht="13.9" hidden="1" customHeight="1" x14ac:dyDescent="0.2">
      <c r="A393" s="92" t="s">
        <v>31</v>
      </c>
      <c r="B393" s="94">
        <v>1</v>
      </c>
      <c r="C393" s="96">
        <v>147642.10999999999</v>
      </c>
      <c r="D393" s="96">
        <v>0</v>
      </c>
      <c r="E393" s="96">
        <v>147642.10999999999</v>
      </c>
      <c r="F393" s="93" t="s">
        <v>497</v>
      </c>
      <c r="G393" s="93" t="s">
        <v>498</v>
      </c>
      <c r="H393" s="95" t="s">
        <v>443</v>
      </c>
    </row>
    <row r="394" spans="1:8" s="91" customFormat="1" ht="13.9" hidden="1" customHeight="1" x14ac:dyDescent="0.2">
      <c r="A394" s="92" t="s">
        <v>31</v>
      </c>
      <c r="B394" s="94">
        <v>2</v>
      </c>
      <c r="C394" s="96">
        <v>147642.10999999999</v>
      </c>
      <c r="D394" s="96">
        <v>0</v>
      </c>
      <c r="E394" s="96">
        <v>147642.10999999999</v>
      </c>
      <c r="F394" s="93" t="s">
        <v>808</v>
      </c>
      <c r="G394" s="93" t="s">
        <v>498</v>
      </c>
      <c r="H394" s="95" t="s">
        <v>780</v>
      </c>
    </row>
    <row r="395" spans="1:8" s="91" customFormat="1" ht="13.9" hidden="1" customHeight="1" x14ac:dyDescent="0.2">
      <c r="A395" s="92" t="s">
        <v>31</v>
      </c>
      <c r="B395" s="94">
        <v>3</v>
      </c>
      <c r="C395" s="96">
        <v>147642.10999999999</v>
      </c>
      <c r="D395" s="96">
        <v>0</v>
      </c>
      <c r="E395" s="96">
        <v>147642.10999999999</v>
      </c>
      <c r="F395" s="93" t="s">
        <v>987</v>
      </c>
      <c r="G395" s="93" t="s">
        <v>498</v>
      </c>
      <c r="H395" s="95" t="s">
        <v>959</v>
      </c>
    </row>
    <row r="396" spans="1:8" s="91" customFormat="1" ht="13.9" hidden="1" customHeight="1" x14ac:dyDescent="0.2">
      <c r="A396" s="92" t="s">
        <v>31</v>
      </c>
      <c r="B396" s="94">
        <v>4</v>
      </c>
      <c r="C396" s="96">
        <v>126807.65</v>
      </c>
      <c r="D396" s="96">
        <v>0</v>
      </c>
      <c r="E396" s="96">
        <v>126807.65</v>
      </c>
      <c r="F396" s="93" t="s">
        <v>1167</v>
      </c>
      <c r="G396" s="93" t="s">
        <v>498</v>
      </c>
      <c r="H396" s="95" t="s">
        <v>1139</v>
      </c>
    </row>
    <row r="397" spans="1:8" s="91" customFormat="1" ht="13.9" hidden="1" customHeight="1" x14ac:dyDescent="0.2">
      <c r="A397" s="64" t="s">
        <v>31</v>
      </c>
      <c r="B397" s="65">
        <v>4</v>
      </c>
      <c r="C397" s="66">
        <v>20834.46</v>
      </c>
      <c r="D397" s="66">
        <v>0</v>
      </c>
      <c r="E397" s="66">
        <v>20834.46</v>
      </c>
      <c r="F397" s="64" t="s">
        <v>1167</v>
      </c>
      <c r="G397" s="64" t="s">
        <v>498</v>
      </c>
      <c r="H397" s="64" t="s">
        <v>2390</v>
      </c>
    </row>
    <row r="398" spans="1:8" s="91" customFormat="1" ht="13.9" hidden="1" customHeight="1" x14ac:dyDescent="0.2">
      <c r="A398" s="92" t="s">
        <v>31</v>
      </c>
      <c r="B398" s="94">
        <v>5</v>
      </c>
      <c r="C398" s="96">
        <v>147642.10999999999</v>
      </c>
      <c r="D398" s="96">
        <v>0</v>
      </c>
      <c r="E398" s="96">
        <v>147642.10999999999</v>
      </c>
      <c r="F398" s="93" t="s">
        <v>1345</v>
      </c>
      <c r="G398" s="93" t="s">
        <v>498</v>
      </c>
      <c r="H398" s="95" t="s">
        <v>1317</v>
      </c>
    </row>
    <row r="399" spans="1:8" s="91" customFormat="1" ht="13.9" hidden="1" customHeight="1" x14ac:dyDescent="0.2">
      <c r="A399" s="92" t="s">
        <v>31</v>
      </c>
      <c r="B399" s="94">
        <v>6</v>
      </c>
      <c r="C399" s="96">
        <v>111348.53</v>
      </c>
      <c r="D399" s="96">
        <v>0</v>
      </c>
      <c r="E399" s="96">
        <v>111348.53</v>
      </c>
      <c r="F399" s="93" t="s">
        <v>1523</v>
      </c>
      <c r="G399" s="93" t="s">
        <v>498</v>
      </c>
      <c r="H399" s="95" t="s">
        <v>1495</v>
      </c>
    </row>
    <row r="400" spans="1:8" s="91" customFormat="1" ht="13.9" hidden="1" customHeight="1" x14ac:dyDescent="0.2">
      <c r="A400" s="92" t="s">
        <v>31</v>
      </c>
      <c r="B400" s="94">
        <v>7</v>
      </c>
      <c r="C400" s="96">
        <v>111256.41</v>
      </c>
      <c r="D400" s="96">
        <v>0</v>
      </c>
      <c r="E400" s="96">
        <v>111256.41</v>
      </c>
      <c r="F400" s="93" t="s">
        <v>1708</v>
      </c>
      <c r="G400" s="93" t="s">
        <v>498</v>
      </c>
      <c r="H400" s="95" t="s">
        <v>1680</v>
      </c>
    </row>
    <row r="401" spans="1:8" s="91" customFormat="1" ht="13.9" hidden="1" customHeight="1" x14ac:dyDescent="0.2">
      <c r="A401" s="92" t="s">
        <v>31</v>
      </c>
      <c r="B401" s="94">
        <v>8</v>
      </c>
      <c r="C401" s="96">
        <v>111271.34</v>
      </c>
      <c r="D401" s="96">
        <v>0</v>
      </c>
      <c r="E401" s="96">
        <v>111271.34</v>
      </c>
      <c r="F401" s="93" t="s">
        <v>1883</v>
      </c>
      <c r="G401" s="93" t="s">
        <v>498</v>
      </c>
      <c r="H401" s="95" t="s">
        <v>1855</v>
      </c>
    </row>
    <row r="402" spans="1:8" s="91" customFormat="1" ht="13.9" hidden="1" customHeight="1" x14ac:dyDescent="0.2">
      <c r="A402" s="92" t="s">
        <v>31</v>
      </c>
      <c r="B402" s="94">
        <v>9</v>
      </c>
      <c r="C402" s="96">
        <v>137992.56</v>
      </c>
      <c r="D402" s="96">
        <v>0</v>
      </c>
      <c r="E402" s="96">
        <v>137992.56</v>
      </c>
      <c r="F402" s="93" t="s">
        <v>2061</v>
      </c>
      <c r="G402" s="93" t="s">
        <v>498</v>
      </c>
      <c r="H402" s="95" t="s">
        <v>2033</v>
      </c>
    </row>
    <row r="403" spans="1:8" s="91" customFormat="1" ht="13.9" hidden="1" customHeight="1" x14ac:dyDescent="0.2">
      <c r="A403" s="92" t="s">
        <v>31</v>
      </c>
      <c r="B403" s="94">
        <v>10</v>
      </c>
      <c r="C403" s="96">
        <v>137992.54999999999</v>
      </c>
      <c r="D403" s="96">
        <v>0</v>
      </c>
      <c r="E403" s="96">
        <v>137992.54999999999</v>
      </c>
      <c r="F403" s="93" t="s">
        <v>2257</v>
      </c>
      <c r="G403" s="93" t="s">
        <v>498</v>
      </c>
      <c r="H403" s="95" t="s">
        <v>2229</v>
      </c>
    </row>
    <row r="404" spans="1:8" s="91" customFormat="1" ht="13.9" hidden="1" customHeight="1" x14ac:dyDescent="0.2">
      <c r="A404" s="92" t="s">
        <v>31</v>
      </c>
      <c r="B404" s="94">
        <v>11</v>
      </c>
      <c r="C404" s="96">
        <v>137992.56</v>
      </c>
      <c r="D404" s="96">
        <v>0</v>
      </c>
      <c r="E404" s="96">
        <v>137992.56</v>
      </c>
      <c r="F404" s="93" t="s">
        <v>2469</v>
      </c>
      <c r="G404" s="93" t="s">
        <v>498</v>
      </c>
      <c r="H404" s="95" t="s">
        <v>2394</v>
      </c>
    </row>
    <row r="405" spans="1:8" s="91" customFormat="1" ht="13.9" hidden="1" customHeight="1" x14ac:dyDescent="0.2">
      <c r="A405" s="92" t="s">
        <v>31</v>
      </c>
      <c r="B405" s="94">
        <v>12</v>
      </c>
      <c r="C405" s="96">
        <v>137964.37</v>
      </c>
      <c r="D405" s="96">
        <v>0</v>
      </c>
      <c r="E405" s="96">
        <v>137964.37</v>
      </c>
      <c r="F405" s="93" t="s">
        <v>2470</v>
      </c>
      <c r="G405" s="93" t="s">
        <v>498</v>
      </c>
      <c r="H405" s="95" t="s">
        <v>2396</v>
      </c>
    </row>
    <row r="406" spans="1:8" s="91" customFormat="1" ht="13.9" hidden="1" customHeight="1" x14ac:dyDescent="0.2">
      <c r="A406" s="92" t="s">
        <v>32</v>
      </c>
      <c r="B406" s="94">
        <v>1</v>
      </c>
      <c r="C406" s="96">
        <v>667896.37</v>
      </c>
      <c r="D406" s="96">
        <v>0</v>
      </c>
      <c r="E406" s="96">
        <v>667896.37</v>
      </c>
      <c r="F406" s="93" t="s">
        <v>499</v>
      </c>
      <c r="G406" s="93" t="s">
        <v>500</v>
      </c>
      <c r="H406" s="95" t="s">
        <v>443</v>
      </c>
    </row>
    <row r="407" spans="1:8" s="91" customFormat="1" ht="13.9" hidden="1" customHeight="1" x14ac:dyDescent="0.2">
      <c r="A407" s="92" t="s">
        <v>32</v>
      </c>
      <c r="B407" s="94">
        <v>2</v>
      </c>
      <c r="C407" s="96">
        <v>667896.37</v>
      </c>
      <c r="D407" s="96">
        <v>0</v>
      </c>
      <c r="E407" s="96">
        <v>667896.37</v>
      </c>
      <c r="F407" s="93" t="s">
        <v>809</v>
      </c>
      <c r="G407" s="93" t="s">
        <v>500</v>
      </c>
      <c r="H407" s="95" t="s">
        <v>780</v>
      </c>
    </row>
    <row r="408" spans="1:8" s="91" customFormat="1" ht="13.9" hidden="1" customHeight="1" x14ac:dyDescent="0.2">
      <c r="A408" s="92" t="s">
        <v>32</v>
      </c>
      <c r="B408" s="94">
        <v>3</v>
      </c>
      <c r="C408" s="96">
        <v>667896.37</v>
      </c>
      <c r="D408" s="96">
        <v>0</v>
      </c>
      <c r="E408" s="96">
        <v>667896.37</v>
      </c>
      <c r="F408" s="93" t="s">
        <v>988</v>
      </c>
      <c r="G408" s="93" t="s">
        <v>500</v>
      </c>
      <c r="H408" s="95" t="s">
        <v>959</v>
      </c>
    </row>
    <row r="409" spans="1:8" s="91" customFormat="1" ht="13.9" hidden="1" customHeight="1" x14ac:dyDescent="0.2">
      <c r="A409" s="92" t="s">
        <v>32</v>
      </c>
      <c r="B409" s="94">
        <v>4</v>
      </c>
      <c r="C409" s="96">
        <v>657779.1</v>
      </c>
      <c r="D409" s="96">
        <v>0</v>
      </c>
      <c r="E409" s="96">
        <v>657779.1</v>
      </c>
      <c r="F409" s="93" t="s">
        <v>1168</v>
      </c>
      <c r="G409" s="93" t="s">
        <v>500</v>
      </c>
      <c r="H409" s="95" t="s">
        <v>1139</v>
      </c>
    </row>
    <row r="410" spans="1:8" s="91" customFormat="1" ht="13.9" hidden="1" customHeight="1" x14ac:dyDescent="0.2">
      <c r="A410" s="64" t="s">
        <v>32</v>
      </c>
      <c r="B410" s="65">
        <v>4</v>
      </c>
      <c r="C410" s="66">
        <v>10117.27</v>
      </c>
      <c r="D410" s="66">
        <v>0</v>
      </c>
      <c r="E410" s="66">
        <v>10117.27</v>
      </c>
      <c r="F410" s="64" t="s">
        <v>1168</v>
      </c>
      <c r="G410" s="64" t="s">
        <v>500</v>
      </c>
      <c r="H410" s="64" t="s">
        <v>2390</v>
      </c>
    </row>
    <row r="411" spans="1:8" s="91" customFormat="1" ht="13.9" hidden="1" customHeight="1" x14ac:dyDescent="0.2">
      <c r="A411" s="92" t="s">
        <v>32</v>
      </c>
      <c r="B411" s="94">
        <v>5</v>
      </c>
      <c r="C411" s="96">
        <v>667896.37</v>
      </c>
      <c r="D411" s="96">
        <v>0</v>
      </c>
      <c r="E411" s="96">
        <v>667896.37</v>
      </c>
      <c r="F411" s="93" t="s">
        <v>1346</v>
      </c>
      <c r="G411" s="93" t="s">
        <v>500</v>
      </c>
      <c r="H411" s="95" t="s">
        <v>1317</v>
      </c>
    </row>
    <row r="412" spans="1:8" s="91" customFormat="1" ht="13.9" hidden="1" customHeight="1" x14ac:dyDescent="0.2">
      <c r="A412" s="92" t="s">
        <v>32</v>
      </c>
      <c r="B412" s="94">
        <v>6</v>
      </c>
      <c r="C412" s="96">
        <v>616486.43999999994</v>
      </c>
      <c r="D412" s="96">
        <v>0</v>
      </c>
      <c r="E412" s="96">
        <v>616486.43999999994</v>
      </c>
      <c r="F412" s="93" t="s">
        <v>1524</v>
      </c>
      <c r="G412" s="93" t="s">
        <v>500</v>
      </c>
      <c r="H412" s="95" t="s">
        <v>1495</v>
      </c>
    </row>
    <row r="413" spans="1:8" s="91" customFormat="1" ht="13.9" hidden="1" customHeight="1" x14ac:dyDescent="0.2">
      <c r="A413" s="92" t="s">
        <v>32</v>
      </c>
      <c r="B413" s="94">
        <v>7</v>
      </c>
      <c r="C413" s="96">
        <v>616420</v>
      </c>
      <c r="D413" s="96">
        <v>0</v>
      </c>
      <c r="E413" s="96">
        <v>616420</v>
      </c>
      <c r="F413" s="93" t="s">
        <v>1709</v>
      </c>
      <c r="G413" s="93" t="s">
        <v>500</v>
      </c>
      <c r="H413" s="95" t="s">
        <v>1680</v>
      </c>
    </row>
    <row r="414" spans="1:8" s="91" customFormat="1" ht="13.9" hidden="1" customHeight="1" x14ac:dyDescent="0.2">
      <c r="A414" s="92" t="s">
        <v>32</v>
      </c>
      <c r="B414" s="94">
        <v>8</v>
      </c>
      <c r="C414" s="96">
        <v>616439.93999999994</v>
      </c>
      <c r="D414" s="96">
        <v>0</v>
      </c>
      <c r="E414" s="96">
        <v>616439.93999999994</v>
      </c>
      <c r="F414" s="93" t="s">
        <v>1884</v>
      </c>
      <c r="G414" s="93" t="s">
        <v>500</v>
      </c>
      <c r="H414" s="95" t="s">
        <v>1855</v>
      </c>
    </row>
    <row r="415" spans="1:8" s="91" customFormat="1" ht="13.9" hidden="1" customHeight="1" x14ac:dyDescent="0.2">
      <c r="A415" s="92" t="s">
        <v>32</v>
      </c>
      <c r="B415" s="94">
        <v>9</v>
      </c>
      <c r="C415" s="96">
        <v>652121.97</v>
      </c>
      <c r="D415" s="96">
        <v>0</v>
      </c>
      <c r="E415" s="96">
        <v>652121.97</v>
      </c>
      <c r="F415" s="93" t="s">
        <v>2062</v>
      </c>
      <c r="G415" s="93" t="s">
        <v>500</v>
      </c>
      <c r="H415" s="95" t="s">
        <v>2033</v>
      </c>
    </row>
    <row r="416" spans="1:8" s="91" customFormat="1" ht="13.9" hidden="1" customHeight="1" x14ac:dyDescent="0.2">
      <c r="A416" s="92" t="s">
        <v>32</v>
      </c>
      <c r="B416" s="94">
        <v>10</v>
      </c>
      <c r="C416" s="96">
        <v>652121.97</v>
      </c>
      <c r="D416" s="96">
        <v>0</v>
      </c>
      <c r="E416" s="96">
        <v>652121.97</v>
      </c>
      <c r="F416" s="93" t="s">
        <v>2258</v>
      </c>
      <c r="G416" s="93" t="s">
        <v>500</v>
      </c>
      <c r="H416" s="95" t="s">
        <v>2229</v>
      </c>
    </row>
    <row r="417" spans="1:8" s="91" customFormat="1" ht="13.9" hidden="1" customHeight="1" x14ac:dyDescent="0.2">
      <c r="A417" s="92" t="s">
        <v>32</v>
      </c>
      <c r="B417" s="94">
        <v>11</v>
      </c>
      <c r="C417" s="96">
        <v>652121.97</v>
      </c>
      <c r="D417" s="96">
        <v>0</v>
      </c>
      <c r="E417" s="96">
        <v>652121.97</v>
      </c>
      <c r="F417" s="93" t="s">
        <v>2472</v>
      </c>
      <c r="G417" s="93" t="s">
        <v>500</v>
      </c>
      <c r="H417" s="95" t="s">
        <v>2394</v>
      </c>
    </row>
    <row r="418" spans="1:8" s="91" customFormat="1" ht="13.9" hidden="1" customHeight="1" x14ac:dyDescent="0.2">
      <c r="A418" s="92" t="s">
        <v>32</v>
      </c>
      <c r="B418" s="94">
        <v>12</v>
      </c>
      <c r="C418" s="96">
        <v>652084.32999999996</v>
      </c>
      <c r="D418" s="96">
        <v>0</v>
      </c>
      <c r="E418" s="96">
        <v>652084.32999999996</v>
      </c>
      <c r="F418" s="93" t="s">
        <v>2473</v>
      </c>
      <c r="G418" s="93" t="s">
        <v>500</v>
      </c>
      <c r="H418" s="95" t="s">
        <v>2396</v>
      </c>
    </row>
    <row r="419" spans="1:8" s="91" customFormat="1" ht="13.9" hidden="1" customHeight="1" x14ac:dyDescent="0.2">
      <c r="A419" s="92" t="s">
        <v>33</v>
      </c>
      <c r="B419" s="94">
        <v>1</v>
      </c>
      <c r="C419" s="96">
        <v>264012.08</v>
      </c>
      <c r="D419" s="96">
        <v>0</v>
      </c>
      <c r="E419" s="96">
        <v>264012.08</v>
      </c>
      <c r="F419" s="93" t="s">
        <v>501</v>
      </c>
      <c r="G419" s="93" t="s">
        <v>502</v>
      </c>
      <c r="H419" s="95" t="s">
        <v>443</v>
      </c>
    </row>
    <row r="420" spans="1:8" s="91" customFormat="1" ht="13.9" hidden="1" customHeight="1" x14ac:dyDescent="0.2">
      <c r="A420" s="92" t="s">
        <v>33</v>
      </c>
      <c r="B420" s="94">
        <v>2</v>
      </c>
      <c r="C420" s="96">
        <v>264012.08</v>
      </c>
      <c r="D420" s="96">
        <v>0</v>
      </c>
      <c r="E420" s="96">
        <v>264012.08</v>
      </c>
      <c r="F420" s="93" t="s">
        <v>810</v>
      </c>
      <c r="G420" s="93" t="s">
        <v>502</v>
      </c>
      <c r="H420" s="95" t="s">
        <v>780</v>
      </c>
    </row>
    <row r="421" spans="1:8" s="91" customFormat="1" ht="13.9" hidden="1" customHeight="1" x14ac:dyDescent="0.2">
      <c r="A421" s="92" t="s">
        <v>33</v>
      </c>
      <c r="B421" s="94">
        <v>3</v>
      </c>
      <c r="C421" s="96">
        <v>264012.08</v>
      </c>
      <c r="D421" s="96">
        <v>0</v>
      </c>
      <c r="E421" s="96">
        <v>264012.08</v>
      </c>
      <c r="F421" s="93" t="s">
        <v>989</v>
      </c>
      <c r="G421" s="93" t="s">
        <v>502</v>
      </c>
      <c r="H421" s="95" t="s">
        <v>959</v>
      </c>
    </row>
    <row r="422" spans="1:8" s="91" customFormat="1" ht="13.9" hidden="1" customHeight="1" x14ac:dyDescent="0.2">
      <c r="A422" s="92" t="s">
        <v>33</v>
      </c>
      <c r="B422" s="94">
        <v>4</v>
      </c>
      <c r="C422" s="96">
        <v>259939.01</v>
      </c>
      <c r="D422" s="96">
        <v>0</v>
      </c>
      <c r="E422" s="96">
        <v>259939.01</v>
      </c>
      <c r="F422" s="93" t="s">
        <v>1169</v>
      </c>
      <c r="G422" s="93" t="s">
        <v>502</v>
      </c>
      <c r="H422" s="95" t="s">
        <v>1139</v>
      </c>
    </row>
    <row r="423" spans="1:8" s="91" customFormat="1" ht="13.9" hidden="1" customHeight="1" x14ac:dyDescent="0.2">
      <c r="A423" s="64" t="s">
        <v>33</v>
      </c>
      <c r="B423" s="65">
        <v>4</v>
      </c>
      <c r="C423" s="66">
        <v>4073.07</v>
      </c>
      <c r="D423" s="66">
        <v>0</v>
      </c>
      <c r="E423" s="66">
        <v>4073.07</v>
      </c>
      <c r="F423" s="64" t="s">
        <v>1169</v>
      </c>
      <c r="G423" s="64" t="s">
        <v>502</v>
      </c>
      <c r="H423" s="64" t="s">
        <v>2390</v>
      </c>
    </row>
    <row r="424" spans="1:8" s="91" customFormat="1" ht="13.9" hidden="1" customHeight="1" x14ac:dyDescent="0.2">
      <c r="A424" s="92" t="s">
        <v>33</v>
      </c>
      <c r="B424" s="94">
        <v>5</v>
      </c>
      <c r="C424" s="96">
        <v>264012.08</v>
      </c>
      <c r="D424" s="96">
        <v>0</v>
      </c>
      <c r="E424" s="96">
        <v>264012.08</v>
      </c>
      <c r="F424" s="93" t="s">
        <v>1347</v>
      </c>
      <c r="G424" s="93" t="s">
        <v>502</v>
      </c>
      <c r="H424" s="95" t="s">
        <v>1317</v>
      </c>
    </row>
    <row r="425" spans="1:8" s="91" customFormat="1" ht="13.9" hidden="1" customHeight="1" x14ac:dyDescent="0.2">
      <c r="A425" s="92" t="s">
        <v>33</v>
      </c>
      <c r="B425" s="94">
        <v>6</v>
      </c>
      <c r="C425" s="96">
        <v>259208.45</v>
      </c>
      <c r="D425" s="96">
        <v>0</v>
      </c>
      <c r="E425" s="96">
        <v>259208.45</v>
      </c>
      <c r="F425" s="93" t="s">
        <v>1525</v>
      </c>
      <c r="G425" s="93" t="s">
        <v>502</v>
      </c>
      <c r="H425" s="95" t="s">
        <v>1495</v>
      </c>
    </row>
    <row r="426" spans="1:8" s="91" customFormat="1" ht="13.9" hidden="1" customHeight="1" x14ac:dyDescent="0.2">
      <c r="A426" s="92" t="s">
        <v>33</v>
      </c>
      <c r="B426" s="94">
        <v>7</v>
      </c>
      <c r="C426" s="96">
        <v>259159.91</v>
      </c>
      <c r="D426" s="96">
        <v>0</v>
      </c>
      <c r="E426" s="96">
        <v>259159.91</v>
      </c>
      <c r="F426" s="93" t="s">
        <v>1710</v>
      </c>
      <c r="G426" s="93" t="s">
        <v>502</v>
      </c>
      <c r="H426" s="95" t="s">
        <v>1680</v>
      </c>
    </row>
    <row r="427" spans="1:8" s="91" customFormat="1" ht="13.9" hidden="1" customHeight="1" x14ac:dyDescent="0.2">
      <c r="A427" s="92" t="s">
        <v>33</v>
      </c>
      <c r="B427" s="94">
        <v>8</v>
      </c>
      <c r="C427" s="96">
        <v>259168.16</v>
      </c>
      <c r="D427" s="96">
        <v>0</v>
      </c>
      <c r="E427" s="96">
        <v>259168.16</v>
      </c>
      <c r="F427" s="93" t="s">
        <v>1885</v>
      </c>
      <c r="G427" s="93" t="s">
        <v>502</v>
      </c>
      <c r="H427" s="95" t="s">
        <v>1855</v>
      </c>
    </row>
    <row r="428" spans="1:8" s="91" customFormat="1" ht="13.9" hidden="1" customHeight="1" x14ac:dyDescent="0.2">
      <c r="A428" s="92" t="s">
        <v>33</v>
      </c>
      <c r="B428" s="94">
        <v>9</v>
      </c>
      <c r="C428" s="96">
        <v>273917.90999999997</v>
      </c>
      <c r="D428" s="96">
        <v>0</v>
      </c>
      <c r="E428" s="96">
        <v>273917.90999999997</v>
      </c>
      <c r="F428" s="93" t="s">
        <v>2063</v>
      </c>
      <c r="G428" s="93" t="s">
        <v>502</v>
      </c>
      <c r="H428" s="95" t="s">
        <v>2033</v>
      </c>
    </row>
    <row r="429" spans="1:8" s="91" customFormat="1" ht="13.9" hidden="1" customHeight="1" x14ac:dyDescent="0.2">
      <c r="A429" s="92" t="s">
        <v>33</v>
      </c>
      <c r="B429" s="94">
        <v>10</v>
      </c>
      <c r="C429" s="96">
        <v>273917.90000000002</v>
      </c>
      <c r="D429" s="96">
        <v>0</v>
      </c>
      <c r="E429" s="96">
        <v>273917.90000000002</v>
      </c>
      <c r="F429" s="93" t="s">
        <v>2259</v>
      </c>
      <c r="G429" s="93" t="s">
        <v>502</v>
      </c>
      <c r="H429" s="95" t="s">
        <v>2229</v>
      </c>
    </row>
    <row r="430" spans="1:8" s="91" customFormat="1" ht="13.9" hidden="1" customHeight="1" x14ac:dyDescent="0.2">
      <c r="A430" s="92" t="s">
        <v>33</v>
      </c>
      <c r="B430" s="94">
        <v>11</v>
      </c>
      <c r="C430" s="96">
        <v>273917.90999999997</v>
      </c>
      <c r="D430" s="96">
        <v>0</v>
      </c>
      <c r="E430" s="96">
        <v>273917.90999999997</v>
      </c>
      <c r="F430" s="93" t="s">
        <v>2474</v>
      </c>
      <c r="G430" s="93" t="s">
        <v>502</v>
      </c>
      <c r="H430" s="95" t="s">
        <v>2394</v>
      </c>
    </row>
    <row r="431" spans="1:8" s="91" customFormat="1" ht="13.9" hidden="1" customHeight="1" x14ac:dyDescent="0.2">
      <c r="A431" s="92" t="s">
        <v>33</v>
      </c>
      <c r="B431" s="94">
        <v>12</v>
      </c>
      <c r="C431" s="96">
        <v>273902.34000000003</v>
      </c>
      <c r="D431" s="96">
        <v>0</v>
      </c>
      <c r="E431" s="96">
        <v>273902.34000000003</v>
      </c>
      <c r="F431" s="93" t="s">
        <v>2475</v>
      </c>
      <c r="G431" s="93" t="s">
        <v>502</v>
      </c>
      <c r="H431" s="95" t="s">
        <v>2396</v>
      </c>
    </row>
    <row r="432" spans="1:8" s="91" customFormat="1" ht="13.9" hidden="1" customHeight="1" x14ac:dyDescent="0.2">
      <c r="A432" s="92" t="s">
        <v>34</v>
      </c>
      <c r="B432" s="94">
        <v>1</v>
      </c>
      <c r="C432" s="96">
        <v>143434.01999999999</v>
      </c>
      <c r="D432" s="96">
        <v>0</v>
      </c>
      <c r="E432" s="96">
        <v>143434.01999999999</v>
      </c>
      <c r="F432" s="93" t="s">
        <v>503</v>
      </c>
      <c r="G432" s="93" t="s">
        <v>504</v>
      </c>
      <c r="H432" s="95" t="s">
        <v>443</v>
      </c>
    </row>
    <row r="433" spans="1:8" s="91" customFormat="1" ht="13.9" hidden="1" customHeight="1" x14ac:dyDescent="0.2">
      <c r="A433" s="92" t="s">
        <v>34</v>
      </c>
      <c r="B433" s="94">
        <v>2</v>
      </c>
      <c r="C433" s="96">
        <v>143434.01999999999</v>
      </c>
      <c r="D433" s="96">
        <v>0</v>
      </c>
      <c r="E433" s="96">
        <v>143434.01999999999</v>
      </c>
      <c r="F433" s="93" t="s">
        <v>811</v>
      </c>
      <c r="G433" s="93" t="s">
        <v>504</v>
      </c>
      <c r="H433" s="95" t="s">
        <v>780</v>
      </c>
    </row>
    <row r="434" spans="1:8" s="91" customFormat="1" ht="13.9" hidden="1" customHeight="1" x14ac:dyDescent="0.2">
      <c r="A434" s="92" t="s">
        <v>34</v>
      </c>
      <c r="B434" s="94">
        <v>3</v>
      </c>
      <c r="C434" s="96">
        <v>143434.01999999999</v>
      </c>
      <c r="D434" s="96">
        <v>0</v>
      </c>
      <c r="E434" s="96">
        <v>143434.01999999999</v>
      </c>
      <c r="F434" s="93" t="s">
        <v>990</v>
      </c>
      <c r="G434" s="93" t="s">
        <v>504</v>
      </c>
      <c r="H434" s="95" t="s">
        <v>959</v>
      </c>
    </row>
    <row r="435" spans="1:8" s="91" customFormat="1" ht="13.9" hidden="1" customHeight="1" x14ac:dyDescent="0.2">
      <c r="A435" s="92" t="s">
        <v>34</v>
      </c>
      <c r="B435" s="94">
        <v>4</v>
      </c>
      <c r="C435" s="96">
        <v>142371.31</v>
      </c>
      <c r="D435" s="96">
        <v>0</v>
      </c>
      <c r="E435" s="96">
        <v>142371.31</v>
      </c>
      <c r="F435" s="93" t="s">
        <v>1170</v>
      </c>
      <c r="G435" s="93" t="s">
        <v>504</v>
      </c>
      <c r="H435" s="95" t="s">
        <v>1139</v>
      </c>
    </row>
    <row r="436" spans="1:8" s="91" customFormat="1" ht="13.9" hidden="1" customHeight="1" x14ac:dyDescent="0.2">
      <c r="A436" s="64" t="s">
        <v>34</v>
      </c>
      <c r="B436" s="65">
        <v>4</v>
      </c>
      <c r="C436" s="66">
        <v>1062.71</v>
      </c>
      <c r="D436" s="66">
        <v>0</v>
      </c>
      <c r="E436" s="66">
        <v>1062.71</v>
      </c>
      <c r="F436" s="64" t="s">
        <v>1170</v>
      </c>
      <c r="G436" s="64" t="s">
        <v>504</v>
      </c>
      <c r="H436" s="64" t="s">
        <v>2390</v>
      </c>
    </row>
    <row r="437" spans="1:8" s="91" customFormat="1" ht="13.9" hidden="1" customHeight="1" x14ac:dyDescent="0.2">
      <c r="A437" s="92" t="s">
        <v>34</v>
      </c>
      <c r="B437" s="94">
        <v>5</v>
      </c>
      <c r="C437" s="96">
        <v>143434.01999999999</v>
      </c>
      <c r="D437" s="96">
        <v>0</v>
      </c>
      <c r="E437" s="96">
        <v>143434.01999999999</v>
      </c>
      <c r="F437" s="93" t="s">
        <v>1348</v>
      </c>
      <c r="G437" s="93" t="s">
        <v>504</v>
      </c>
      <c r="H437" s="95" t="s">
        <v>1317</v>
      </c>
    </row>
    <row r="438" spans="1:8" s="91" customFormat="1" ht="13.9" hidden="1" customHeight="1" x14ac:dyDescent="0.2">
      <c r="A438" s="92" t="s">
        <v>34</v>
      </c>
      <c r="B438" s="94">
        <v>6</v>
      </c>
      <c r="C438" s="96">
        <v>147663.96</v>
      </c>
      <c r="D438" s="96">
        <v>0</v>
      </c>
      <c r="E438" s="96">
        <v>147663.96</v>
      </c>
      <c r="F438" s="93" t="s">
        <v>1526</v>
      </c>
      <c r="G438" s="93" t="s">
        <v>504</v>
      </c>
      <c r="H438" s="95" t="s">
        <v>1495</v>
      </c>
    </row>
    <row r="439" spans="1:8" s="91" customFormat="1" ht="13.9" hidden="1" customHeight="1" x14ac:dyDescent="0.2">
      <c r="A439" s="92" t="s">
        <v>34</v>
      </c>
      <c r="B439" s="94">
        <v>7</v>
      </c>
      <c r="C439" s="96">
        <v>139591.59</v>
      </c>
      <c r="D439" s="96">
        <v>0</v>
      </c>
      <c r="E439" s="96">
        <v>139591.59</v>
      </c>
      <c r="F439" s="93" t="s">
        <v>1711</v>
      </c>
      <c r="G439" s="93" t="s">
        <v>504</v>
      </c>
      <c r="H439" s="95" t="s">
        <v>1680</v>
      </c>
    </row>
    <row r="440" spans="1:8" s="91" customFormat="1" ht="13.9" hidden="1" customHeight="1" x14ac:dyDescent="0.2">
      <c r="A440" s="92" t="s">
        <v>34</v>
      </c>
      <c r="B440" s="94">
        <v>8</v>
      </c>
      <c r="C440" s="96">
        <v>139597.28</v>
      </c>
      <c r="D440" s="96">
        <v>0</v>
      </c>
      <c r="E440" s="96">
        <v>139597.28</v>
      </c>
      <c r="F440" s="93" t="s">
        <v>1886</v>
      </c>
      <c r="G440" s="93" t="s">
        <v>504</v>
      </c>
      <c r="H440" s="95" t="s">
        <v>1855</v>
      </c>
    </row>
    <row r="441" spans="1:8" s="91" customFormat="1" ht="13.9" hidden="1" customHeight="1" x14ac:dyDescent="0.2">
      <c r="A441" s="92" t="s">
        <v>34</v>
      </c>
      <c r="B441" s="94">
        <v>9</v>
      </c>
      <c r="C441" s="96">
        <v>149792.95999999999</v>
      </c>
      <c r="D441" s="96">
        <v>0</v>
      </c>
      <c r="E441" s="96">
        <v>149792.95999999999</v>
      </c>
      <c r="F441" s="93" t="s">
        <v>2064</v>
      </c>
      <c r="G441" s="93" t="s">
        <v>504</v>
      </c>
      <c r="H441" s="95" t="s">
        <v>2033</v>
      </c>
    </row>
    <row r="442" spans="1:8" s="91" customFormat="1" ht="13.9" hidden="1" customHeight="1" x14ac:dyDescent="0.2">
      <c r="A442" s="92" t="s">
        <v>34</v>
      </c>
      <c r="B442" s="94">
        <v>10</v>
      </c>
      <c r="C442" s="96">
        <v>149792.95999999999</v>
      </c>
      <c r="D442" s="96">
        <v>0</v>
      </c>
      <c r="E442" s="96">
        <v>149792.95999999999</v>
      </c>
      <c r="F442" s="93" t="s">
        <v>2260</v>
      </c>
      <c r="G442" s="93" t="s">
        <v>504</v>
      </c>
      <c r="H442" s="95" t="s">
        <v>2229</v>
      </c>
    </row>
    <row r="443" spans="1:8" s="91" customFormat="1" ht="13.9" hidden="1" customHeight="1" x14ac:dyDescent="0.2">
      <c r="A443" s="92" t="s">
        <v>34</v>
      </c>
      <c r="B443" s="94">
        <v>11</v>
      </c>
      <c r="C443" s="96">
        <v>149792.95999999999</v>
      </c>
      <c r="D443" s="96">
        <v>0</v>
      </c>
      <c r="E443" s="96">
        <v>149792.95999999999</v>
      </c>
      <c r="F443" s="93" t="s">
        <v>2476</v>
      </c>
      <c r="G443" s="93" t="s">
        <v>504</v>
      </c>
      <c r="H443" s="95" t="s">
        <v>2394</v>
      </c>
    </row>
    <row r="444" spans="1:8" s="91" customFormat="1" ht="13.9" hidden="1" customHeight="1" x14ac:dyDescent="0.2">
      <c r="A444" s="92" t="s">
        <v>34</v>
      </c>
      <c r="B444" s="94">
        <v>12</v>
      </c>
      <c r="C444" s="96">
        <v>149782.20000000001</v>
      </c>
      <c r="D444" s="96">
        <v>0</v>
      </c>
      <c r="E444" s="96">
        <v>149782.20000000001</v>
      </c>
      <c r="F444" s="93" t="s">
        <v>2477</v>
      </c>
      <c r="G444" s="93" t="s">
        <v>504</v>
      </c>
      <c r="H444" s="95" t="s">
        <v>2396</v>
      </c>
    </row>
    <row r="445" spans="1:8" s="91" customFormat="1" ht="13.9" hidden="1" customHeight="1" x14ac:dyDescent="0.2">
      <c r="A445" s="92" t="s">
        <v>35</v>
      </c>
      <c r="B445" s="94">
        <v>1</v>
      </c>
      <c r="C445" s="96">
        <v>150351.75</v>
      </c>
      <c r="D445" s="96">
        <v>0</v>
      </c>
      <c r="E445" s="96">
        <v>150351.75</v>
      </c>
      <c r="F445" s="93" t="s">
        <v>505</v>
      </c>
      <c r="G445" s="93" t="s">
        <v>506</v>
      </c>
      <c r="H445" s="95" t="s">
        <v>443</v>
      </c>
    </row>
    <row r="446" spans="1:8" s="91" customFormat="1" ht="13.9" hidden="1" customHeight="1" x14ac:dyDescent="0.2">
      <c r="A446" s="92" t="s">
        <v>35</v>
      </c>
      <c r="B446" s="94">
        <v>2</v>
      </c>
      <c r="C446" s="96">
        <v>150351.75</v>
      </c>
      <c r="D446" s="96">
        <v>0</v>
      </c>
      <c r="E446" s="96">
        <v>150351.75</v>
      </c>
      <c r="F446" s="93" t="s">
        <v>812</v>
      </c>
      <c r="G446" s="93" t="s">
        <v>506</v>
      </c>
      <c r="H446" s="95" t="s">
        <v>780</v>
      </c>
    </row>
    <row r="447" spans="1:8" s="91" customFormat="1" ht="13.9" hidden="1" customHeight="1" x14ac:dyDescent="0.2">
      <c r="A447" s="92" t="s">
        <v>35</v>
      </c>
      <c r="B447" s="94">
        <v>3</v>
      </c>
      <c r="C447" s="96">
        <v>150351.75</v>
      </c>
      <c r="D447" s="96">
        <v>0</v>
      </c>
      <c r="E447" s="96">
        <v>150351.75</v>
      </c>
      <c r="F447" s="93" t="s">
        <v>991</v>
      </c>
      <c r="G447" s="93" t="s">
        <v>506</v>
      </c>
      <c r="H447" s="95" t="s">
        <v>959</v>
      </c>
    </row>
    <row r="448" spans="1:8" s="91" customFormat="1" ht="13.9" hidden="1" customHeight="1" x14ac:dyDescent="0.2">
      <c r="A448" s="92" t="s">
        <v>35</v>
      </c>
      <c r="B448" s="94">
        <v>4</v>
      </c>
      <c r="C448" s="96">
        <v>144960.57</v>
      </c>
      <c r="D448" s="96">
        <v>0</v>
      </c>
      <c r="E448" s="96">
        <v>144960.57</v>
      </c>
      <c r="F448" s="93" t="s">
        <v>1171</v>
      </c>
      <c r="G448" s="93" t="s">
        <v>506</v>
      </c>
      <c r="H448" s="95" t="s">
        <v>1139</v>
      </c>
    </row>
    <row r="449" spans="1:8" s="91" customFormat="1" ht="13.9" hidden="1" customHeight="1" x14ac:dyDescent="0.2">
      <c r="A449" s="64" t="s">
        <v>35</v>
      </c>
      <c r="B449" s="65">
        <v>4</v>
      </c>
      <c r="C449" s="66">
        <v>5391.18</v>
      </c>
      <c r="D449" s="66">
        <v>0</v>
      </c>
      <c r="E449" s="66">
        <v>5391.18</v>
      </c>
      <c r="F449" s="64" t="s">
        <v>1171</v>
      </c>
      <c r="G449" s="64" t="s">
        <v>506</v>
      </c>
      <c r="H449" s="64" t="s">
        <v>2390</v>
      </c>
    </row>
    <row r="450" spans="1:8" s="91" customFormat="1" ht="13.9" hidden="1" customHeight="1" x14ac:dyDescent="0.2">
      <c r="A450" s="92" t="s">
        <v>35</v>
      </c>
      <c r="B450" s="94">
        <v>5</v>
      </c>
      <c r="C450" s="96">
        <v>150351.75</v>
      </c>
      <c r="D450" s="96">
        <v>0</v>
      </c>
      <c r="E450" s="96">
        <v>150351.75</v>
      </c>
      <c r="F450" s="93" t="s">
        <v>1349</v>
      </c>
      <c r="G450" s="93" t="s">
        <v>506</v>
      </c>
      <c r="H450" s="95" t="s">
        <v>1317</v>
      </c>
    </row>
    <row r="451" spans="1:8" s="91" customFormat="1" ht="13.9" hidden="1" customHeight="1" x14ac:dyDescent="0.2">
      <c r="A451" s="92" t="s">
        <v>35</v>
      </c>
      <c r="B451" s="94">
        <v>6</v>
      </c>
      <c r="C451" s="96">
        <v>138869.51</v>
      </c>
      <c r="D451" s="96">
        <v>0</v>
      </c>
      <c r="E451" s="96">
        <v>138869.51</v>
      </c>
      <c r="F451" s="93" t="s">
        <v>1527</v>
      </c>
      <c r="G451" s="93" t="s">
        <v>506</v>
      </c>
      <c r="H451" s="95" t="s">
        <v>1495</v>
      </c>
    </row>
    <row r="452" spans="1:8" s="91" customFormat="1" ht="13.9" hidden="1" customHeight="1" x14ac:dyDescent="0.2">
      <c r="A452" s="92" t="s">
        <v>35</v>
      </c>
      <c r="B452" s="94">
        <v>7</v>
      </c>
      <c r="C452" s="96">
        <v>136893.82999999999</v>
      </c>
      <c r="D452" s="96">
        <v>0</v>
      </c>
      <c r="E452" s="96">
        <v>136893.82999999999</v>
      </c>
      <c r="F452" s="93" t="s">
        <v>1712</v>
      </c>
      <c r="G452" s="93" t="s">
        <v>506</v>
      </c>
      <c r="H452" s="95" t="s">
        <v>1680</v>
      </c>
    </row>
    <row r="453" spans="1:8" s="91" customFormat="1" ht="13.9" hidden="1" customHeight="1" x14ac:dyDescent="0.2">
      <c r="A453" s="92" t="s">
        <v>35</v>
      </c>
      <c r="B453" s="94">
        <v>8</v>
      </c>
      <c r="C453" s="96">
        <v>136900.38</v>
      </c>
      <c r="D453" s="96">
        <v>0</v>
      </c>
      <c r="E453" s="96">
        <v>136900.38</v>
      </c>
      <c r="F453" s="93" t="s">
        <v>1887</v>
      </c>
      <c r="G453" s="93" t="s">
        <v>506</v>
      </c>
      <c r="H453" s="95" t="s">
        <v>1855</v>
      </c>
    </row>
    <row r="454" spans="1:8" s="91" customFormat="1" ht="13.9" hidden="1" customHeight="1" x14ac:dyDescent="0.2">
      <c r="A454" s="92" t="s">
        <v>35</v>
      </c>
      <c r="B454" s="94">
        <v>9</v>
      </c>
      <c r="C454" s="96">
        <v>148620.26</v>
      </c>
      <c r="D454" s="96">
        <v>0</v>
      </c>
      <c r="E454" s="96">
        <v>148620.26</v>
      </c>
      <c r="F454" s="93" t="s">
        <v>2065</v>
      </c>
      <c r="G454" s="93" t="s">
        <v>506</v>
      </c>
      <c r="H454" s="95" t="s">
        <v>2033</v>
      </c>
    </row>
    <row r="455" spans="1:8" s="91" customFormat="1" ht="13.9" hidden="1" customHeight="1" x14ac:dyDescent="0.2">
      <c r="A455" s="92" t="s">
        <v>35</v>
      </c>
      <c r="B455" s="94">
        <v>10</v>
      </c>
      <c r="C455" s="96">
        <v>148620.26</v>
      </c>
      <c r="D455" s="96">
        <v>0</v>
      </c>
      <c r="E455" s="96">
        <v>148620.26</v>
      </c>
      <c r="F455" s="93" t="s">
        <v>2261</v>
      </c>
      <c r="G455" s="93" t="s">
        <v>506</v>
      </c>
      <c r="H455" s="95" t="s">
        <v>2229</v>
      </c>
    </row>
    <row r="456" spans="1:8" s="91" customFormat="1" ht="13.9" hidden="1" customHeight="1" x14ac:dyDescent="0.2">
      <c r="A456" s="92" t="s">
        <v>35</v>
      </c>
      <c r="B456" s="94">
        <v>11</v>
      </c>
      <c r="C456" s="96">
        <v>148620.26999999999</v>
      </c>
      <c r="D456" s="96">
        <v>0</v>
      </c>
      <c r="E456" s="96">
        <v>148620.26999999999</v>
      </c>
      <c r="F456" s="93" t="s">
        <v>2478</v>
      </c>
      <c r="G456" s="93" t="s">
        <v>506</v>
      </c>
      <c r="H456" s="95" t="s">
        <v>2394</v>
      </c>
    </row>
    <row r="457" spans="1:8" s="91" customFormat="1" ht="13.9" hidden="1" customHeight="1" x14ac:dyDescent="0.2">
      <c r="A457" s="92" t="s">
        <v>35</v>
      </c>
      <c r="B457" s="94">
        <v>12</v>
      </c>
      <c r="C457" s="96">
        <v>148607.9</v>
      </c>
      <c r="D457" s="96">
        <v>0</v>
      </c>
      <c r="E457" s="96">
        <v>148607.9</v>
      </c>
      <c r="F457" s="93" t="s">
        <v>2479</v>
      </c>
      <c r="G457" s="93" t="s">
        <v>506</v>
      </c>
      <c r="H457" s="95" t="s">
        <v>2396</v>
      </c>
    </row>
    <row r="458" spans="1:8" s="91" customFormat="1" ht="13.9" hidden="1" customHeight="1" x14ac:dyDescent="0.2">
      <c r="A458" s="92" t="s">
        <v>36</v>
      </c>
      <c r="B458" s="94">
        <v>1</v>
      </c>
      <c r="C458" s="96">
        <v>77294.44</v>
      </c>
      <c r="D458" s="96">
        <v>0</v>
      </c>
      <c r="E458" s="96">
        <v>77294.44</v>
      </c>
      <c r="F458" s="93" t="s">
        <v>425</v>
      </c>
      <c r="G458" s="93" t="s">
        <v>426</v>
      </c>
      <c r="H458" s="95" t="s">
        <v>422</v>
      </c>
    </row>
    <row r="459" spans="1:8" s="91" customFormat="1" ht="13.9" hidden="1" customHeight="1" x14ac:dyDescent="0.2">
      <c r="A459" s="92" t="s">
        <v>36</v>
      </c>
      <c r="B459" s="94">
        <v>2</v>
      </c>
      <c r="C459" s="96">
        <v>77294.44</v>
      </c>
      <c r="D459" s="96">
        <v>0</v>
      </c>
      <c r="E459" s="96">
        <v>77294.44</v>
      </c>
      <c r="F459" s="93" t="s">
        <v>771</v>
      </c>
      <c r="G459" s="93" t="s">
        <v>426</v>
      </c>
      <c r="H459" s="95" t="s">
        <v>769</v>
      </c>
    </row>
    <row r="460" spans="1:8" s="91" customFormat="1" ht="13.9" hidden="1" customHeight="1" x14ac:dyDescent="0.2">
      <c r="A460" s="92" t="s">
        <v>36</v>
      </c>
      <c r="B460" s="94">
        <v>3</v>
      </c>
      <c r="C460" s="96">
        <v>77294.44</v>
      </c>
      <c r="D460" s="96">
        <v>0</v>
      </c>
      <c r="E460" s="96">
        <v>77294.44</v>
      </c>
      <c r="F460" s="93" t="s">
        <v>950</v>
      </c>
      <c r="G460" s="93" t="s">
        <v>426</v>
      </c>
      <c r="H460" s="95" t="s">
        <v>948</v>
      </c>
    </row>
    <row r="461" spans="1:8" s="91" customFormat="1" ht="13.9" hidden="1" customHeight="1" x14ac:dyDescent="0.2">
      <c r="A461" s="92" t="s">
        <v>36</v>
      </c>
      <c r="B461" s="94">
        <v>4</v>
      </c>
      <c r="C461" s="96">
        <v>77294.44</v>
      </c>
      <c r="D461" s="96">
        <v>0</v>
      </c>
      <c r="E461" s="96">
        <v>77294.44</v>
      </c>
      <c r="F461" s="93" t="s">
        <v>1130</v>
      </c>
      <c r="G461" s="93" t="s">
        <v>426</v>
      </c>
      <c r="H461" s="95" t="s">
        <v>1128</v>
      </c>
    </row>
    <row r="462" spans="1:8" s="91" customFormat="1" ht="13.9" hidden="1" customHeight="1" x14ac:dyDescent="0.2">
      <c r="A462" s="92" t="s">
        <v>36</v>
      </c>
      <c r="B462" s="94">
        <v>5</v>
      </c>
      <c r="C462" s="96">
        <v>77294.44</v>
      </c>
      <c r="D462" s="96">
        <v>0</v>
      </c>
      <c r="E462" s="96">
        <v>77294.44</v>
      </c>
      <c r="F462" s="93" t="s">
        <v>1308</v>
      </c>
      <c r="G462" s="93" t="s">
        <v>426</v>
      </c>
      <c r="H462" s="95" t="s">
        <v>1306</v>
      </c>
    </row>
    <row r="463" spans="1:8" s="91" customFormat="1" ht="13.9" hidden="1" customHeight="1" x14ac:dyDescent="0.2">
      <c r="A463" s="92" t="s">
        <v>36</v>
      </c>
      <c r="B463" s="94">
        <v>6</v>
      </c>
      <c r="C463" s="96">
        <v>82765.55</v>
      </c>
      <c r="D463" s="96">
        <v>0</v>
      </c>
      <c r="E463" s="96">
        <v>82765.55</v>
      </c>
      <c r="F463" s="93" t="s">
        <v>1486</v>
      </c>
      <c r="G463" s="93" t="s">
        <v>426</v>
      </c>
      <c r="H463" s="95" t="s">
        <v>1484</v>
      </c>
    </row>
    <row r="464" spans="1:8" s="91" customFormat="1" ht="13.9" hidden="1" customHeight="1" x14ac:dyDescent="0.2">
      <c r="A464" s="92" t="s">
        <v>36</v>
      </c>
      <c r="B464" s="94">
        <v>7</v>
      </c>
      <c r="C464" s="96">
        <v>109838.06</v>
      </c>
      <c r="D464" s="96">
        <v>0</v>
      </c>
      <c r="E464" s="96">
        <v>109838.06</v>
      </c>
      <c r="F464" s="93" t="s">
        <v>1671</v>
      </c>
      <c r="G464" s="93" t="s">
        <v>426</v>
      </c>
      <c r="H464" s="95" t="s">
        <v>1669</v>
      </c>
    </row>
    <row r="465" spans="1:8" s="91" customFormat="1" ht="13.9" hidden="1" customHeight="1" x14ac:dyDescent="0.2">
      <c r="A465" s="92" t="s">
        <v>36</v>
      </c>
      <c r="B465" s="94">
        <v>8</v>
      </c>
      <c r="C465" s="96">
        <v>109855.38</v>
      </c>
      <c r="D465" s="96">
        <v>0</v>
      </c>
      <c r="E465" s="96">
        <v>109855.38</v>
      </c>
      <c r="F465" s="93" t="s">
        <v>1846</v>
      </c>
      <c r="G465" s="93" t="s">
        <v>426</v>
      </c>
      <c r="H465" s="95" t="s">
        <v>1844</v>
      </c>
    </row>
    <row r="466" spans="1:8" s="91" customFormat="1" ht="13.9" hidden="1" customHeight="1" x14ac:dyDescent="0.2">
      <c r="A466" s="92" t="s">
        <v>36</v>
      </c>
      <c r="B466" s="94">
        <v>9</v>
      </c>
      <c r="C466" s="96">
        <v>109850.39</v>
      </c>
      <c r="D466" s="96">
        <v>0</v>
      </c>
      <c r="E466" s="96">
        <v>109850.39</v>
      </c>
      <c r="F466" s="93" t="s">
        <v>2024</v>
      </c>
      <c r="G466" s="93" t="s">
        <v>426</v>
      </c>
      <c r="H466" s="95" t="s">
        <v>2022</v>
      </c>
    </row>
    <row r="467" spans="1:8" s="91" customFormat="1" ht="13.9" hidden="1" customHeight="1" x14ac:dyDescent="0.2">
      <c r="A467" s="92" t="s">
        <v>36</v>
      </c>
      <c r="B467" s="94">
        <v>10</v>
      </c>
      <c r="C467" s="96">
        <v>122973.08</v>
      </c>
      <c r="D467" s="96">
        <v>0</v>
      </c>
      <c r="E467" s="96">
        <v>122973.08</v>
      </c>
      <c r="F467" s="93" t="s">
        <v>2220</v>
      </c>
      <c r="G467" s="93" t="s">
        <v>426</v>
      </c>
      <c r="H467" s="95" t="s">
        <v>2218</v>
      </c>
    </row>
    <row r="468" spans="1:8" s="91" customFormat="1" ht="13.9" hidden="1" customHeight="1" x14ac:dyDescent="0.2">
      <c r="A468" s="92" t="s">
        <v>36</v>
      </c>
      <c r="B468" s="94">
        <v>10</v>
      </c>
      <c r="C468" s="96">
        <v>13122.69</v>
      </c>
      <c r="D468" s="96">
        <v>0</v>
      </c>
      <c r="E468" s="96">
        <v>13122.69</v>
      </c>
      <c r="F468" s="93" t="s">
        <v>2209</v>
      </c>
      <c r="G468" s="93" t="s">
        <v>426</v>
      </c>
      <c r="H468" s="95" t="s">
        <v>2207</v>
      </c>
    </row>
    <row r="469" spans="1:8" s="91" customFormat="1" ht="13.9" hidden="1" customHeight="1" x14ac:dyDescent="0.2">
      <c r="A469" s="92" t="s">
        <v>36</v>
      </c>
      <c r="B469" s="94">
        <v>11</v>
      </c>
      <c r="C469" s="96">
        <v>122973.08</v>
      </c>
      <c r="D469" s="96">
        <v>0</v>
      </c>
      <c r="E469" s="96">
        <v>122973.08</v>
      </c>
      <c r="F469" s="93" t="s">
        <v>2480</v>
      </c>
      <c r="G469" s="93" t="s">
        <v>426</v>
      </c>
      <c r="H469" s="95" t="s">
        <v>2423</v>
      </c>
    </row>
    <row r="470" spans="1:8" s="91" customFormat="1" ht="13.9" hidden="1" customHeight="1" x14ac:dyDescent="0.2">
      <c r="A470" s="92" t="s">
        <v>36</v>
      </c>
      <c r="B470" s="94">
        <v>12</v>
      </c>
      <c r="C470" s="96">
        <v>122959.24</v>
      </c>
      <c r="D470" s="96">
        <v>0</v>
      </c>
      <c r="E470" s="96">
        <v>122959.24</v>
      </c>
      <c r="F470" s="93" t="s">
        <v>2481</v>
      </c>
      <c r="G470" s="93" t="s">
        <v>426</v>
      </c>
      <c r="H470" s="95" t="s">
        <v>2425</v>
      </c>
    </row>
    <row r="471" spans="1:8" s="91" customFormat="1" ht="13.9" hidden="1" customHeight="1" x14ac:dyDescent="0.2">
      <c r="A471" s="92" t="s">
        <v>37</v>
      </c>
      <c r="B471" s="94">
        <v>1</v>
      </c>
      <c r="C471" s="96">
        <v>266730.3</v>
      </c>
      <c r="D471" s="96">
        <v>0</v>
      </c>
      <c r="E471" s="96">
        <v>266730.3</v>
      </c>
      <c r="F471" s="93" t="s">
        <v>507</v>
      </c>
      <c r="G471" s="93" t="s">
        <v>508</v>
      </c>
      <c r="H471" s="95" t="s">
        <v>443</v>
      </c>
    </row>
    <row r="472" spans="1:8" s="91" customFormat="1" ht="13.9" hidden="1" customHeight="1" x14ac:dyDescent="0.2">
      <c r="A472" s="92" t="s">
        <v>37</v>
      </c>
      <c r="B472" s="94">
        <v>2</v>
      </c>
      <c r="C472" s="96">
        <v>266730.3</v>
      </c>
      <c r="D472" s="96">
        <v>0</v>
      </c>
      <c r="E472" s="96">
        <v>266730.3</v>
      </c>
      <c r="F472" s="93" t="s">
        <v>813</v>
      </c>
      <c r="G472" s="93" t="s">
        <v>508</v>
      </c>
      <c r="H472" s="95" t="s">
        <v>780</v>
      </c>
    </row>
    <row r="473" spans="1:8" s="91" customFormat="1" ht="13.9" hidden="1" customHeight="1" x14ac:dyDescent="0.2">
      <c r="A473" s="92" t="s">
        <v>37</v>
      </c>
      <c r="B473" s="94">
        <v>3</v>
      </c>
      <c r="C473" s="96">
        <v>266730.3</v>
      </c>
      <c r="D473" s="96">
        <v>0</v>
      </c>
      <c r="E473" s="96">
        <v>266730.3</v>
      </c>
      <c r="F473" s="93" t="s">
        <v>992</v>
      </c>
      <c r="G473" s="93" t="s">
        <v>508</v>
      </c>
      <c r="H473" s="95" t="s">
        <v>959</v>
      </c>
    </row>
    <row r="474" spans="1:8" s="91" customFormat="1" ht="13.9" hidden="1" customHeight="1" x14ac:dyDescent="0.2">
      <c r="A474" s="92" t="s">
        <v>37</v>
      </c>
      <c r="B474" s="94">
        <v>4</v>
      </c>
      <c r="C474" s="96">
        <v>234216.31</v>
      </c>
      <c r="D474" s="96">
        <v>0</v>
      </c>
      <c r="E474" s="96">
        <v>234216.31</v>
      </c>
      <c r="F474" s="93" t="s">
        <v>1172</v>
      </c>
      <c r="G474" s="93" t="s">
        <v>508</v>
      </c>
      <c r="H474" s="95" t="s">
        <v>1139</v>
      </c>
    </row>
    <row r="475" spans="1:8" s="91" customFormat="1" ht="13.9" hidden="1" customHeight="1" x14ac:dyDescent="0.2">
      <c r="A475" s="64" t="s">
        <v>37</v>
      </c>
      <c r="B475" s="65">
        <v>4</v>
      </c>
      <c r="C475" s="66">
        <v>32513.99</v>
      </c>
      <c r="D475" s="66">
        <v>0</v>
      </c>
      <c r="E475" s="66">
        <v>32513.99</v>
      </c>
      <c r="F475" s="64" t="s">
        <v>1172</v>
      </c>
      <c r="G475" s="64" t="s">
        <v>508</v>
      </c>
      <c r="H475" s="64" t="s">
        <v>2390</v>
      </c>
    </row>
    <row r="476" spans="1:8" s="91" customFormat="1" ht="13.9" hidden="1" customHeight="1" x14ac:dyDescent="0.2">
      <c r="A476" s="92" t="s">
        <v>37</v>
      </c>
      <c r="B476" s="94">
        <v>5</v>
      </c>
      <c r="C476" s="96">
        <v>266730.3</v>
      </c>
      <c r="D476" s="96">
        <v>0</v>
      </c>
      <c r="E476" s="96">
        <v>266730.3</v>
      </c>
      <c r="F476" s="93" t="s">
        <v>1350</v>
      </c>
      <c r="G476" s="93" t="s">
        <v>508</v>
      </c>
      <c r="H476" s="95" t="s">
        <v>1317</v>
      </c>
    </row>
    <row r="477" spans="1:8" s="91" customFormat="1" ht="13.9" hidden="1" customHeight="1" x14ac:dyDescent="0.2">
      <c r="A477" s="92" t="s">
        <v>37</v>
      </c>
      <c r="B477" s="94">
        <v>6</v>
      </c>
      <c r="C477" s="96">
        <v>248447.66</v>
      </c>
      <c r="D477" s="96">
        <v>0</v>
      </c>
      <c r="E477" s="96">
        <v>248447.66</v>
      </c>
      <c r="F477" s="93" t="s">
        <v>1528</v>
      </c>
      <c r="G477" s="93" t="s">
        <v>508</v>
      </c>
      <c r="H477" s="95" t="s">
        <v>1495</v>
      </c>
    </row>
    <row r="478" spans="1:8" s="91" customFormat="1" ht="13.9" hidden="1" customHeight="1" x14ac:dyDescent="0.2">
      <c r="A478" s="92" t="s">
        <v>37</v>
      </c>
      <c r="B478" s="94">
        <v>7</v>
      </c>
      <c r="C478" s="96">
        <v>245902.09</v>
      </c>
      <c r="D478" s="96">
        <v>0</v>
      </c>
      <c r="E478" s="96">
        <v>245902.09</v>
      </c>
      <c r="F478" s="93" t="s">
        <v>1713</v>
      </c>
      <c r="G478" s="93" t="s">
        <v>508</v>
      </c>
      <c r="H478" s="95" t="s">
        <v>1680</v>
      </c>
    </row>
    <row r="479" spans="1:8" s="91" customFormat="1" ht="13.9" hidden="1" customHeight="1" x14ac:dyDescent="0.2">
      <c r="A479" s="92" t="s">
        <v>37</v>
      </c>
      <c r="B479" s="94">
        <v>8</v>
      </c>
      <c r="C479" s="96">
        <v>245911.6</v>
      </c>
      <c r="D479" s="96">
        <v>0</v>
      </c>
      <c r="E479" s="96">
        <v>245911.6</v>
      </c>
      <c r="F479" s="93" t="s">
        <v>1888</v>
      </c>
      <c r="G479" s="93" t="s">
        <v>508</v>
      </c>
      <c r="H479" s="95" t="s">
        <v>1855</v>
      </c>
    </row>
    <row r="480" spans="1:8" s="91" customFormat="1" ht="13.9" hidden="1" customHeight="1" x14ac:dyDescent="0.2">
      <c r="A480" s="92" t="s">
        <v>37</v>
      </c>
      <c r="B480" s="94">
        <v>9</v>
      </c>
      <c r="C480" s="96">
        <v>262922.57</v>
      </c>
      <c r="D480" s="96">
        <v>0</v>
      </c>
      <c r="E480" s="96">
        <v>262922.57</v>
      </c>
      <c r="F480" s="93" t="s">
        <v>2066</v>
      </c>
      <c r="G480" s="93" t="s">
        <v>508</v>
      </c>
      <c r="H480" s="95" t="s">
        <v>2033</v>
      </c>
    </row>
    <row r="481" spans="1:8" s="91" customFormat="1" ht="13.9" hidden="1" customHeight="1" x14ac:dyDescent="0.2">
      <c r="A481" s="92" t="s">
        <v>37</v>
      </c>
      <c r="B481" s="94">
        <v>10</v>
      </c>
      <c r="C481" s="96">
        <v>262922.57</v>
      </c>
      <c r="D481" s="96">
        <v>0</v>
      </c>
      <c r="E481" s="96">
        <v>262922.57</v>
      </c>
      <c r="F481" s="93" t="s">
        <v>2262</v>
      </c>
      <c r="G481" s="93" t="s">
        <v>508</v>
      </c>
      <c r="H481" s="95" t="s">
        <v>2229</v>
      </c>
    </row>
    <row r="482" spans="1:8" s="91" customFormat="1" ht="13.9" hidden="1" customHeight="1" x14ac:dyDescent="0.2">
      <c r="A482" s="92" t="s">
        <v>37</v>
      </c>
      <c r="B482" s="94">
        <v>11</v>
      </c>
      <c r="C482" s="96">
        <v>262922.58</v>
      </c>
      <c r="D482" s="96">
        <v>0</v>
      </c>
      <c r="E482" s="96">
        <v>262922.58</v>
      </c>
      <c r="F482" s="93" t="s">
        <v>2483</v>
      </c>
      <c r="G482" s="93" t="s">
        <v>508</v>
      </c>
      <c r="H482" s="95" t="s">
        <v>2394</v>
      </c>
    </row>
    <row r="483" spans="1:8" s="91" customFormat="1" ht="13.9" hidden="1" customHeight="1" x14ac:dyDescent="0.2">
      <c r="A483" s="92" t="s">
        <v>37</v>
      </c>
      <c r="B483" s="94">
        <v>12</v>
      </c>
      <c r="C483" s="96">
        <v>262904.63</v>
      </c>
      <c r="D483" s="96">
        <v>0</v>
      </c>
      <c r="E483" s="96">
        <v>262904.63</v>
      </c>
      <c r="F483" s="93" t="s">
        <v>2484</v>
      </c>
      <c r="G483" s="93" t="s">
        <v>508</v>
      </c>
      <c r="H483" s="95" t="s">
        <v>2396</v>
      </c>
    </row>
    <row r="484" spans="1:8" s="91" customFormat="1" ht="13.9" hidden="1" customHeight="1" x14ac:dyDescent="0.2">
      <c r="A484" s="92" t="s">
        <v>38</v>
      </c>
      <c r="B484" s="94">
        <v>1</v>
      </c>
      <c r="C484" s="96">
        <v>84576.49</v>
      </c>
      <c r="D484" s="96">
        <v>0</v>
      </c>
      <c r="E484" s="96">
        <v>84576.49</v>
      </c>
      <c r="F484" s="93" t="s">
        <v>427</v>
      </c>
      <c r="G484" s="93" t="s">
        <v>428</v>
      </c>
      <c r="H484" s="95" t="s">
        <v>422</v>
      </c>
    </row>
    <row r="485" spans="1:8" s="91" customFormat="1" ht="13.9" hidden="1" customHeight="1" x14ac:dyDescent="0.2">
      <c r="A485" s="92" t="s">
        <v>38</v>
      </c>
      <c r="B485" s="94">
        <v>2</v>
      </c>
      <c r="C485" s="96">
        <v>84576.49</v>
      </c>
      <c r="D485" s="96">
        <v>0</v>
      </c>
      <c r="E485" s="96">
        <v>84576.49</v>
      </c>
      <c r="F485" s="93" t="s">
        <v>772</v>
      </c>
      <c r="G485" s="93" t="s">
        <v>428</v>
      </c>
      <c r="H485" s="95" t="s">
        <v>769</v>
      </c>
    </row>
    <row r="486" spans="1:8" s="91" customFormat="1" ht="13.9" hidden="1" customHeight="1" x14ac:dyDescent="0.2">
      <c r="A486" s="92" t="s">
        <v>38</v>
      </c>
      <c r="B486" s="94">
        <v>3</v>
      </c>
      <c r="C486" s="96">
        <v>84576.49</v>
      </c>
      <c r="D486" s="96">
        <v>0</v>
      </c>
      <c r="E486" s="96">
        <v>84576.49</v>
      </c>
      <c r="F486" s="93" t="s">
        <v>951</v>
      </c>
      <c r="G486" s="93" t="s">
        <v>428</v>
      </c>
      <c r="H486" s="95" t="s">
        <v>948</v>
      </c>
    </row>
    <row r="487" spans="1:8" s="91" customFormat="1" ht="13.9" hidden="1" customHeight="1" x14ac:dyDescent="0.2">
      <c r="A487" s="92" t="s">
        <v>38</v>
      </c>
      <c r="B487" s="94">
        <v>4</v>
      </c>
      <c r="C487" s="96">
        <v>58264.94</v>
      </c>
      <c r="D487" s="96">
        <v>0</v>
      </c>
      <c r="E487" s="96">
        <v>58264.94</v>
      </c>
      <c r="F487" s="93" t="s">
        <v>1131</v>
      </c>
      <c r="G487" s="93" t="s">
        <v>428</v>
      </c>
      <c r="H487" s="95" t="s">
        <v>1128</v>
      </c>
    </row>
    <row r="488" spans="1:8" s="91" customFormat="1" ht="13.9" hidden="1" customHeight="1" x14ac:dyDescent="0.2">
      <c r="A488" s="64" t="s">
        <v>38</v>
      </c>
      <c r="B488" s="65">
        <v>4</v>
      </c>
      <c r="C488" s="66">
        <v>26311.55</v>
      </c>
      <c r="D488" s="66">
        <v>0</v>
      </c>
      <c r="E488" s="66">
        <v>26311.55</v>
      </c>
      <c r="F488" s="64" t="s">
        <v>1131</v>
      </c>
      <c r="G488" s="64" t="s">
        <v>428</v>
      </c>
      <c r="H488" s="64" t="s">
        <v>2390</v>
      </c>
    </row>
    <row r="489" spans="1:8" s="91" customFormat="1" ht="13.9" hidden="1" customHeight="1" x14ac:dyDescent="0.2">
      <c r="A489" s="92" t="s">
        <v>38</v>
      </c>
      <c r="B489" s="94">
        <v>5</v>
      </c>
      <c r="C489" s="96">
        <v>84576.49</v>
      </c>
      <c r="D489" s="96">
        <v>0</v>
      </c>
      <c r="E489" s="96">
        <v>84576.49</v>
      </c>
      <c r="F489" s="93" t="s">
        <v>1309</v>
      </c>
      <c r="G489" s="93" t="s">
        <v>428</v>
      </c>
      <c r="H489" s="95" t="s">
        <v>1306</v>
      </c>
    </row>
    <row r="490" spans="1:8" s="91" customFormat="1" ht="13.9" hidden="1" customHeight="1" x14ac:dyDescent="0.2">
      <c r="A490" s="92" t="s">
        <v>38</v>
      </c>
      <c r="B490" s="94">
        <v>6</v>
      </c>
      <c r="C490" s="96">
        <v>45824.23</v>
      </c>
      <c r="D490" s="96">
        <v>0</v>
      </c>
      <c r="E490" s="96">
        <v>45824.23</v>
      </c>
      <c r="F490" s="93" t="s">
        <v>1487</v>
      </c>
      <c r="G490" s="93" t="s">
        <v>428</v>
      </c>
      <c r="H490" s="95" t="s">
        <v>1484</v>
      </c>
    </row>
    <row r="491" spans="1:8" s="91" customFormat="1" ht="13.9" hidden="1" customHeight="1" x14ac:dyDescent="0.2">
      <c r="A491" s="92" t="s">
        <v>38</v>
      </c>
      <c r="B491" s="94">
        <v>7</v>
      </c>
      <c r="C491" s="96">
        <v>44744.52</v>
      </c>
      <c r="D491" s="96">
        <v>0</v>
      </c>
      <c r="E491" s="96">
        <v>44744.52</v>
      </c>
      <c r="F491" s="93" t="s">
        <v>1672</v>
      </c>
      <c r="G491" s="93" t="s">
        <v>428</v>
      </c>
      <c r="H491" s="95" t="s">
        <v>1669</v>
      </c>
    </row>
    <row r="492" spans="1:8" s="91" customFormat="1" ht="13.9" hidden="1" customHeight="1" x14ac:dyDescent="0.2">
      <c r="A492" s="92" t="s">
        <v>38</v>
      </c>
      <c r="B492" s="94">
        <v>8</v>
      </c>
      <c r="C492" s="96">
        <v>44764.86</v>
      </c>
      <c r="D492" s="96">
        <v>0</v>
      </c>
      <c r="E492" s="96">
        <v>44764.86</v>
      </c>
      <c r="F492" s="93" t="s">
        <v>1847</v>
      </c>
      <c r="G492" s="93" t="s">
        <v>428</v>
      </c>
      <c r="H492" s="95" t="s">
        <v>1844</v>
      </c>
    </row>
    <row r="493" spans="1:8" s="91" customFormat="1" ht="13.9" hidden="1" customHeight="1" x14ac:dyDescent="0.2">
      <c r="A493" s="92" t="s">
        <v>38</v>
      </c>
      <c r="B493" s="94">
        <v>9</v>
      </c>
      <c r="C493" s="96">
        <v>44759</v>
      </c>
      <c r="D493" s="96">
        <v>0</v>
      </c>
      <c r="E493" s="96">
        <v>44759</v>
      </c>
      <c r="F493" s="93" t="s">
        <v>2025</v>
      </c>
      <c r="G493" s="93" t="s">
        <v>428</v>
      </c>
      <c r="H493" s="95" t="s">
        <v>2022</v>
      </c>
    </row>
    <row r="494" spans="1:8" s="91" customFormat="1" ht="13.9" hidden="1" customHeight="1" x14ac:dyDescent="0.2">
      <c r="A494" s="92" t="s">
        <v>38</v>
      </c>
      <c r="B494" s="94">
        <v>10</v>
      </c>
      <c r="C494" s="96">
        <v>60181.71</v>
      </c>
      <c r="D494" s="96">
        <v>0</v>
      </c>
      <c r="E494" s="96">
        <v>60181.71</v>
      </c>
      <c r="F494" s="93" t="s">
        <v>2221</v>
      </c>
      <c r="G494" s="93" t="s">
        <v>428</v>
      </c>
      <c r="H494" s="95" t="s">
        <v>2218</v>
      </c>
    </row>
    <row r="495" spans="1:8" s="91" customFormat="1" ht="13.9" hidden="1" customHeight="1" x14ac:dyDescent="0.2">
      <c r="A495" s="92" t="s">
        <v>38</v>
      </c>
      <c r="B495" s="94">
        <v>10</v>
      </c>
      <c r="C495" s="96">
        <v>15422.71</v>
      </c>
      <c r="D495" s="96">
        <v>0</v>
      </c>
      <c r="E495" s="96">
        <v>15422.71</v>
      </c>
      <c r="F495" s="93" t="s">
        <v>2210</v>
      </c>
      <c r="G495" s="93" t="s">
        <v>428</v>
      </c>
      <c r="H495" s="95" t="s">
        <v>2207</v>
      </c>
    </row>
    <row r="496" spans="1:8" s="91" customFormat="1" ht="13.9" hidden="1" customHeight="1" x14ac:dyDescent="0.2">
      <c r="A496" s="92" t="s">
        <v>38</v>
      </c>
      <c r="B496" s="94">
        <v>11</v>
      </c>
      <c r="C496" s="96">
        <v>60181.71</v>
      </c>
      <c r="D496" s="96">
        <v>0</v>
      </c>
      <c r="E496" s="96">
        <v>60181.71</v>
      </c>
      <c r="F496" s="93" t="s">
        <v>2486</v>
      </c>
      <c r="G496" s="93" t="s">
        <v>428</v>
      </c>
      <c r="H496" s="95" t="s">
        <v>2423</v>
      </c>
    </row>
    <row r="497" spans="1:8" s="91" customFormat="1" ht="13.9" hidden="1" customHeight="1" x14ac:dyDescent="0.2">
      <c r="A497" s="92" t="s">
        <v>38</v>
      </c>
      <c r="B497" s="94">
        <v>12</v>
      </c>
      <c r="C497" s="96">
        <v>60165.440000000002</v>
      </c>
      <c r="D497" s="96">
        <v>0</v>
      </c>
      <c r="E497" s="96">
        <v>60165.440000000002</v>
      </c>
      <c r="F497" s="93" t="s">
        <v>2487</v>
      </c>
      <c r="G497" s="93" t="s">
        <v>428</v>
      </c>
      <c r="H497" s="95" t="s">
        <v>2425</v>
      </c>
    </row>
    <row r="498" spans="1:8" s="91" customFormat="1" ht="13.9" hidden="1" customHeight="1" x14ac:dyDescent="0.2">
      <c r="A498" s="92" t="s">
        <v>39</v>
      </c>
      <c r="B498" s="94">
        <v>1</v>
      </c>
      <c r="C498" s="96">
        <v>2301992.96</v>
      </c>
      <c r="D498" s="96">
        <v>0</v>
      </c>
      <c r="E498" s="96">
        <v>2301992.96</v>
      </c>
      <c r="F498" s="93" t="s">
        <v>509</v>
      </c>
      <c r="G498" s="93" t="s">
        <v>510</v>
      </c>
      <c r="H498" s="95" t="s">
        <v>443</v>
      </c>
    </row>
    <row r="499" spans="1:8" s="91" customFormat="1" ht="13.9" hidden="1" customHeight="1" x14ac:dyDescent="0.2">
      <c r="A499" s="92" t="s">
        <v>39</v>
      </c>
      <c r="B499" s="94">
        <v>2</v>
      </c>
      <c r="C499" s="96">
        <v>2301992.96</v>
      </c>
      <c r="D499" s="96">
        <v>0</v>
      </c>
      <c r="E499" s="96">
        <v>2301992.96</v>
      </c>
      <c r="F499" s="93" t="s">
        <v>814</v>
      </c>
      <c r="G499" s="93" t="s">
        <v>510</v>
      </c>
      <c r="H499" s="95" t="s">
        <v>780</v>
      </c>
    </row>
    <row r="500" spans="1:8" s="91" customFormat="1" ht="13.9" hidden="1" customHeight="1" x14ac:dyDescent="0.2">
      <c r="A500" s="92" t="s">
        <v>39</v>
      </c>
      <c r="B500" s="94">
        <v>3</v>
      </c>
      <c r="C500" s="96">
        <v>2301992.96</v>
      </c>
      <c r="D500" s="96">
        <v>0</v>
      </c>
      <c r="E500" s="96">
        <v>2301992.96</v>
      </c>
      <c r="F500" s="93" t="s">
        <v>993</v>
      </c>
      <c r="G500" s="93" t="s">
        <v>510</v>
      </c>
      <c r="H500" s="95" t="s">
        <v>959</v>
      </c>
    </row>
    <row r="501" spans="1:8" s="91" customFormat="1" ht="13.9" hidden="1" customHeight="1" x14ac:dyDescent="0.2">
      <c r="A501" s="92" t="s">
        <v>39</v>
      </c>
      <c r="B501" s="94">
        <v>4</v>
      </c>
      <c r="C501" s="96">
        <v>2098121.33</v>
      </c>
      <c r="D501" s="96">
        <v>0</v>
      </c>
      <c r="E501" s="96">
        <v>2098121.33</v>
      </c>
      <c r="F501" s="93" t="s">
        <v>1173</v>
      </c>
      <c r="G501" s="93" t="s">
        <v>510</v>
      </c>
      <c r="H501" s="95" t="s">
        <v>1139</v>
      </c>
    </row>
    <row r="502" spans="1:8" s="91" customFormat="1" ht="13.9" hidden="1" customHeight="1" x14ac:dyDescent="0.2">
      <c r="A502" s="64" t="s">
        <v>39</v>
      </c>
      <c r="B502" s="65">
        <v>4</v>
      </c>
      <c r="C502" s="66">
        <v>203871.91</v>
      </c>
      <c r="D502" s="66">
        <v>0</v>
      </c>
      <c r="E502" s="66">
        <v>203871.91</v>
      </c>
      <c r="F502" s="64" t="s">
        <v>1173</v>
      </c>
      <c r="G502" s="64" t="s">
        <v>510</v>
      </c>
      <c r="H502" s="64" t="s">
        <v>2390</v>
      </c>
    </row>
    <row r="503" spans="1:8" s="91" customFormat="1" ht="13.9" hidden="1" customHeight="1" x14ac:dyDescent="0.2">
      <c r="A503" s="92" t="s">
        <v>39</v>
      </c>
      <c r="B503" s="94">
        <v>5</v>
      </c>
      <c r="C503" s="96">
        <v>2302643.54</v>
      </c>
      <c r="D503" s="96">
        <v>0</v>
      </c>
      <c r="E503" s="96">
        <v>2302643.54</v>
      </c>
      <c r="F503" s="93" t="s">
        <v>1351</v>
      </c>
      <c r="G503" s="93" t="s">
        <v>510</v>
      </c>
      <c r="H503" s="95" t="s">
        <v>1317</v>
      </c>
    </row>
    <row r="504" spans="1:8" s="91" customFormat="1" ht="13.9" hidden="1" customHeight="1" x14ac:dyDescent="0.2">
      <c r="A504" s="92" t="s">
        <v>39</v>
      </c>
      <c r="B504" s="94">
        <v>6</v>
      </c>
      <c r="C504" s="96">
        <v>2283900.9</v>
      </c>
      <c r="D504" s="96">
        <v>0</v>
      </c>
      <c r="E504" s="96">
        <v>2283900.9</v>
      </c>
      <c r="F504" s="93" t="s">
        <v>1529</v>
      </c>
      <c r="G504" s="93" t="s">
        <v>510</v>
      </c>
      <c r="H504" s="95" t="s">
        <v>1495</v>
      </c>
    </row>
    <row r="505" spans="1:8" s="91" customFormat="1" ht="13.9" hidden="1" customHeight="1" x14ac:dyDescent="0.2">
      <c r="A505" s="92" t="s">
        <v>39</v>
      </c>
      <c r="B505" s="94">
        <v>7</v>
      </c>
      <c r="C505" s="96">
        <v>2115998.65</v>
      </c>
      <c r="D505" s="96">
        <v>0</v>
      </c>
      <c r="E505" s="96">
        <v>2115998.65</v>
      </c>
      <c r="F505" s="93" t="s">
        <v>1714</v>
      </c>
      <c r="G505" s="93" t="s">
        <v>510</v>
      </c>
      <c r="H505" s="95" t="s">
        <v>1680</v>
      </c>
    </row>
    <row r="506" spans="1:8" s="91" customFormat="1" ht="13.9" hidden="1" customHeight="1" x14ac:dyDescent="0.2">
      <c r="A506" s="92" t="s">
        <v>39</v>
      </c>
      <c r="B506" s="94">
        <v>8</v>
      </c>
      <c r="C506" s="96">
        <v>2116086.67</v>
      </c>
      <c r="D506" s="96">
        <v>0</v>
      </c>
      <c r="E506" s="96">
        <v>2116086.67</v>
      </c>
      <c r="F506" s="93" t="s">
        <v>1889</v>
      </c>
      <c r="G506" s="93" t="s">
        <v>510</v>
      </c>
      <c r="H506" s="95" t="s">
        <v>1855</v>
      </c>
    </row>
    <row r="507" spans="1:8" s="91" customFormat="1" ht="13.9" hidden="1" customHeight="1" x14ac:dyDescent="0.2">
      <c r="A507" s="92" t="s">
        <v>39</v>
      </c>
      <c r="B507" s="94">
        <v>9</v>
      </c>
      <c r="C507" s="96">
        <v>2273556.4500000002</v>
      </c>
      <c r="D507" s="96">
        <v>0</v>
      </c>
      <c r="E507" s="96">
        <v>2273556.4500000002</v>
      </c>
      <c r="F507" s="93" t="s">
        <v>2067</v>
      </c>
      <c r="G507" s="93" t="s">
        <v>510</v>
      </c>
      <c r="H507" s="95" t="s">
        <v>2033</v>
      </c>
    </row>
    <row r="508" spans="1:8" s="91" customFormat="1" ht="13.9" hidden="1" customHeight="1" x14ac:dyDescent="0.2">
      <c r="A508" s="92" t="s">
        <v>39</v>
      </c>
      <c r="B508" s="94">
        <v>10</v>
      </c>
      <c r="C508" s="96">
        <v>2273556.4500000002</v>
      </c>
      <c r="D508" s="96">
        <v>0</v>
      </c>
      <c r="E508" s="96">
        <v>2273556.4500000002</v>
      </c>
      <c r="F508" s="93" t="s">
        <v>2263</v>
      </c>
      <c r="G508" s="93" t="s">
        <v>510</v>
      </c>
      <c r="H508" s="95" t="s">
        <v>2229</v>
      </c>
    </row>
    <row r="509" spans="1:8" s="91" customFormat="1" ht="13.9" hidden="1" customHeight="1" x14ac:dyDescent="0.2">
      <c r="A509" s="92" t="s">
        <v>39</v>
      </c>
      <c r="B509" s="94">
        <v>11</v>
      </c>
      <c r="C509" s="96">
        <v>2273556.46</v>
      </c>
      <c r="D509" s="96">
        <v>0</v>
      </c>
      <c r="E509" s="96">
        <v>2273556.46</v>
      </c>
      <c r="F509" s="93" t="s">
        <v>2488</v>
      </c>
      <c r="G509" s="93" t="s">
        <v>510</v>
      </c>
      <c r="H509" s="95" t="s">
        <v>2394</v>
      </c>
    </row>
    <row r="510" spans="1:8" s="91" customFormat="1" ht="13.9" hidden="1" customHeight="1" x14ac:dyDescent="0.2">
      <c r="A510" s="92" t="s">
        <v>39</v>
      </c>
      <c r="B510" s="94">
        <v>12</v>
      </c>
      <c r="C510" s="96">
        <v>2273390.38</v>
      </c>
      <c r="D510" s="96">
        <v>0</v>
      </c>
      <c r="E510" s="96">
        <v>2273390.38</v>
      </c>
      <c r="F510" s="93" t="s">
        <v>2489</v>
      </c>
      <c r="G510" s="93" t="s">
        <v>510</v>
      </c>
      <c r="H510" s="95" t="s">
        <v>2396</v>
      </c>
    </row>
    <row r="511" spans="1:8" s="91" customFormat="1" ht="13.9" hidden="1" customHeight="1" x14ac:dyDescent="0.2">
      <c r="A511" s="92" t="s">
        <v>40</v>
      </c>
      <c r="B511" s="94">
        <v>1</v>
      </c>
      <c r="C511" s="96">
        <v>15522620.48</v>
      </c>
      <c r="D511" s="96">
        <v>0</v>
      </c>
      <c r="E511" s="96">
        <v>15522620.48</v>
      </c>
      <c r="F511" s="93" t="s">
        <v>429</v>
      </c>
      <c r="G511" s="93" t="s">
        <v>430</v>
      </c>
      <c r="H511" s="95" t="s">
        <v>422</v>
      </c>
    </row>
    <row r="512" spans="1:8" s="91" customFormat="1" ht="13.9" hidden="1" customHeight="1" x14ac:dyDescent="0.2">
      <c r="A512" s="92" t="s">
        <v>40</v>
      </c>
      <c r="B512" s="94">
        <v>2</v>
      </c>
      <c r="C512" s="96">
        <v>15523164.75</v>
      </c>
      <c r="D512" s="96">
        <v>0</v>
      </c>
      <c r="E512" s="96">
        <v>15523164.75</v>
      </c>
      <c r="F512" s="93" t="s">
        <v>773</v>
      </c>
      <c r="G512" s="93" t="s">
        <v>430</v>
      </c>
      <c r="H512" s="95" t="s">
        <v>769</v>
      </c>
    </row>
    <row r="513" spans="1:8" s="91" customFormat="1" ht="13.9" hidden="1" customHeight="1" x14ac:dyDescent="0.2">
      <c r="A513" s="92" t="s">
        <v>40</v>
      </c>
      <c r="B513" s="94">
        <v>3</v>
      </c>
      <c r="C513" s="96">
        <v>15522881.01</v>
      </c>
      <c r="D513" s="96">
        <v>0</v>
      </c>
      <c r="E513" s="96">
        <v>15522881.01</v>
      </c>
      <c r="F513" s="93" t="s">
        <v>952</v>
      </c>
      <c r="G513" s="93" t="s">
        <v>430</v>
      </c>
      <c r="H513" s="95" t="s">
        <v>948</v>
      </c>
    </row>
    <row r="514" spans="1:8" s="91" customFormat="1" ht="13.9" hidden="1" customHeight="1" x14ac:dyDescent="0.2">
      <c r="A514" s="92" t="s">
        <v>40</v>
      </c>
      <c r="B514" s="94">
        <v>4</v>
      </c>
      <c r="C514" s="96">
        <v>10833125.029999999</v>
      </c>
      <c r="D514" s="96">
        <v>0</v>
      </c>
      <c r="E514" s="96">
        <v>10833125.029999999</v>
      </c>
      <c r="F514" s="93" t="s">
        <v>1132</v>
      </c>
      <c r="G514" s="93" t="s">
        <v>430</v>
      </c>
      <c r="H514" s="95" t="s">
        <v>1128</v>
      </c>
    </row>
    <row r="515" spans="1:8" s="91" customFormat="1" ht="13.9" hidden="1" customHeight="1" x14ac:dyDescent="0.2">
      <c r="A515" s="64" t="s">
        <v>40</v>
      </c>
      <c r="B515" s="65">
        <v>4</v>
      </c>
      <c r="C515" s="66">
        <v>4685206.95</v>
      </c>
      <c r="D515" s="66">
        <v>0</v>
      </c>
      <c r="E515" s="66">
        <v>4685206.95</v>
      </c>
      <c r="F515" s="64" t="s">
        <v>1132</v>
      </c>
      <c r="G515" s="64" t="s">
        <v>430</v>
      </c>
      <c r="H515" s="64" t="s">
        <v>2390</v>
      </c>
    </row>
    <row r="516" spans="1:8" s="91" customFormat="1" ht="13.9" hidden="1" customHeight="1" x14ac:dyDescent="0.2">
      <c r="A516" s="92" t="s">
        <v>40</v>
      </c>
      <c r="B516" s="94">
        <v>5</v>
      </c>
      <c r="C516" s="96">
        <v>15524590.130000001</v>
      </c>
      <c r="D516" s="96">
        <v>0</v>
      </c>
      <c r="E516" s="96">
        <v>15524590.130000001</v>
      </c>
      <c r="F516" s="93" t="s">
        <v>1310</v>
      </c>
      <c r="G516" s="93" t="s">
        <v>430</v>
      </c>
      <c r="H516" s="95" t="s">
        <v>1306</v>
      </c>
    </row>
    <row r="517" spans="1:8" s="91" customFormat="1" ht="13.9" hidden="1" customHeight="1" x14ac:dyDescent="0.2">
      <c r="A517" s="92" t="s">
        <v>40</v>
      </c>
      <c r="B517" s="94">
        <v>6</v>
      </c>
      <c r="C517" s="96">
        <v>12975835.09</v>
      </c>
      <c r="D517" s="96">
        <v>0</v>
      </c>
      <c r="E517" s="96">
        <v>12975835.09</v>
      </c>
      <c r="F517" s="93" t="s">
        <v>1488</v>
      </c>
      <c r="G517" s="93" t="s">
        <v>430</v>
      </c>
      <c r="H517" s="95" t="s">
        <v>1484</v>
      </c>
    </row>
    <row r="518" spans="1:8" s="91" customFormat="1" ht="13.9" hidden="1" customHeight="1" x14ac:dyDescent="0.2">
      <c r="A518" s="92" t="s">
        <v>40</v>
      </c>
      <c r="B518" s="94">
        <v>7</v>
      </c>
      <c r="C518" s="96">
        <v>12971026.74</v>
      </c>
      <c r="D518" s="96">
        <v>0</v>
      </c>
      <c r="E518" s="96">
        <v>12971026.74</v>
      </c>
      <c r="F518" s="93" t="s">
        <v>1673</v>
      </c>
      <c r="G518" s="93" t="s">
        <v>430</v>
      </c>
      <c r="H518" s="95" t="s">
        <v>1669</v>
      </c>
    </row>
    <row r="519" spans="1:8" s="91" customFormat="1" ht="13.9" hidden="1" customHeight="1" x14ac:dyDescent="0.2">
      <c r="A519" s="92" t="s">
        <v>40</v>
      </c>
      <c r="B519" s="94">
        <v>8</v>
      </c>
      <c r="C519" s="96">
        <v>12975201.09</v>
      </c>
      <c r="D519" s="96">
        <v>0</v>
      </c>
      <c r="E519" s="96">
        <v>12975201.09</v>
      </c>
      <c r="F519" s="93" t="s">
        <v>1848</v>
      </c>
      <c r="G519" s="93" t="s">
        <v>430</v>
      </c>
      <c r="H519" s="95" t="s">
        <v>1844</v>
      </c>
    </row>
    <row r="520" spans="1:8" s="91" customFormat="1" ht="13.9" hidden="1" customHeight="1" x14ac:dyDescent="0.2">
      <c r="A520" s="92" t="s">
        <v>40</v>
      </c>
      <c r="B520" s="94">
        <v>9</v>
      </c>
      <c r="C520" s="96">
        <v>12974162.66</v>
      </c>
      <c r="D520" s="96">
        <v>0</v>
      </c>
      <c r="E520" s="96">
        <v>12974162.66</v>
      </c>
      <c r="F520" s="93" t="s">
        <v>2026</v>
      </c>
      <c r="G520" s="93" t="s">
        <v>430</v>
      </c>
      <c r="H520" s="95" t="s">
        <v>2022</v>
      </c>
    </row>
    <row r="521" spans="1:8" s="91" customFormat="1" ht="13.9" hidden="1" customHeight="1" x14ac:dyDescent="0.2">
      <c r="A521" s="92" t="s">
        <v>40</v>
      </c>
      <c r="B521" s="94">
        <v>10</v>
      </c>
      <c r="C521" s="96">
        <v>16137750.33</v>
      </c>
      <c r="D521" s="96">
        <v>0</v>
      </c>
      <c r="E521" s="96">
        <v>16137750.33</v>
      </c>
      <c r="F521" s="93" t="s">
        <v>2222</v>
      </c>
      <c r="G521" s="93" t="s">
        <v>430</v>
      </c>
      <c r="H521" s="95" t="s">
        <v>2218</v>
      </c>
    </row>
    <row r="522" spans="1:8" s="91" customFormat="1" ht="13.9" hidden="1" customHeight="1" x14ac:dyDescent="0.2">
      <c r="A522" s="92" t="s">
        <v>40</v>
      </c>
      <c r="B522" s="94">
        <v>10</v>
      </c>
      <c r="C522" s="96">
        <v>3163587.67</v>
      </c>
      <c r="D522" s="96">
        <v>0</v>
      </c>
      <c r="E522" s="96">
        <v>3163587.67</v>
      </c>
      <c r="F522" s="93" t="s">
        <v>2211</v>
      </c>
      <c r="G522" s="93" t="s">
        <v>430</v>
      </c>
      <c r="H522" s="95" t="s">
        <v>2207</v>
      </c>
    </row>
    <row r="523" spans="1:8" s="91" customFormat="1" ht="13.9" hidden="1" customHeight="1" x14ac:dyDescent="0.2">
      <c r="A523" s="92" t="s">
        <v>40</v>
      </c>
      <c r="B523" s="94">
        <v>11</v>
      </c>
      <c r="C523" s="96">
        <v>16137805.220000001</v>
      </c>
      <c r="D523" s="96">
        <v>0</v>
      </c>
      <c r="E523" s="96">
        <v>16137805.220000001</v>
      </c>
      <c r="F523" s="93" t="s">
        <v>2490</v>
      </c>
      <c r="G523" s="93" t="s">
        <v>430</v>
      </c>
      <c r="H523" s="95" t="s">
        <v>2423</v>
      </c>
    </row>
    <row r="524" spans="1:8" s="91" customFormat="1" ht="13.9" hidden="1" customHeight="1" x14ac:dyDescent="0.2">
      <c r="A524" s="92" t="s">
        <v>40</v>
      </c>
      <c r="B524" s="94">
        <v>12</v>
      </c>
      <c r="C524" s="96">
        <v>16134523.699999999</v>
      </c>
      <c r="D524" s="96">
        <v>0</v>
      </c>
      <c r="E524" s="96">
        <v>16134523.699999999</v>
      </c>
      <c r="F524" s="93" t="s">
        <v>2491</v>
      </c>
      <c r="G524" s="93" t="s">
        <v>430</v>
      </c>
      <c r="H524" s="95" t="s">
        <v>2425</v>
      </c>
    </row>
    <row r="525" spans="1:8" s="91" customFormat="1" ht="13.9" hidden="1" customHeight="1" x14ac:dyDescent="0.2">
      <c r="A525" s="92" t="s">
        <v>41</v>
      </c>
      <c r="B525" s="94">
        <v>1</v>
      </c>
      <c r="C525" s="96">
        <v>70551.56</v>
      </c>
      <c r="D525" s="96">
        <v>0</v>
      </c>
      <c r="E525" s="96">
        <v>70551.56</v>
      </c>
      <c r="F525" s="93" t="s">
        <v>511</v>
      </c>
      <c r="G525" s="93" t="s">
        <v>512</v>
      </c>
      <c r="H525" s="95" t="s">
        <v>443</v>
      </c>
    </row>
    <row r="526" spans="1:8" s="91" customFormat="1" ht="13.9" hidden="1" customHeight="1" x14ac:dyDescent="0.2">
      <c r="A526" s="92" t="s">
        <v>41</v>
      </c>
      <c r="B526" s="94">
        <v>2</v>
      </c>
      <c r="C526" s="96">
        <v>70551.56</v>
      </c>
      <c r="D526" s="96">
        <v>0</v>
      </c>
      <c r="E526" s="96">
        <v>70551.56</v>
      </c>
      <c r="F526" s="93" t="s">
        <v>815</v>
      </c>
      <c r="G526" s="93" t="s">
        <v>512</v>
      </c>
      <c r="H526" s="95" t="s">
        <v>780</v>
      </c>
    </row>
    <row r="527" spans="1:8" s="91" customFormat="1" ht="13.9" hidden="1" customHeight="1" x14ac:dyDescent="0.2">
      <c r="A527" s="92" t="s">
        <v>41</v>
      </c>
      <c r="B527" s="94">
        <v>3</v>
      </c>
      <c r="C527" s="96">
        <v>70551.56</v>
      </c>
      <c r="D527" s="96">
        <v>0</v>
      </c>
      <c r="E527" s="96">
        <v>70551.56</v>
      </c>
      <c r="F527" s="93" t="s">
        <v>994</v>
      </c>
      <c r="G527" s="93" t="s">
        <v>512</v>
      </c>
      <c r="H527" s="95" t="s">
        <v>959</v>
      </c>
    </row>
    <row r="528" spans="1:8" s="91" customFormat="1" ht="13.9" hidden="1" customHeight="1" x14ac:dyDescent="0.2">
      <c r="A528" s="92" t="s">
        <v>41</v>
      </c>
      <c r="B528" s="94">
        <v>4</v>
      </c>
      <c r="C528" s="96">
        <v>60096.639999999999</v>
      </c>
      <c r="D528" s="96">
        <v>0</v>
      </c>
      <c r="E528" s="96">
        <v>60096.639999999999</v>
      </c>
      <c r="F528" s="93" t="s">
        <v>1174</v>
      </c>
      <c r="G528" s="93" t="s">
        <v>512</v>
      </c>
      <c r="H528" s="95" t="s">
        <v>1139</v>
      </c>
    </row>
    <row r="529" spans="1:8" s="91" customFormat="1" ht="13.9" hidden="1" customHeight="1" x14ac:dyDescent="0.2">
      <c r="A529" s="64" t="s">
        <v>41</v>
      </c>
      <c r="B529" s="65">
        <v>4</v>
      </c>
      <c r="C529" s="66">
        <v>10454.92</v>
      </c>
      <c r="D529" s="66">
        <v>0</v>
      </c>
      <c r="E529" s="66">
        <v>10454.92</v>
      </c>
      <c r="F529" s="64" t="s">
        <v>1174</v>
      </c>
      <c r="G529" s="64" t="s">
        <v>512</v>
      </c>
      <c r="H529" s="64" t="s">
        <v>2390</v>
      </c>
    </row>
    <row r="530" spans="1:8" s="91" customFormat="1" ht="13.9" hidden="1" customHeight="1" x14ac:dyDescent="0.2">
      <c r="A530" s="92" t="s">
        <v>41</v>
      </c>
      <c r="B530" s="94">
        <v>5</v>
      </c>
      <c r="C530" s="96">
        <v>70551.56</v>
      </c>
      <c r="D530" s="96">
        <v>0</v>
      </c>
      <c r="E530" s="96">
        <v>70551.56</v>
      </c>
      <c r="F530" s="93" t="s">
        <v>1352</v>
      </c>
      <c r="G530" s="93" t="s">
        <v>512</v>
      </c>
      <c r="H530" s="95" t="s">
        <v>1317</v>
      </c>
    </row>
    <row r="531" spans="1:8" s="91" customFormat="1" ht="13.9" hidden="1" customHeight="1" x14ac:dyDescent="0.2">
      <c r="A531" s="92" t="s">
        <v>41</v>
      </c>
      <c r="B531" s="94">
        <v>6</v>
      </c>
      <c r="C531" s="96">
        <v>74790.570000000007</v>
      </c>
      <c r="D531" s="96">
        <v>0</v>
      </c>
      <c r="E531" s="96">
        <v>74790.570000000007</v>
      </c>
      <c r="F531" s="93" t="s">
        <v>1530</v>
      </c>
      <c r="G531" s="93" t="s">
        <v>512</v>
      </c>
      <c r="H531" s="95" t="s">
        <v>1495</v>
      </c>
    </row>
    <row r="532" spans="1:8" s="91" customFormat="1" ht="13.9" hidden="1" customHeight="1" x14ac:dyDescent="0.2">
      <c r="A532" s="92" t="s">
        <v>41</v>
      </c>
      <c r="B532" s="94">
        <v>7</v>
      </c>
      <c r="C532" s="96">
        <v>74999.89</v>
      </c>
      <c r="D532" s="96">
        <v>0</v>
      </c>
      <c r="E532" s="96">
        <v>74999.89</v>
      </c>
      <c r="F532" s="93" t="s">
        <v>1715</v>
      </c>
      <c r="G532" s="93" t="s">
        <v>512</v>
      </c>
      <c r="H532" s="95" t="s">
        <v>1680</v>
      </c>
    </row>
    <row r="533" spans="1:8" s="91" customFormat="1" ht="13.9" hidden="1" customHeight="1" x14ac:dyDescent="0.2">
      <c r="A533" s="92" t="s">
        <v>41</v>
      </c>
      <c r="B533" s="94">
        <v>8</v>
      </c>
      <c r="C533" s="96">
        <v>75006.69</v>
      </c>
      <c r="D533" s="96">
        <v>0</v>
      </c>
      <c r="E533" s="96">
        <v>75006.69</v>
      </c>
      <c r="F533" s="93" t="s">
        <v>1890</v>
      </c>
      <c r="G533" s="93" t="s">
        <v>512</v>
      </c>
      <c r="H533" s="95" t="s">
        <v>1855</v>
      </c>
    </row>
    <row r="534" spans="1:8" s="91" customFormat="1" ht="13.9" hidden="1" customHeight="1" x14ac:dyDescent="0.2">
      <c r="A534" s="92" t="s">
        <v>41</v>
      </c>
      <c r="B534" s="94">
        <v>9</v>
      </c>
      <c r="C534" s="96">
        <v>87175.06</v>
      </c>
      <c r="D534" s="96">
        <v>0</v>
      </c>
      <c r="E534" s="96">
        <v>87175.06</v>
      </c>
      <c r="F534" s="93" t="s">
        <v>2068</v>
      </c>
      <c r="G534" s="93" t="s">
        <v>512</v>
      </c>
      <c r="H534" s="95" t="s">
        <v>2033</v>
      </c>
    </row>
    <row r="535" spans="1:8" s="91" customFormat="1" ht="13.9" hidden="1" customHeight="1" x14ac:dyDescent="0.2">
      <c r="A535" s="92" t="s">
        <v>41</v>
      </c>
      <c r="B535" s="94">
        <v>10</v>
      </c>
      <c r="C535" s="96">
        <v>87175.06</v>
      </c>
      <c r="D535" s="96">
        <v>0</v>
      </c>
      <c r="E535" s="96">
        <v>87175.06</v>
      </c>
      <c r="F535" s="93" t="s">
        <v>2264</v>
      </c>
      <c r="G535" s="93" t="s">
        <v>512</v>
      </c>
      <c r="H535" s="95" t="s">
        <v>2229</v>
      </c>
    </row>
    <row r="536" spans="1:8" s="91" customFormat="1" ht="13.9" hidden="1" customHeight="1" x14ac:dyDescent="0.2">
      <c r="A536" s="92" t="s">
        <v>41</v>
      </c>
      <c r="B536" s="94">
        <v>11</v>
      </c>
      <c r="C536" s="96">
        <v>87175.06</v>
      </c>
      <c r="D536" s="96">
        <v>0</v>
      </c>
      <c r="E536" s="96">
        <v>87175.06</v>
      </c>
      <c r="F536" s="93" t="s">
        <v>2492</v>
      </c>
      <c r="G536" s="93" t="s">
        <v>512</v>
      </c>
      <c r="H536" s="95" t="s">
        <v>2394</v>
      </c>
    </row>
    <row r="537" spans="1:8" s="91" customFormat="1" ht="13.9" hidden="1" customHeight="1" x14ac:dyDescent="0.2">
      <c r="A537" s="92" t="s">
        <v>41</v>
      </c>
      <c r="B537" s="94">
        <v>12</v>
      </c>
      <c r="C537" s="96">
        <v>87162.23</v>
      </c>
      <c r="D537" s="96">
        <v>0</v>
      </c>
      <c r="E537" s="96">
        <v>87162.23</v>
      </c>
      <c r="F537" s="93" t="s">
        <v>2493</v>
      </c>
      <c r="G537" s="93" t="s">
        <v>512</v>
      </c>
      <c r="H537" s="95" t="s">
        <v>2396</v>
      </c>
    </row>
    <row r="538" spans="1:8" s="91" customFormat="1" ht="13.9" customHeight="1" x14ac:dyDescent="0.2">
      <c r="A538" s="92" t="s">
        <v>42</v>
      </c>
      <c r="B538" s="94">
        <v>1</v>
      </c>
      <c r="C538" s="96">
        <v>23732738.440000001</v>
      </c>
      <c r="D538" s="96">
        <v>0</v>
      </c>
      <c r="E538" s="96">
        <v>23732738.440000001</v>
      </c>
      <c r="F538" s="93" t="s">
        <v>431</v>
      </c>
      <c r="G538" s="93" t="s">
        <v>432</v>
      </c>
      <c r="H538" s="95" t="s">
        <v>422</v>
      </c>
    </row>
    <row r="539" spans="1:8" s="91" customFormat="1" ht="13.9" customHeight="1" x14ac:dyDescent="0.2">
      <c r="A539" s="92" t="s">
        <v>42</v>
      </c>
      <c r="B539" s="94">
        <v>2</v>
      </c>
      <c r="C539" s="96">
        <v>23736279.210000001</v>
      </c>
      <c r="D539" s="96">
        <v>0</v>
      </c>
      <c r="E539" s="96">
        <v>23736279.210000001</v>
      </c>
      <c r="F539" s="93" t="s">
        <v>774</v>
      </c>
      <c r="G539" s="93" t="s">
        <v>432</v>
      </c>
      <c r="H539" s="95" t="s">
        <v>769</v>
      </c>
    </row>
    <row r="540" spans="1:8" s="91" customFormat="1" ht="13.9" customHeight="1" x14ac:dyDescent="0.2">
      <c r="A540" s="92" t="s">
        <v>42</v>
      </c>
      <c r="B540" s="94">
        <v>3</v>
      </c>
      <c r="C540" s="96">
        <v>23617624.260000002</v>
      </c>
      <c r="D540" s="96">
        <v>0</v>
      </c>
      <c r="E540" s="96">
        <v>23617624.260000002</v>
      </c>
      <c r="F540" s="93" t="s">
        <v>953</v>
      </c>
      <c r="G540" s="93" t="s">
        <v>432</v>
      </c>
      <c r="H540" s="95" t="s">
        <v>948</v>
      </c>
    </row>
    <row r="541" spans="1:8" s="91" customFormat="1" ht="13.9" customHeight="1" x14ac:dyDescent="0.2">
      <c r="A541" s="92" t="s">
        <v>42</v>
      </c>
      <c r="B541" s="94">
        <v>4</v>
      </c>
      <c r="C541" s="96">
        <v>23047562.5</v>
      </c>
      <c r="D541" s="96">
        <v>0</v>
      </c>
      <c r="E541" s="96">
        <v>23047562.5</v>
      </c>
      <c r="F541" s="93" t="s">
        <v>1133</v>
      </c>
      <c r="G541" s="93" t="s">
        <v>432</v>
      </c>
      <c r="H541" s="95" t="s">
        <v>1128</v>
      </c>
    </row>
    <row r="542" spans="1:8" s="91" customFormat="1" ht="13.9" customHeight="1" x14ac:dyDescent="0.2">
      <c r="A542" s="64" t="s">
        <v>42</v>
      </c>
      <c r="B542" s="65">
        <v>4</v>
      </c>
      <c r="C542" s="66">
        <v>605839.95000000007</v>
      </c>
      <c r="D542" s="66">
        <v>0</v>
      </c>
      <c r="E542" s="66">
        <v>605839.95000000007</v>
      </c>
      <c r="F542" s="64" t="s">
        <v>1133</v>
      </c>
      <c r="G542" s="64" t="s">
        <v>432</v>
      </c>
      <c r="H542" s="64" t="s">
        <v>2390</v>
      </c>
    </row>
    <row r="543" spans="1:8" s="91" customFormat="1" ht="13.9" customHeight="1" x14ac:dyDescent="0.2">
      <c r="A543" s="92" t="s">
        <v>42</v>
      </c>
      <c r="B543" s="94">
        <v>5</v>
      </c>
      <c r="C543" s="96">
        <v>23652854.02</v>
      </c>
      <c r="D543" s="96">
        <v>0</v>
      </c>
      <c r="E543" s="96">
        <v>23652854.02</v>
      </c>
      <c r="F543" s="93" t="s">
        <v>1311</v>
      </c>
      <c r="G543" s="93" t="s">
        <v>432</v>
      </c>
      <c r="H543" s="95" t="s">
        <v>1306</v>
      </c>
    </row>
    <row r="544" spans="1:8" s="91" customFormat="1" ht="13.9" customHeight="1" x14ac:dyDescent="0.2">
      <c r="A544" s="92" t="s">
        <v>42</v>
      </c>
      <c r="B544" s="94">
        <v>6</v>
      </c>
      <c r="C544" s="96">
        <v>21691373.18</v>
      </c>
      <c r="D544" s="96">
        <v>0</v>
      </c>
      <c r="E544" s="96">
        <v>21691373.18</v>
      </c>
      <c r="F544" s="93" t="s">
        <v>1489</v>
      </c>
      <c r="G544" s="93" t="s">
        <v>432</v>
      </c>
      <c r="H544" s="95" t="s">
        <v>1484</v>
      </c>
    </row>
    <row r="545" spans="1:8" s="91" customFormat="1" ht="13.9" customHeight="1" x14ac:dyDescent="0.2">
      <c r="A545" s="92" t="s">
        <v>42</v>
      </c>
      <c r="B545" s="94">
        <v>7</v>
      </c>
      <c r="C545" s="96">
        <v>21703898.25</v>
      </c>
      <c r="D545" s="96">
        <v>0</v>
      </c>
      <c r="E545" s="96">
        <v>21703898.25</v>
      </c>
      <c r="F545" s="93" t="s">
        <v>1674</v>
      </c>
      <c r="G545" s="93" t="s">
        <v>432</v>
      </c>
      <c r="H545" s="95" t="s">
        <v>1669</v>
      </c>
    </row>
    <row r="546" spans="1:8" s="91" customFormat="1" ht="13.9" customHeight="1" x14ac:dyDescent="0.2">
      <c r="A546" s="92" t="s">
        <v>42</v>
      </c>
      <c r="B546" s="94">
        <v>8</v>
      </c>
      <c r="C546" s="96">
        <v>21688423.170000002</v>
      </c>
      <c r="D546" s="96">
        <v>0</v>
      </c>
      <c r="E546" s="96">
        <v>21688423.170000002</v>
      </c>
      <c r="F546" s="93" t="s">
        <v>1849</v>
      </c>
      <c r="G546" s="93" t="s">
        <v>432</v>
      </c>
      <c r="H546" s="95" t="s">
        <v>1844</v>
      </c>
    </row>
    <row r="547" spans="1:8" s="91" customFormat="1" ht="13.9" customHeight="1" x14ac:dyDescent="0.2">
      <c r="A547" s="92" t="s">
        <v>42</v>
      </c>
      <c r="B547" s="94">
        <v>9</v>
      </c>
      <c r="C547" s="96">
        <v>21688949.109999999</v>
      </c>
      <c r="D547" s="96">
        <v>0</v>
      </c>
      <c r="E547" s="96">
        <v>21688949.109999999</v>
      </c>
      <c r="F547" s="93" t="s">
        <v>2027</v>
      </c>
      <c r="G547" s="93" t="s">
        <v>432</v>
      </c>
      <c r="H547" s="95" t="s">
        <v>2022</v>
      </c>
    </row>
    <row r="548" spans="1:8" s="91" customFormat="1" ht="13.9" customHeight="1" x14ac:dyDescent="0.2">
      <c r="A548" s="92" t="s">
        <v>42</v>
      </c>
      <c r="B548" s="94">
        <v>10</v>
      </c>
      <c r="C548" s="96">
        <v>23793119.809999999</v>
      </c>
      <c r="D548" s="96">
        <v>0</v>
      </c>
      <c r="E548" s="96">
        <v>23793119.809999999</v>
      </c>
      <c r="F548" s="93" t="s">
        <v>2223</v>
      </c>
      <c r="G548" s="93" t="s">
        <v>432</v>
      </c>
      <c r="H548" s="95" t="s">
        <v>2218</v>
      </c>
    </row>
    <row r="549" spans="1:8" s="91" customFormat="1" ht="13.9" customHeight="1" x14ac:dyDescent="0.2">
      <c r="A549" s="92" t="s">
        <v>42</v>
      </c>
      <c r="B549" s="94">
        <v>10</v>
      </c>
      <c r="C549" s="96">
        <v>2104170.71</v>
      </c>
      <c r="D549" s="96">
        <v>0</v>
      </c>
      <c r="E549" s="96">
        <v>2104170.71</v>
      </c>
      <c r="F549" s="93" t="s">
        <v>2212</v>
      </c>
      <c r="G549" s="93" t="s">
        <v>432</v>
      </c>
      <c r="H549" s="95" t="s">
        <v>2207</v>
      </c>
    </row>
    <row r="550" spans="1:8" s="91" customFormat="1" ht="13.9" customHeight="1" x14ac:dyDescent="0.2">
      <c r="A550" s="92" t="s">
        <v>42</v>
      </c>
      <c r="B550" s="94">
        <v>11</v>
      </c>
      <c r="C550" s="96">
        <v>23829433.850000001</v>
      </c>
      <c r="D550" s="96">
        <v>0</v>
      </c>
      <c r="E550" s="96">
        <v>23829433.850000001</v>
      </c>
      <c r="F550" s="93" t="s">
        <v>2494</v>
      </c>
      <c r="G550" s="93" t="s">
        <v>432</v>
      </c>
      <c r="H550" s="95" t="s">
        <v>2423</v>
      </c>
    </row>
    <row r="551" spans="1:8" s="91" customFormat="1" ht="13.9" customHeight="1" x14ac:dyDescent="0.2">
      <c r="A551" s="92" t="s">
        <v>42</v>
      </c>
      <c r="B551" s="94">
        <v>12</v>
      </c>
      <c r="C551" s="96">
        <v>23663658.059999999</v>
      </c>
      <c r="D551" s="96">
        <v>0</v>
      </c>
      <c r="E551" s="96">
        <v>23663658.059999999</v>
      </c>
      <c r="F551" s="93" t="s">
        <v>2495</v>
      </c>
      <c r="G551" s="93" t="s">
        <v>432</v>
      </c>
      <c r="H551" s="95" t="s">
        <v>2425</v>
      </c>
    </row>
    <row r="552" spans="1:8" s="91" customFormat="1" ht="13.9" hidden="1" customHeight="1" x14ac:dyDescent="0.2">
      <c r="A552" s="92" t="s">
        <v>43</v>
      </c>
      <c r="B552" s="94">
        <v>1</v>
      </c>
      <c r="C552" s="96">
        <v>1358225.92</v>
      </c>
      <c r="D552" s="96">
        <v>0</v>
      </c>
      <c r="E552" s="96">
        <v>1358225.92</v>
      </c>
      <c r="F552" s="93" t="s">
        <v>433</v>
      </c>
      <c r="G552" s="93" t="s">
        <v>434</v>
      </c>
      <c r="H552" s="95" t="s">
        <v>422</v>
      </c>
    </row>
    <row r="553" spans="1:8" s="91" customFormat="1" ht="13.9" hidden="1" customHeight="1" x14ac:dyDescent="0.2">
      <c r="A553" s="92" t="s">
        <v>43</v>
      </c>
      <c r="B553" s="94">
        <v>2</v>
      </c>
      <c r="C553" s="96">
        <v>1358225.92</v>
      </c>
      <c r="D553" s="96">
        <v>0</v>
      </c>
      <c r="E553" s="96">
        <v>1358225.92</v>
      </c>
      <c r="F553" s="93" t="s">
        <v>775</v>
      </c>
      <c r="G553" s="93" t="s">
        <v>434</v>
      </c>
      <c r="H553" s="95" t="s">
        <v>769</v>
      </c>
    </row>
    <row r="554" spans="1:8" s="91" customFormat="1" ht="13.9" hidden="1" customHeight="1" x14ac:dyDescent="0.2">
      <c r="A554" s="92" t="s">
        <v>43</v>
      </c>
      <c r="B554" s="94">
        <v>3</v>
      </c>
      <c r="C554" s="96">
        <v>1358225.92</v>
      </c>
      <c r="D554" s="96">
        <v>0</v>
      </c>
      <c r="E554" s="96">
        <v>1358225.92</v>
      </c>
      <c r="F554" s="93" t="s">
        <v>954</v>
      </c>
      <c r="G554" s="93" t="s">
        <v>434</v>
      </c>
      <c r="H554" s="95" t="s">
        <v>948</v>
      </c>
    </row>
    <row r="555" spans="1:8" s="91" customFormat="1" ht="13.9" hidden="1" customHeight="1" x14ac:dyDescent="0.2">
      <c r="A555" s="92" t="s">
        <v>43</v>
      </c>
      <c r="B555" s="94">
        <v>4</v>
      </c>
      <c r="C555" s="96">
        <v>982540.61</v>
      </c>
      <c r="D555" s="96">
        <v>0</v>
      </c>
      <c r="E555" s="96">
        <v>982540.61</v>
      </c>
      <c r="F555" s="93" t="s">
        <v>1134</v>
      </c>
      <c r="G555" s="93" t="s">
        <v>434</v>
      </c>
      <c r="H555" s="95" t="s">
        <v>1128</v>
      </c>
    </row>
    <row r="556" spans="1:8" s="91" customFormat="1" ht="13.9" hidden="1" customHeight="1" x14ac:dyDescent="0.2">
      <c r="A556" s="64" t="s">
        <v>43</v>
      </c>
      <c r="B556" s="65">
        <v>4</v>
      </c>
      <c r="C556" s="66">
        <v>375685.31</v>
      </c>
      <c r="D556" s="66">
        <v>0</v>
      </c>
      <c r="E556" s="66">
        <v>375685.31</v>
      </c>
      <c r="F556" s="64" t="s">
        <v>1134</v>
      </c>
      <c r="G556" s="64" t="s">
        <v>434</v>
      </c>
      <c r="H556" s="64" t="s">
        <v>2390</v>
      </c>
    </row>
    <row r="557" spans="1:8" s="91" customFormat="1" ht="13.9" hidden="1" customHeight="1" x14ac:dyDescent="0.2">
      <c r="A557" s="92" t="s">
        <v>43</v>
      </c>
      <c r="B557" s="94">
        <v>5</v>
      </c>
      <c r="C557" s="96">
        <v>1358225.92</v>
      </c>
      <c r="D557" s="96">
        <v>0</v>
      </c>
      <c r="E557" s="96">
        <v>1358225.92</v>
      </c>
      <c r="F557" s="93" t="s">
        <v>1312</v>
      </c>
      <c r="G557" s="93" t="s">
        <v>434</v>
      </c>
      <c r="H557" s="95" t="s">
        <v>1306</v>
      </c>
    </row>
    <row r="558" spans="1:8" s="91" customFormat="1" ht="13.9" hidden="1" customHeight="1" x14ac:dyDescent="0.2">
      <c r="A558" s="92" t="s">
        <v>43</v>
      </c>
      <c r="B558" s="94">
        <v>6</v>
      </c>
      <c r="C558" s="96">
        <v>1412457.79</v>
      </c>
      <c r="D558" s="96">
        <v>0</v>
      </c>
      <c r="E558" s="96">
        <v>1412457.79</v>
      </c>
      <c r="F558" s="93" t="s">
        <v>1490</v>
      </c>
      <c r="G558" s="93" t="s">
        <v>434</v>
      </c>
      <c r="H558" s="95" t="s">
        <v>1484</v>
      </c>
    </row>
    <row r="559" spans="1:8" s="91" customFormat="1" ht="13.9" hidden="1" customHeight="1" x14ac:dyDescent="0.2">
      <c r="A559" s="92" t="s">
        <v>43</v>
      </c>
      <c r="B559" s="94">
        <v>7</v>
      </c>
      <c r="C559" s="96">
        <v>1411584.92</v>
      </c>
      <c r="D559" s="96">
        <v>0</v>
      </c>
      <c r="E559" s="96">
        <v>1411584.92</v>
      </c>
      <c r="F559" s="93" t="s">
        <v>1675</v>
      </c>
      <c r="G559" s="93" t="s">
        <v>434</v>
      </c>
      <c r="H559" s="95" t="s">
        <v>1669</v>
      </c>
    </row>
    <row r="560" spans="1:8" s="91" customFormat="1" ht="13.9" hidden="1" customHeight="1" x14ac:dyDescent="0.2">
      <c r="A560" s="92" t="s">
        <v>43</v>
      </c>
      <c r="B560" s="94">
        <v>8</v>
      </c>
      <c r="C560" s="96">
        <v>1411898.09</v>
      </c>
      <c r="D560" s="96">
        <v>0</v>
      </c>
      <c r="E560" s="96">
        <v>1411898.09</v>
      </c>
      <c r="F560" s="93" t="s">
        <v>1850</v>
      </c>
      <c r="G560" s="93" t="s">
        <v>434</v>
      </c>
      <c r="H560" s="95" t="s">
        <v>1844</v>
      </c>
    </row>
    <row r="561" spans="1:8" s="91" customFormat="1" ht="13.9" hidden="1" customHeight="1" x14ac:dyDescent="0.2">
      <c r="A561" s="92" t="s">
        <v>43</v>
      </c>
      <c r="B561" s="94">
        <v>9</v>
      </c>
      <c r="C561" s="96">
        <v>1411807.86</v>
      </c>
      <c r="D561" s="96">
        <v>0</v>
      </c>
      <c r="E561" s="96">
        <v>1411807.86</v>
      </c>
      <c r="F561" s="93" t="s">
        <v>2028</v>
      </c>
      <c r="G561" s="93" t="s">
        <v>434</v>
      </c>
      <c r="H561" s="95" t="s">
        <v>2022</v>
      </c>
    </row>
    <row r="562" spans="1:8" s="91" customFormat="1" ht="13.9" hidden="1" customHeight="1" x14ac:dyDescent="0.2">
      <c r="A562" s="92" t="s">
        <v>43</v>
      </c>
      <c r="B562" s="94">
        <v>10</v>
      </c>
      <c r="C562" s="96">
        <v>1649700.65</v>
      </c>
      <c r="D562" s="96">
        <v>0</v>
      </c>
      <c r="E562" s="96">
        <v>1649700.65</v>
      </c>
      <c r="F562" s="93" t="s">
        <v>2224</v>
      </c>
      <c r="G562" s="93" t="s">
        <v>434</v>
      </c>
      <c r="H562" s="95" t="s">
        <v>2218</v>
      </c>
    </row>
    <row r="563" spans="1:8" s="91" customFormat="1" ht="13.9" hidden="1" customHeight="1" x14ac:dyDescent="0.2">
      <c r="A563" s="92" t="s">
        <v>43</v>
      </c>
      <c r="B563" s="94">
        <v>10</v>
      </c>
      <c r="C563" s="96">
        <v>237892.61</v>
      </c>
      <c r="D563" s="96">
        <v>0</v>
      </c>
      <c r="E563" s="96">
        <v>237892.61</v>
      </c>
      <c r="F563" s="93" t="s">
        <v>2213</v>
      </c>
      <c r="G563" s="93" t="s">
        <v>434</v>
      </c>
      <c r="H563" s="95" t="s">
        <v>2207</v>
      </c>
    </row>
    <row r="564" spans="1:8" s="91" customFormat="1" ht="13.9" hidden="1" customHeight="1" x14ac:dyDescent="0.2">
      <c r="A564" s="92" t="s">
        <v>43</v>
      </c>
      <c r="B564" s="94">
        <v>11</v>
      </c>
      <c r="C564" s="96">
        <v>1649700.65</v>
      </c>
      <c r="D564" s="96">
        <v>0</v>
      </c>
      <c r="E564" s="96">
        <v>1649700.65</v>
      </c>
      <c r="F564" s="93" t="s">
        <v>2496</v>
      </c>
      <c r="G564" s="93" t="s">
        <v>434</v>
      </c>
      <c r="H564" s="95" t="s">
        <v>2423</v>
      </c>
    </row>
    <row r="565" spans="1:8" s="91" customFormat="1" ht="13.9" hidden="1" customHeight="1" x14ac:dyDescent="0.2">
      <c r="A565" s="92" t="s">
        <v>43</v>
      </c>
      <c r="B565" s="94">
        <v>12</v>
      </c>
      <c r="C565" s="96">
        <v>1647002.18</v>
      </c>
      <c r="D565" s="96">
        <v>0</v>
      </c>
      <c r="E565" s="96">
        <v>1647002.18</v>
      </c>
      <c r="F565" s="93" t="s">
        <v>2497</v>
      </c>
      <c r="G565" s="93" t="s">
        <v>434</v>
      </c>
      <c r="H565" s="95" t="s">
        <v>2425</v>
      </c>
    </row>
    <row r="566" spans="1:8" s="91" customFormat="1" ht="13.9" hidden="1" customHeight="1" x14ac:dyDescent="0.2">
      <c r="A566" s="92" t="s">
        <v>44</v>
      </c>
      <c r="B566" s="94">
        <v>1</v>
      </c>
      <c r="C566" s="96">
        <v>808075.16</v>
      </c>
      <c r="D566" s="96">
        <v>0</v>
      </c>
      <c r="E566" s="96">
        <v>808075.16</v>
      </c>
      <c r="F566" s="93" t="s">
        <v>513</v>
      </c>
      <c r="G566" s="93" t="s">
        <v>514</v>
      </c>
      <c r="H566" s="95" t="s">
        <v>443</v>
      </c>
    </row>
    <row r="567" spans="1:8" s="91" customFormat="1" ht="13.9" hidden="1" customHeight="1" x14ac:dyDescent="0.2">
      <c r="A567" s="92" t="s">
        <v>44</v>
      </c>
      <c r="B567" s="94">
        <v>2</v>
      </c>
      <c r="C567" s="96">
        <v>808325.16</v>
      </c>
      <c r="D567" s="96">
        <v>0</v>
      </c>
      <c r="E567" s="96">
        <v>808325.16</v>
      </c>
      <c r="F567" s="93" t="s">
        <v>816</v>
      </c>
      <c r="G567" s="93" t="s">
        <v>514</v>
      </c>
      <c r="H567" s="95" t="s">
        <v>780</v>
      </c>
    </row>
    <row r="568" spans="1:8" s="91" customFormat="1" ht="13.9" hidden="1" customHeight="1" x14ac:dyDescent="0.2">
      <c r="A568" s="92" t="s">
        <v>44</v>
      </c>
      <c r="B568" s="94">
        <v>3</v>
      </c>
      <c r="C568" s="96">
        <v>808325.16</v>
      </c>
      <c r="D568" s="96">
        <v>0</v>
      </c>
      <c r="E568" s="96">
        <v>808325.16</v>
      </c>
      <c r="F568" s="93" t="s">
        <v>995</v>
      </c>
      <c r="G568" s="93" t="s">
        <v>514</v>
      </c>
      <c r="H568" s="95" t="s">
        <v>959</v>
      </c>
    </row>
    <row r="569" spans="1:8" s="91" customFormat="1" ht="13.9" hidden="1" customHeight="1" x14ac:dyDescent="0.2">
      <c r="A569" s="92" t="s">
        <v>44</v>
      </c>
      <c r="B569" s="94">
        <v>4</v>
      </c>
      <c r="C569" s="96">
        <v>786383.47</v>
      </c>
      <c r="D569" s="96">
        <v>0</v>
      </c>
      <c r="E569" s="96">
        <v>786383.47</v>
      </c>
      <c r="F569" s="93" t="s">
        <v>1175</v>
      </c>
      <c r="G569" s="93" t="s">
        <v>514</v>
      </c>
      <c r="H569" s="95" t="s">
        <v>1139</v>
      </c>
    </row>
    <row r="570" spans="1:8" s="91" customFormat="1" ht="13.9" hidden="1" customHeight="1" x14ac:dyDescent="0.2">
      <c r="A570" s="64" t="s">
        <v>44</v>
      </c>
      <c r="B570" s="65">
        <v>4</v>
      </c>
      <c r="C570" s="66">
        <v>21941.69</v>
      </c>
      <c r="D570" s="66">
        <v>0</v>
      </c>
      <c r="E570" s="66">
        <v>21941.69</v>
      </c>
      <c r="F570" s="64" t="s">
        <v>1175</v>
      </c>
      <c r="G570" s="64" t="s">
        <v>514</v>
      </c>
      <c r="H570" s="64" t="s">
        <v>2390</v>
      </c>
    </row>
    <row r="571" spans="1:8" s="91" customFormat="1" ht="13.9" hidden="1" customHeight="1" x14ac:dyDescent="0.2">
      <c r="A571" s="92" t="s">
        <v>44</v>
      </c>
      <c r="B571" s="94">
        <v>5</v>
      </c>
      <c r="C571" s="96">
        <v>808325.16</v>
      </c>
      <c r="D571" s="96">
        <v>0</v>
      </c>
      <c r="E571" s="96">
        <v>808325.16</v>
      </c>
      <c r="F571" s="93" t="s">
        <v>1353</v>
      </c>
      <c r="G571" s="93" t="s">
        <v>514</v>
      </c>
      <c r="H571" s="95" t="s">
        <v>1317</v>
      </c>
    </row>
    <row r="572" spans="1:8" s="91" customFormat="1" ht="13.9" hidden="1" customHeight="1" x14ac:dyDescent="0.2">
      <c r="A572" s="92" t="s">
        <v>44</v>
      </c>
      <c r="B572" s="94">
        <v>6</v>
      </c>
      <c r="C572" s="96">
        <v>748732.12</v>
      </c>
      <c r="D572" s="96">
        <v>0</v>
      </c>
      <c r="E572" s="96">
        <v>748732.12</v>
      </c>
      <c r="F572" s="93" t="s">
        <v>1531</v>
      </c>
      <c r="G572" s="93" t="s">
        <v>514</v>
      </c>
      <c r="H572" s="95" t="s">
        <v>1495</v>
      </c>
    </row>
    <row r="573" spans="1:8" s="91" customFormat="1" ht="13.9" hidden="1" customHeight="1" x14ac:dyDescent="0.2">
      <c r="A573" s="92" t="s">
        <v>44</v>
      </c>
      <c r="B573" s="94">
        <v>7</v>
      </c>
      <c r="C573" s="96">
        <v>756645.56</v>
      </c>
      <c r="D573" s="96">
        <v>0</v>
      </c>
      <c r="E573" s="96">
        <v>756645.56</v>
      </c>
      <c r="F573" s="93" t="s">
        <v>1716</v>
      </c>
      <c r="G573" s="93" t="s">
        <v>514</v>
      </c>
      <c r="H573" s="95" t="s">
        <v>1680</v>
      </c>
    </row>
    <row r="574" spans="1:8" s="91" customFormat="1" ht="13.9" hidden="1" customHeight="1" x14ac:dyDescent="0.2">
      <c r="A574" s="92" t="s">
        <v>44</v>
      </c>
      <c r="B574" s="94">
        <v>8</v>
      </c>
      <c r="C574" s="96">
        <v>756688.27</v>
      </c>
      <c r="D574" s="96">
        <v>0</v>
      </c>
      <c r="E574" s="96">
        <v>756688.27</v>
      </c>
      <c r="F574" s="93" t="s">
        <v>1891</v>
      </c>
      <c r="G574" s="93" t="s">
        <v>514</v>
      </c>
      <c r="H574" s="95" t="s">
        <v>1855</v>
      </c>
    </row>
    <row r="575" spans="1:8" s="91" customFormat="1" ht="13.9" hidden="1" customHeight="1" x14ac:dyDescent="0.2">
      <c r="A575" s="92" t="s">
        <v>44</v>
      </c>
      <c r="B575" s="94">
        <v>9</v>
      </c>
      <c r="C575" s="96">
        <v>833090.2</v>
      </c>
      <c r="D575" s="96">
        <v>0</v>
      </c>
      <c r="E575" s="96">
        <v>833090.2</v>
      </c>
      <c r="F575" s="93" t="s">
        <v>2069</v>
      </c>
      <c r="G575" s="93" t="s">
        <v>514</v>
      </c>
      <c r="H575" s="95" t="s">
        <v>2033</v>
      </c>
    </row>
    <row r="576" spans="1:8" s="91" customFormat="1" ht="13.9" hidden="1" customHeight="1" x14ac:dyDescent="0.2">
      <c r="A576" s="92" t="s">
        <v>44</v>
      </c>
      <c r="B576" s="94">
        <v>10</v>
      </c>
      <c r="C576" s="96">
        <v>833090.19</v>
      </c>
      <c r="D576" s="96">
        <v>0</v>
      </c>
      <c r="E576" s="96">
        <v>833090.19</v>
      </c>
      <c r="F576" s="93" t="s">
        <v>2265</v>
      </c>
      <c r="G576" s="93" t="s">
        <v>514</v>
      </c>
      <c r="H576" s="95" t="s">
        <v>2229</v>
      </c>
    </row>
    <row r="577" spans="1:8" s="91" customFormat="1" ht="13.9" hidden="1" customHeight="1" x14ac:dyDescent="0.2">
      <c r="A577" s="92" t="s">
        <v>44</v>
      </c>
      <c r="B577" s="94">
        <v>11</v>
      </c>
      <c r="C577" s="96">
        <v>833090.2</v>
      </c>
      <c r="D577" s="96">
        <v>0</v>
      </c>
      <c r="E577" s="96">
        <v>833090.2</v>
      </c>
      <c r="F577" s="93" t="s">
        <v>2498</v>
      </c>
      <c r="G577" s="93" t="s">
        <v>514</v>
      </c>
      <c r="H577" s="95" t="s">
        <v>2394</v>
      </c>
    </row>
    <row r="578" spans="1:8" s="91" customFormat="1" ht="13.9" hidden="1" customHeight="1" x14ac:dyDescent="0.2">
      <c r="A578" s="92" t="s">
        <v>44</v>
      </c>
      <c r="B578" s="94">
        <v>12</v>
      </c>
      <c r="C578" s="96">
        <v>833009.62</v>
      </c>
      <c r="D578" s="96">
        <v>0</v>
      </c>
      <c r="E578" s="96">
        <v>833009.62</v>
      </c>
      <c r="F578" s="93" t="s">
        <v>2499</v>
      </c>
      <c r="G578" s="93" t="s">
        <v>514</v>
      </c>
      <c r="H578" s="95" t="s">
        <v>2396</v>
      </c>
    </row>
    <row r="579" spans="1:8" s="91" customFormat="1" ht="13.9" hidden="1" customHeight="1" x14ac:dyDescent="0.2">
      <c r="A579" s="92" t="s">
        <v>45</v>
      </c>
      <c r="B579" s="94">
        <v>1</v>
      </c>
      <c r="C579" s="96">
        <v>165220.21</v>
      </c>
      <c r="D579" s="96">
        <v>0</v>
      </c>
      <c r="E579" s="96">
        <v>165220.21</v>
      </c>
      <c r="F579" s="93" t="s">
        <v>515</v>
      </c>
      <c r="G579" s="93" t="s">
        <v>516</v>
      </c>
      <c r="H579" s="95" t="s">
        <v>443</v>
      </c>
    </row>
    <row r="580" spans="1:8" s="91" customFormat="1" ht="13.9" hidden="1" customHeight="1" x14ac:dyDescent="0.2">
      <c r="A580" s="92" t="s">
        <v>45</v>
      </c>
      <c r="B580" s="94">
        <v>2</v>
      </c>
      <c r="C580" s="96">
        <v>165220.21</v>
      </c>
      <c r="D580" s="96">
        <v>0</v>
      </c>
      <c r="E580" s="96">
        <v>165220.21</v>
      </c>
      <c r="F580" s="93" t="s">
        <v>817</v>
      </c>
      <c r="G580" s="93" t="s">
        <v>516</v>
      </c>
      <c r="H580" s="95" t="s">
        <v>780</v>
      </c>
    </row>
    <row r="581" spans="1:8" s="91" customFormat="1" ht="13.9" hidden="1" customHeight="1" x14ac:dyDescent="0.2">
      <c r="A581" s="92" t="s">
        <v>45</v>
      </c>
      <c r="B581" s="94">
        <v>3</v>
      </c>
      <c r="C581" s="96">
        <v>165220.21</v>
      </c>
      <c r="D581" s="96">
        <v>0</v>
      </c>
      <c r="E581" s="96">
        <v>165220.21</v>
      </c>
      <c r="F581" s="93" t="s">
        <v>996</v>
      </c>
      <c r="G581" s="93" t="s">
        <v>516</v>
      </c>
      <c r="H581" s="95" t="s">
        <v>959</v>
      </c>
    </row>
    <row r="582" spans="1:8" s="91" customFormat="1" ht="13.9" hidden="1" customHeight="1" x14ac:dyDescent="0.2">
      <c r="A582" s="92" t="s">
        <v>45</v>
      </c>
      <c r="B582" s="94">
        <v>4</v>
      </c>
      <c r="C582" s="96">
        <v>159390.56</v>
      </c>
      <c r="D582" s="96">
        <v>0</v>
      </c>
      <c r="E582" s="96">
        <v>159390.56</v>
      </c>
      <c r="F582" s="93" t="s">
        <v>1176</v>
      </c>
      <c r="G582" s="93" t="s">
        <v>516</v>
      </c>
      <c r="H582" s="95" t="s">
        <v>1139</v>
      </c>
    </row>
    <row r="583" spans="1:8" s="91" customFormat="1" ht="13.9" hidden="1" customHeight="1" x14ac:dyDescent="0.2">
      <c r="A583" s="64" t="s">
        <v>45</v>
      </c>
      <c r="B583" s="65">
        <v>4</v>
      </c>
      <c r="C583" s="66">
        <v>5829.65</v>
      </c>
      <c r="D583" s="66">
        <v>0</v>
      </c>
      <c r="E583" s="66">
        <v>5829.65</v>
      </c>
      <c r="F583" s="64" t="s">
        <v>1176</v>
      </c>
      <c r="G583" s="64" t="s">
        <v>516</v>
      </c>
      <c r="H583" s="64" t="s">
        <v>2390</v>
      </c>
    </row>
    <row r="584" spans="1:8" s="91" customFormat="1" ht="13.9" hidden="1" customHeight="1" x14ac:dyDescent="0.2">
      <c r="A584" s="92" t="s">
        <v>45</v>
      </c>
      <c r="B584" s="94">
        <v>5</v>
      </c>
      <c r="C584" s="96">
        <v>165220.21</v>
      </c>
      <c r="D584" s="96">
        <v>0</v>
      </c>
      <c r="E584" s="96">
        <v>165220.21</v>
      </c>
      <c r="F584" s="93" t="s">
        <v>1354</v>
      </c>
      <c r="G584" s="93" t="s">
        <v>516</v>
      </c>
      <c r="H584" s="95" t="s">
        <v>1317</v>
      </c>
    </row>
    <row r="585" spans="1:8" s="91" customFormat="1" ht="13.9" hidden="1" customHeight="1" x14ac:dyDescent="0.2">
      <c r="A585" s="92" t="s">
        <v>45</v>
      </c>
      <c r="B585" s="94">
        <v>6</v>
      </c>
      <c r="C585" s="96">
        <v>159202.37</v>
      </c>
      <c r="D585" s="96">
        <v>0</v>
      </c>
      <c r="E585" s="96">
        <v>159202.37</v>
      </c>
      <c r="F585" s="93" t="s">
        <v>1532</v>
      </c>
      <c r="G585" s="93" t="s">
        <v>516</v>
      </c>
      <c r="H585" s="95" t="s">
        <v>1495</v>
      </c>
    </row>
    <row r="586" spans="1:8" s="91" customFormat="1" ht="13.9" hidden="1" customHeight="1" x14ac:dyDescent="0.2">
      <c r="A586" s="92" t="s">
        <v>45</v>
      </c>
      <c r="B586" s="94">
        <v>7</v>
      </c>
      <c r="C586" s="96">
        <v>159151.45000000001</v>
      </c>
      <c r="D586" s="96">
        <v>0</v>
      </c>
      <c r="E586" s="96">
        <v>159151.45000000001</v>
      </c>
      <c r="F586" s="93" t="s">
        <v>1717</v>
      </c>
      <c r="G586" s="93" t="s">
        <v>516</v>
      </c>
      <c r="H586" s="95" t="s">
        <v>1680</v>
      </c>
    </row>
    <row r="587" spans="1:8" s="91" customFormat="1" ht="13.9" hidden="1" customHeight="1" x14ac:dyDescent="0.2">
      <c r="A587" s="92" t="s">
        <v>45</v>
      </c>
      <c r="B587" s="94">
        <v>8</v>
      </c>
      <c r="C587" s="96">
        <v>159158.68</v>
      </c>
      <c r="D587" s="96">
        <v>0</v>
      </c>
      <c r="E587" s="96">
        <v>159158.68</v>
      </c>
      <c r="F587" s="93" t="s">
        <v>1892</v>
      </c>
      <c r="G587" s="93" t="s">
        <v>516</v>
      </c>
      <c r="H587" s="95" t="s">
        <v>1855</v>
      </c>
    </row>
    <row r="588" spans="1:8" s="91" customFormat="1" ht="13.9" hidden="1" customHeight="1" x14ac:dyDescent="0.2">
      <c r="A588" s="92" t="s">
        <v>45</v>
      </c>
      <c r="B588" s="94">
        <v>9</v>
      </c>
      <c r="C588" s="96">
        <v>172077.44</v>
      </c>
      <c r="D588" s="96">
        <v>0</v>
      </c>
      <c r="E588" s="96">
        <v>172077.44</v>
      </c>
      <c r="F588" s="93" t="s">
        <v>2070</v>
      </c>
      <c r="G588" s="93" t="s">
        <v>516</v>
      </c>
      <c r="H588" s="95" t="s">
        <v>2033</v>
      </c>
    </row>
    <row r="589" spans="1:8" s="91" customFormat="1" ht="13.9" hidden="1" customHeight="1" x14ac:dyDescent="0.2">
      <c r="A589" s="92" t="s">
        <v>45</v>
      </c>
      <c r="B589" s="94">
        <v>10</v>
      </c>
      <c r="C589" s="96">
        <v>172077.43</v>
      </c>
      <c r="D589" s="96">
        <v>0</v>
      </c>
      <c r="E589" s="96">
        <v>172077.43</v>
      </c>
      <c r="F589" s="93" t="s">
        <v>2266</v>
      </c>
      <c r="G589" s="93" t="s">
        <v>516</v>
      </c>
      <c r="H589" s="95" t="s">
        <v>2229</v>
      </c>
    </row>
    <row r="590" spans="1:8" s="91" customFormat="1" ht="13.9" hidden="1" customHeight="1" x14ac:dyDescent="0.2">
      <c r="A590" s="92" t="s">
        <v>45</v>
      </c>
      <c r="B590" s="94">
        <v>11</v>
      </c>
      <c r="C590" s="96">
        <v>172077.44</v>
      </c>
      <c r="D590" s="96">
        <v>0</v>
      </c>
      <c r="E590" s="96">
        <v>172077.44</v>
      </c>
      <c r="F590" s="93" t="s">
        <v>2500</v>
      </c>
      <c r="G590" s="93" t="s">
        <v>516</v>
      </c>
      <c r="H590" s="95" t="s">
        <v>2394</v>
      </c>
    </row>
    <row r="591" spans="1:8" s="91" customFormat="1" ht="13.9" hidden="1" customHeight="1" x14ac:dyDescent="0.2">
      <c r="A591" s="92" t="s">
        <v>45</v>
      </c>
      <c r="B591" s="94">
        <v>12</v>
      </c>
      <c r="C591" s="96">
        <v>172063.81</v>
      </c>
      <c r="D591" s="96">
        <v>0</v>
      </c>
      <c r="E591" s="96">
        <v>172063.81</v>
      </c>
      <c r="F591" s="93" t="s">
        <v>2501</v>
      </c>
      <c r="G591" s="93" t="s">
        <v>516</v>
      </c>
      <c r="H591" s="95" t="s">
        <v>2396</v>
      </c>
    </row>
    <row r="592" spans="1:8" s="91" customFormat="1" ht="13.9" hidden="1" customHeight="1" x14ac:dyDescent="0.2">
      <c r="A592" s="92" t="s">
        <v>46</v>
      </c>
      <c r="B592" s="94">
        <v>1</v>
      </c>
      <c r="C592" s="96">
        <v>238439.28</v>
      </c>
      <c r="D592" s="96">
        <v>0</v>
      </c>
      <c r="E592" s="96">
        <v>238439.28</v>
      </c>
      <c r="F592" s="93" t="s">
        <v>517</v>
      </c>
      <c r="G592" s="93" t="s">
        <v>518</v>
      </c>
      <c r="H592" s="95" t="s">
        <v>443</v>
      </c>
    </row>
    <row r="593" spans="1:8" s="91" customFormat="1" ht="13.9" hidden="1" customHeight="1" x14ac:dyDescent="0.2">
      <c r="A593" s="92" t="s">
        <v>46</v>
      </c>
      <c r="B593" s="94">
        <v>2</v>
      </c>
      <c r="C593" s="96">
        <v>238439.28</v>
      </c>
      <c r="D593" s="96">
        <v>0</v>
      </c>
      <c r="E593" s="96">
        <v>238439.28</v>
      </c>
      <c r="F593" s="93" t="s">
        <v>818</v>
      </c>
      <c r="G593" s="93" t="s">
        <v>518</v>
      </c>
      <c r="H593" s="95" t="s">
        <v>780</v>
      </c>
    </row>
    <row r="594" spans="1:8" s="91" customFormat="1" ht="13.9" hidden="1" customHeight="1" x14ac:dyDescent="0.2">
      <c r="A594" s="92" t="s">
        <v>46</v>
      </c>
      <c r="B594" s="94">
        <v>3</v>
      </c>
      <c r="C594" s="96">
        <v>238439.28</v>
      </c>
      <c r="D594" s="96">
        <v>0</v>
      </c>
      <c r="E594" s="96">
        <v>238439.28</v>
      </c>
      <c r="F594" s="93" t="s">
        <v>997</v>
      </c>
      <c r="G594" s="93" t="s">
        <v>518</v>
      </c>
      <c r="H594" s="95" t="s">
        <v>959</v>
      </c>
    </row>
    <row r="595" spans="1:8" s="91" customFormat="1" ht="13.9" hidden="1" customHeight="1" x14ac:dyDescent="0.2">
      <c r="A595" s="92" t="s">
        <v>46</v>
      </c>
      <c r="B595" s="94">
        <v>4</v>
      </c>
      <c r="C595" s="96">
        <v>223213.96</v>
      </c>
      <c r="D595" s="96">
        <v>0</v>
      </c>
      <c r="E595" s="96">
        <v>223213.96</v>
      </c>
      <c r="F595" s="93" t="s">
        <v>1177</v>
      </c>
      <c r="G595" s="93" t="s">
        <v>518</v>
      </c>
      <c r="H595" s="95" t="s">
        <v>1139</v>
      </c>
    </row>
    <row r="596" spans="1:8" s="91" customFormat="1" ht="13.9" hidden="1" customHeight="1" x14ac:dyDescent="0.2">
      <c r="A596" s="64" t="s">
        <v>46</v>
      </c>
      <c r="B596" s="65">
        <v>4</v>
      </c>
      <c r="C596" s="66">
        <v>15225.32</v>
      </c>
      <c r="D596" s="66">
        <v>0</v>
      </c>
      <c r="E596" s="66">
        <v>15225.32</v>
      </c>
      <c r="F596" s="64" t="s">
        <v>1177</v>
      </c>
      <c r="G596" s="64" t="s">
        <v>518</v>
      </c>
      <c r="H596" s="64" t="s">
        <v>2390</v>
      </c>
    </row>
    <row r="597" spans="1:8" s="91" customFormat="1" ht="13.9" hidden="1" customHeight="1" x14ac:dyDescent="0.2">
      <c r="A597" s="92" t="s">
        <v>46</v>
      </c>
      <c r="B597" s="94">
        <v>5</v>
      </c>
      <c r="C597" s="96">
        <v>238439.28</v>
      </c>
      <c r="D597" s="96">
        <v>0</v>
      </c>
      <c r="E597" s="96">
        <v>238439.28</v>
      </c>
      <c r="F597" s="93" t="s">
        <v>1355</v>
      </c>
      <c r="G597" s="93" t="s">
        <v>518</v>
      </c>
      <c r="H597" s="95" t="s">
        <v>1317</v>
      </c>
    </row>
    <row r="598" spans="1:8" s="91" customFormat="1" ht="13.9" hidden="1" customHeight="1" x14ac:dyDescent="0.2">
      <c r="A598" s="92" t="s">
        <v>46</v>
      </c>
      <c r="B598" s="94">
        <v>6</v>
      </c>
      <c r="C598" s="96">
        <v>177775.53</v>
      </c>
      <c r="D598" s="96">
        <v>0</v>
      </c>
      <c r="E598" s="96">
        <v>177775.53</v>
      </c>
      <c r="F598" s="93" t="s">
        <v>1533</v>
      </c>
      <c r="G598" s="93" t="s">
        <v>518</v>
      </c>
      <c r="H598" s="95" t="s">
        <v>1495</v>
      </c>
    </row>
    <row r="599" spans="1:8" s="91" customFormat="1" ht="13.9" hidden="1" customHeight="1" x14ac:dyDescent="0.2">
      <c r="A599" s="92" t="s">
        <v>46</v>
      </c>
      <c r="B599" s="94">
        <v>7</v>
      </c>
      <c r="C599" s="96">
        <v>177204.77</v>
      </c>
      <c r="D599" s="96">
        <v>0</v>
      </c>
      <c r="E599" s="96">
        <v>177204.77</v>
      </c>
      <c r="F599" s="93" t="s">
        <v>1718</v>
      </c>
      <c r="G599" s="93" t="s">
        <v>518</v>
      </c>
      <c r="H599" s="95" t="s">
        <v>1680</v>
      </c>
    </row>
    <row r="600" spans="1:8" s="91" customFormat="1" ht="13.9" hidden="1" customHeight="1" x14ac:dyDescent="0.2">
      <c r="A600" s="92" t="s">
        <v>46</v>
      </c>
      <c r="B600" s="94">
        <v>8</v>
      </c>
      <c r="C600" s="96">
        <v>177212.81</v>
      </c>
      <c r="D600" s="96">
        <v>0</v>
      </c>
      <c r="E600" s="96">
        <v>177212.81</v>
      </c>
      <c r="F600" s="93" t="s">
        <v>1893</v>
      </c>
      <c r="G600" s="93" t="s">
        <v>518</v>
      </c>
      <c r="H600" s="95" t="s">
        <v>1855</v>
      </c>
    </row>
    <row r="601" spans="1:8" s="91" customFormat="1" ht="13.9" hidden="1" customHeight="1" x14ac:dyDescent="0.2">
      <c r="A601" s="92" t="s">
        <v>46</v>
      </c>
      <c r="B601" s="94">
        <v>9</v>
      </c>
      <c r="C601" s="96">
        <v>191596.36</v>
      </c>
      <c r="D601" s="96">
        <v>0</v>
      </c>
      <c r="E601" s="96">
        <v>191596.36</v>
      </c>
      <c r="F601" s="93" t="s">
        <v>2071</v>
      </c>
      <c r="G601" s="93" t="s">
        <v>518</v>
      </c>
      <c r="H601" s="95" t="s">
        <v>2033</v>
      </c>
    </row>
    <row r="602" spans="1:8" s="91" customFormat="1" ht="13.9" hidden="1" customHeight="1" x14ac:dyDescent="0.2">
      <c r="A602" s="92" t="s">
        <v>46</v>
      </c>
      <c r="B602" s="94">
        <v>10</v>
      </c>
      <c r="C602" s="96">
        <v>191596.36</v>
      </c>
      <c r="D602" s="96">
        <v>0</v>
      </c>
      <c r="E602" s="96">
        <v>191596.36</v>
      </c>
      <c r="F602" s="93" t="s">
        <v>2267</v>
      </c>
      <c r="G602" s="93" t="s">
        <v>518</v>
      </c>
      <c r="H602" s="95" t="s">
        <v>2229</v>
      </c>
    </row>
    <row r="603" spans="1:8" s="91" customFormat="1" ht="13.9" hidden="1" customHeight="1" x14ac:dyDescent="0.2">
      <c r="A603" s="92" t="s">
        <v>46</v>
      </c>
      <c r="B603" s="94">
        <v>11</v>
      </c>
      <c r="C603" s="96">
        <v>191596.36</v>
      </c>
      <c r="D603" s="96">
        <v>0</v>
      </c>
      <c r="E603" s="96">
        <v>191596.36</v>
      </c>
      <c r="F603" s="93" t="s">
        <v>2503</v>
      </c>
      <c r="G603" s="93" t="s">
        <v>518</v>
      </c>
      <c r="H603" s="95" t="s">
        <v>2394</v>
      </c>
    </row>
    <row r="604" spans="1:8" s="91" customFormat="1" ht="13.9" hidden="1" customHeight="1" x14ac:dyDescent="0.2">
      <c r="A604" s="92" t="s">
        <v>46</v>
      </c>
      <c r="B604" s="94">
        <v>12</v>
      </c>
      <c r="C604" s="96">
        <v>191581.18</v>
      </c>
      <c r="D604" s="96">
        <v>0</v>
      </c>
      <c r="E604" s="96">
        <v>191581.18</v>
      </c>
      <c r="F604" s="93" t="s">
        <v>2504</v>
      </c>
      <c r="G604" s="93" t="s">
        <v>518</v>
      </c>
      <c r="H604" s="95" t="s">
        <v>2396</v>
      </c>
    </row>
    <row r="605" spans="1:8" s="91" customFormat="1" ht="13.9" hidden="1" customHeight="1" x14ac:dyDescent="0.2">
      <c r="A605" s="92" t="s">
        <v>47</v>
      </c>
      <c r="B605" s="94">
        <v>1</v>
      </c>
      <c r="C605" s="96">
        <v>193687.66</v>
      </c>
      <c r="D605" s="96">
        <v>0</v>
      </c>
      <c r="E605" s="96">
        <v>193687.66</v>
      </c>
      <c r="F605" s="93" t="s">
        <v>519</v>
      </c>
      <c r="G605" s="93" t="s">
        <v>520</v>
      </c>
      <c r="H605" s="95" t="s">
        <v>443</v>
      </c>
    </row>
    <row r="606" spans="1:8" s="91" customFormat="1" ht="13.9" hidden="1" customHeight="1" x14ac:dyDescent="0.2">
      <c r="A606" s="92" t="s">
        <v>47</v>
      </c>
      <c r="B606" s="94">
        <v>2</v>
      </c>
      <c r="C606" s="96">
        <v>193687.66</v>
      </c>
      <c r="D606" s="96">
        <v>0</v>
      </c>
      <c r="E606" s="96">
        <v>193687.66</v>
      </c>
      <c r="F606" s="93" t="s">
        <v>819</v>
      </c>
      <c r="G606" s="93" t="s">
        <v>520</v>
      </c>
      <c r="H606" s="95" t="s">
        <v>780</v>
      </c>
    </row>
    <row r="607" spans="1:8" s="91" customFormat="1" ht="13.9" hidden="1" customHeight="1" x14ac:dyDescent="0.2">
      <c r="A607" s="92" t="s">
        <v>47</v>
      </c>
      <c r="B607" s="94">
        <v>3</v>
      </c>
      <c r="C607" s="96">
        <v>193687.66</v>
      </c>
      <c r="D607" s="96">
        <v>0</v>
      </c>
      <c r="E607" s="96">
        <v>193687.66</v>
      </c>
      <c r="F607" s="93" t="s">
        <v>998</v>
      </c>
      <c r="G607" s="93" t="s">
        <v>520</v>
      </c>
      <c r="H607" s="95" t="s">
        <v>959</v>
      </c>
    </row>
    <row r="608" spans="1:8" s="91" customFormat="1" ht="13.9" hidden="1" customHeight="1" x14ac:dyDescent="0.2">
      <c r="A608" s="92" t="s">
        <v>47</v>
      </c>
      <c r="B608" s="94">
        <v>4</v>
      </c>
      <c r="C608" s="96">
        <v>187342.63</v>
      </c>
      <c r="D608" s="96">
        <v>0</v>
      </c>
      <c r="E608" s="96">
        <v>187342.63</v>
      </c>
      <c r="F608" s="93" t="s">
        <v>1178</v>
      </c>
      <c r="G608" s="93" t="s">
        <v>520</v>
      </c>
      <c r="H608" s="95" t="s">
        <v>1139</v>
      </c>
    </row>
    <row r="609" spans="1:8" s="91" customFormat="1" ht="13.9" hidden="1" customHeight="1" x14ac:dyDescent="0.2">
      <c r="A609" s="53" t="s">
        <v>47</v>
      </c>
      <c r="B609" s="75">
        <v>4</v>
      </c>
      <c r="C609" s="54">
        <v>6345.03</v>
      </c>
      <c r="D609" s="54">
        <v>0</v>
      </c>
      <c r="E609" s="54">
        <v>6345.03</v>
      </c>
      <c r="F609" s="54" t="s">
        <v>1178</v>
      </c>
      <c r="G609" s="54" t="s">
        <v>520</v>
      </c>
      <c r="H609" s="54" t="s">
        <v>2390</v>
      </c>
    </row>
    <row r="610" spans="1:8" s="91" customFormat="1" ht="13.9" hidden="1" customHeight="1" x14ac:dyDescent="0.2">
      <c r="A610" s="92" t="s">
        <v>47</v>
      </c>
      <c r="B610" s="94">
        <v>5</v>
      </c>
      <c r="C610" s="96">
        <v>193687.66</v>
      </c>
      <c r="D610" s="96">
        <v>0</v>
      </c>
      <c r="E610" s="96">
        <v>193687.66</v>
      </c>
      <c r="F610" s="93" t="s">
        <v>1356</v>
      </c>
      <c r="G610" s="93" t="s">
        <v>520</v>
      </c>
      <c r="H610" s="95" t="s">
        <v>1317</v>
      </c>
    </row>
    <row r="611" spans="1:8" s="91" customFormat="1" ht="13.9" hidden="1" customHeight="1" x14ac:dyDescent="0.2">
      <c r="A611" s="92" t="s">
        <v>47</v>
      </c>
      <c r="B611" s="94">
        <v>6</v>
      </c>
      <c r="C611" s="96">
        <v>204464</v>
      </c>
      <c r="D611" s="96">
        <v>0</v>
      </c>
      <c r="E611" s="96">
        <v>204464</v>
      </c>
      <c r="F611" s="93" t="s">
        <v>1534</v>
      </c>
      <c r="G611" s="93" t="s">
        <v>520</v>
      </c>
      <c r="H611" s="95" t="s">
        <v>1495</v>
      </c>
    </row>
    <row r="612" spans="1:8" s="91" customFormat="1" ht="13.9" hidden="1" customHeight="1" x14ac:dyDescent="0.2">
      <c r="A612" s="92" t="s">
        <v>47</v>
      </c>
      <c r="B612" s="94">
        <v>7</v>
      </c>
      <c r="C612" s="96">
        <v>204421.28</v>
      </c>
      <c r="D612" s="96">
        <v>0</v>
      </c>
      <c r="E612" s="96">
        <v>204421.28</v>
      </c>
      <c r="F612" s="93" t="s">
        <v>1719</v>
      </c>
      <c r="G612" s="93" t="s">
        <v>520</v>
      </c>
      <c r="H612" s="95" t="s">
        <v>1680</v>
      </c>
    </row>
    <row r="613" spans="1:8" s="91" customFormat="1" ht="13.9" hidden="1" customHeight="1" x14ac:dyDescent="0.2">
      <c r="A613" s="92" t="s">
        <v>47</v>
      </c>
      <c r="B613" s="94">
        <v>8</v>
      </c>
      <c r="C613" s="96">
        <v>204428.53</v>
      </c>
      <c r="D613" s="96">
        <v>0</v>
      </c>
      <c r="E613" s="96">
        <v>204428.53</v>
      </c>
      <c r="F613" s="93" t="s">
        <v>1894</v>
      </c>
      <c r="G613" s="93" t="s">
        <v>520</v>
      </c>
      <c r="H613" s="95" t="s">
        <v>1855</v>
      </c>
    </row>
    <row r="614" spans="1:8" s="91" customFormat="1" ht="13.9" hidden="1" customHeight="1" x14ac:dyDescent="0.2">
      <c r="A614" s="92" t="s">
        <v>47</v>
      </c>
      <c r="B614" s="94">
        <v>9</v>
      </c>
      <c r="C614" s="96">
        <v>217411.69</v>
      </c>
      <c r="D614" s="96">
        <v>0</v>
      </c>
      <c r="E614" s="96">
        <v>217411.69</v>
      </c>
      <c r="F614" s="93" t="s">
        <v>2072</v>
      </c>
      <c r="G614" s="93" t="s">
        <v>520</v>
      </c>
      <c r="H614" s="95" t="s">
        <v>2033</v>
      </c>
    </row>
    <row r="615" spans="1:8" s="91" customFormat="1" ht="13.9" hidden="1" customHeight="1" x14ac:dyDescent="0.2">
      <c r="A615" s="92" t="s">
        <v>47</v>
      </c>
      <c r="B615" s="94">
        <v>10</v>
      </c>
      <c r="C615" s="96">
        <v>217411.69</v>
      </c>
      <c r="D615" s="96">
        <v>0</v>
      </c>
      <c r="E615" s="96">
        <v>217411.69</v>
      </c>
      <c r="F615" s="93" t="s">
        <v>2268</v>
      </c>
      <c r="G615" s="93" t="s">
        <v>520</v>
      </c>
      <c r="H615" s="95" t="s">
        <v>2229</v>
      </c>
    </row>
    <row r="616" spans="1:8" s="91" customFormat="1" ht="13.9" hidden="1" customHeight="1" x14ac:dyDescent="0.2">
      <c r="A616" s="92" t="s">
        <v>47</v>
      </c>
      <c r="B616" s="94">
        <v>11</v>
      </c>
      <c r="C616" s="96">
        <v>217411.69</v>
      </c>
      <c r="D616" s="96">
        <v>0</v>
      </c>
      <c r="E616" s="96">
        <v>217411.69</v>
      </c>
      <c r="F616" s="93" t="s">
        <v>2505</v>
      </c>
      <c r="G616" s="93" t="s">
        <v>520</v>
      </c>
      <c r="H616" s="95" t="s">
        <v>2394</v>
      </c>
    </row>
    <row r="617" spans="1:8" s="91" customFormat="1" ht="13.9" hidden="1" customHeight="1" x14ac:dyDescent="0.2">
      <c r="A617" s="92" t="s">
        <v>47</v>
      </c>
      <c r="B617" s="94">
        <v>12</v>
      </c>
      <c r="C617" s="96">
        <v>217397.98</v>
      </c>
      <c r="D617" s="96">
        <v>0</v>
      </c>
      <c r="E617" s="96">
        <v>217397.98</v>
      </c>
      <c r="F617" s="93" t="s">
        <v>2506</v>
      </c>
      <c r="G617" s="93" t="s">
        <v>520</v>
      </c>
      <c r="H617" s="95" t="s">
        <v>2396</v>
      </c>
    </row>
    <row r="618" spans="1:8" s="91" customFormat="1" ht="13.9" hidden="1" customHeight="1" x14ac:dyDescent="0.2">
      <c r="A618" s="92" t="s">
        <v>48</v>
      </c>
      <c r="B618" s="94">
        <v>1</v>
      </c>
      <c r="C618" s="96">
        <v>42956.79</v>
      </c>
      <c r="D618" s="96">
        <v>0</v>
      </c>
      <c r="E618" s="96">
        <v>42956.79</v>
      </c>
      <c r="F618" s="93" t="s">
        <v>521</v>
      </c>
      <c r="G618" s="93" t="s">
        <v>522</v>
      </c>
      <c r="H618" s="95" t="s">
        <v>443</v>
      </c>
    </row>
    <row r="619" spans="1:8" s="91" customFormat="1" ht="13.9" hidden="1" customHeight="1" x14ac:dyDescent="0.2">
      <c r="A619" s="92" t="s">
        <v>48</v>
      </c>
      <c r="B619" s="94">
        <v>2</v>
      </c>
      <c r="C619" s="96">
        <v>42956.79</v>
      </c>
      <c r="D619" s="96">
        <v>0</v>
      </c>
      <c r="E619" s="96">
        <v>42956.79</v>
      </c>
      <c r="F619" s="93" t="s">
        <v>820</v>
      </c>
      <c r="G619" s="93" t="s">
        <v>522</v>
      </c>
      <c r="H619" s="95" t="s">
        <v>780</v>
      </c>
    </row>
    <row r="620" spans="1:8" s="91" customFormat="1" ht="13.9" hidden="1" customHeight="1" x14ac:dyDescent="0.2">
      <c r="A620" s="92" t="s">
        <v>48</v>
      </c>
      <c r="B620" s="94">
        <v>3</v>
      </c>
      <c r="C620" s="96">
        <v>42956.79</v>
      </c>
      <c r="D620" s="96">
        <v>0</v>
      </c>
      <c r="E620" s="96">
        <v>42956.79</v>
      </c>
      <c r="F620" s="93" t="s">
        <v>999</v>
      </c>
      <c r="G620" s="93" t="s">
        <v>522</v>
      </c>
      <c r="H620" s="95" t="s">
        <v>959</v>
      </c>
    </row>
    <row r="621" spans="1:8" s="91" customFormat="1" ht="13.9" hidden="1" customHeight="1" x14ac:dyDescent="0.2">
      <c r="A621" s="92" t="s">
        <v>48</v>
      </c>
      <c r="B621" s="94">
        <v>4</v>
      </c>
      <c r="C621" s="96">
        <v>29265.09</v>
      </c>
      <c r="D621" s="96">
        <v>0</v>
      </c>
      <c r="E621" s="96">
        <v>29265.09</v>
      </c>
      <c r="F621" s="93" t="s">
        <v>1179</v>
      </c>
      <c r="G621" s="93" t="s">
        <v>522</v>
      </c>
      <c r="H621" s="95" t="s">
        <v>1139</v>
      </c>
    </row>
    <row r="622" spans="1:8" s="91" customFormat="1" ht="13.9" hidden="1" customHeight="1" x14ac:dyDescent="0.2">
      <c r="A622" s="64" t="s">
        <v>48</v>
      </c>
      <c r="B622" s="65">
        <v>4</v>
      </c>
      <c r="C622" s="66">
        <v>13691.7</v>
      </c>
      <c r="D622" s="66">
        <v>0</v>
      </c>
      <c r="E622" s="66">
        <v>13691.7</v>
      </c>
      <c r="F622" s="64" t="s">
        <v>1179</v>
      </c>
      <c r="G622" s="64" t="s">
        <v>522</v>
      </c>
      <c r="H622" s="64" t="s">
        <v>2390</v>
      </c>
    </row>
    <row r="623" spans="1:8" s="91" customFormat="1" ht="13.9" hidden="1" customHeight="1" x14ac:dyDescent="0.2">
      <c r="A623" s="92" t="s">
        <v>48</v>
      </c>
      <c r="B623" s="94">
        <v>5</v>
      </c>
      <c r="C623" s="96">
        <v>42956.79</v>
      </c>
      <c r="D623" s="96">
        <v>0</v>
      </c>
      <c r="E623" s="96">
        <v>42956.79</v>
      </c>
      <c r="F623" s="93" t="s">
        <v>1357</v>
      </c>
      <c r="G623" s="93" t="s">
        <v>522</v>
      </c>
      <c r="H623" s="95" t="s">
        <v>1317</v>
      </c>
    </row>
    <row r="624" spans="1:8" s="91" customFormat="1" ht="13.9" hidden="1" customHeight="1" x14ac:dyDescent="0.2">
      <c r="A624" s="92" t="s">
        <v>48</v>
      </c>
      <c r="B624" s="94">
        <v>6</v>
      </c>
      <c r="C624" s="96">
        <v>76282.850000000006</v>
      </c>
      <c r="D624" s="96">
        <v>0</v>
      </c>
      <c r="E624" s="96">
        <v>76282.850000000006</v>
      </c>
      <c r="F624" s="93" t="s">
        <v>1535</v>
      </c>
      <c r="G624" s="93" t="s">
        <v>522</v>
      </c>
      <c r="H624" s="95" t="s">
        <v>1495</v>
      </c>
    </row>
    <row r="625" spans="1:8" s="91" customFormat="1" ht="13.9" hidden="1" customHeight="1" x14ac:dyDescent="0.2">
      <c r="A625" s="92" t="s">
        <v>48</v>
      </c>
      <c r="B625" s="94">
        <v>7</v>
      </c>
      <c r="C625" s="96">
        <v>76266.740000000005</v>
      </c>
      <c r="D625" s="96">
        <v>0</v>
      </c>
      <c r="E625" s="96">
        <v>76266.740000000005</v>
      </c>
      <c r="F625" s="93" t="s">
        <v>1720</v>
      </c>
      <c r="G625" s="93" t="s">
        <v>522</v>
      </c>
      <c r="H625" s="95" t="s">
        <v>1680</v>
      </c>
    </row>
    <row r="626" spans="1:8" s="91" customFormat="1" ht="13.9" hidden="1" customHeight="1" x14ac:dyDescent="0.2">
      <c r="A626" s="92" t="s">
        <v>48</v>
      </c>
      <c r="B626" s="94">
        <v>8</v>
      </c>
      <c r="C626" s="96">
        <v>76269.48</v>
      </c>
      <c r="D626" s="96">
        <v>0</v>
      </c>
      <c r="E626" s="96">
        <v>76269.48</v>
      </c>
      <c r="F626" s="93" t="s">
        <v>1895</v>
      </c>
      <c r="G626" s="93" t="s">
        <v>522</v>
      </c>
      <c r="H626" s="95" t="s">
        <v>1855</v>
      </c>
    </row>
    <row r="627" spans="1:8" s="91" customFormat="1" ht="13.9" hidden="1" customHeight="1" x14ac:dyDescent="0.2">
      <c r="A627" s="92" t="s">
        <v>48</v>
      </c>
      <c r="B627" s="94">
        <v>9</v>
      </c>
      <c r="C627" s="96">
        <v>81163.22</v>
      </c>
      <c r="D627" s="96">
        <v>0</v>
      </c>
      <c r="E627" s="96">
        <v>81163.22</v>
      </c>
      <c r="F627" s="93" t="s">
        <v>2073</v>
      </c>
      <c r="G627" s="93" t="s">
        <v>522</v>
      </c>
      <c r="H627" s="95" t="s">
        <v>2033</v>
      </c>
    </row>
    <row r="628" spans="1:8" s="91" customFormat="1" ht="13.9" hidden="1" customHeight="1" x14ac:dyDescent="0.2">
      <c r="A628" s="92" t="s">
        <v>48</v>
      </c>
      <c r="B628" s="94">
        <v>10</v>
      </c>
      <c r="C628" s="96">
        <v>81163.22</v>
      </c>
      <c r="D628" s="96">
        <v>0</v>
      </c>
      <c r="E628" s="96">
        <v>81163.22</v>
      </c>
      <c r="F628" s="93" t="s">
        <v>2269</v>
      </c>
      <c r="G628" s="93" t="s">
        <v>522</v>
      </c>
      <c r="H628" s="95" t="s">
        <v>2229</v>
      </c>
    </row>
    <row r="629" spans="1:8" s="91" customFormat="1" ht="13.9" hidden="1" customHeight="1" x14ac:dyDescent="0.2">
      <c r="A629" s="92" t="s">
        <v>48</v>
      </c>
      <c r="B629" s="94">
        <v>11</v>
      </c>
      <c r="C629" s="96">
        <v>81163.22</v>
      </c>
      <c r="D629" s="96">
        <v>0</v>
      </c>
      <c r="E629" s="96">
        <v>81163.22</v>
      </c>
      <c r="F629" s="93" t="s">
        <v>2507</v>
      </c>
      <c r="G629" s="93" t="s">
        <v>522</v>
      </c>
      <c r="H629" s="95" t="s">
        <v>2394</v>
      </c>
    </row>
    <row r="630" spans="1:8" s="91" customFormat="1" ht="13.9" hidden="1" customHeight="1" x14ac:dyDescent="0.2">
      <c r="A630" s="92" t="s">
        <v>48</v>
      </c>
      <c r="B630" s="94">
        <v>12</v>
      </c>
      <c r="C630" s="96">
        <v>81158.06</v>
      </c>
      <c r="D630" s="96">
        <v>0</v>
      </c>
      <c r="E630" s="96">
        <v>81158.06</v>
      </c>
      <c r="F630" s="93" t="s">
        <v>2508</v>
      </c>
      <c r="G630" s="93" t="s">
        <v>522</v>
      </c>
      <c r="H630" s="95" t="s">
        <v>2396</v>
      </c>
    </row>
    <row r="631" spans="1:8" s="91" customFormat="1" ht="13.9" hidden="1" customHeight="1" x14ac:dyDescent="0.2">
      <c r="A631" s="92" t="s">
        <v>49</v>
      </c>
      <c r="B631" s="94">
        <v>1</v>
      </c>
      <c r="C631" s="96">
        <v>243452.95</v>
      </c>
      <c r="D631" s="96">
        <v>0</v>
      </c>
      <c r="E631" s="96">
        <v>243452.95</v>
      </c>
      <c r="F631" s="93" t="s">
        <v>523</v>
      </c>
      <c r="G631" s="93" t="s">
        <v>524</v>
      </c>
      <c r="H631" s="95" t="s">
        <v>443</v>
      </c>
    </row>
    <row r="632" spans="1:8" s="91" customFormat="1" ht="13.9" hidden="1" customHeight="1" x14ac:dyDescent="0.2">
      <c r="A632" s="92" t="s">
        <v>49</v>
      </c>
      <c r="B632" s="94">
        <v>2</v>
      </c>
      <c r="C632" s="96">
        <v>243452.95</v>
      </c>
      <c r="D632" s="96">
        <v>0</v>
      </c>
      <c r="E632" s="96">
        <v>243452.95</v>
      </c>
      <c r="F632" s="93" t="s">
        <v>821</v>
      </c>
      <c r="G632" s="93" t="s">
        <v>524</v>
      </c>
      <c r="H632" s="95" t="s">
        <v>780</v>
      </c>
    </row>
    <row r="633" spans="1:8" s="91" customFormat="1" ht="13.9" hidden="1" customHeight="1" x14ac:dyDescent="0.2">
      <c r="A633" s="92" t="s">
        <v>49</v>
      </c>
      <c r="B633" s="94">
        <v>3</v>
      </c>
      <c r="C633" s="96">
        <v>243452.95</v>
      </c>
      <c r="D633" s="96">
        <v>0</v>
      </c>
      <c r="E633" s="96">
        <v>243452.95</v>
      </c>
      <c r="F633" s="93" t="s">
        <v>1000</v>
      </c>
      <c r="G633" s="93" t="s">
        <v>524</v>
      </c>
      <c r="H633" s="95" t="s">
        <v>959</v>
      </c>
    </row>
    <row r="634" spans="1:8" s="91" customFormat="1" ht="13.9" hidden="1" customHeight="1" x14ac:dyDescent="0.2">
      <c r="A634" s="92" t="s">
        <v>49</v>
      </c>
      <c r="B634" s="94">
        <v>4</v>
      </c>
      <c r="C634" s="96">
        <v>208205.41</v>
      </c>
      <c r="D634" s="96">
        <v>0</v>
      </c>
      <c r="E634" s="96">
        <v>208205.41</v>
      </c>
      <c r="F634" s="93" t="s">
        <v>1180</v>
      </c>
      <c r="G634" s="93" t="s">
        <v>524</v>
      </c>
      <c r="H634" s="95" t="s">
        <v>1139</v>
      </c>
    </row>
    <row r="635" spans="1:8" s="91" customFormat="1" ht="13.9" hidden="1" customHeight="1" x14ac:dyDescent="0.2">
      <c r="A635" s="64" t="s">
        <v>49</v>
      </c>
      <c r="B635" s="65">
        <v>4</v>
      </c>
      <c r="C635" s="66">
        <v>35247.54</v>
      </c>
      <c r="D635" s="66">
        <v>0</v>
      </c>
      <c r="E635" s="66">
        <v>35247.54</v>
      </c>
      <c r="F635" s="64" t="s">
        <v>1180</v>
      </c>
      <c r="G635" s="64" t="s">
        <v>524</v>
      </c>
      <c r="H635" s="64" t="s">
        <v>2390</v>
      </c>
    </row>
    <row r="636" spans="1:8" s="91" customFormat="1" ht="13.9" hidden="1" customHeight="1" x14ac:dyDescent="0.2">
      <c r="A636" s="92" t="s">
        <v>49</v>
      </c>
      <c r="B636" s="94">
        <v>5</v>
      </c>
      <c r="C636" s="96">
        <v>243452.95</v>
      </c>
      <c r="D636" s="96">
        <v>0</v>
      </c>
      <c r="E636" s="96">
        <v>243452.95</v>
      </c>
      <c r="F636" s="93" t="s">
        <v>1358</v>
      </c>
      <c r="G636" s="93" t="s">
        <v>524</v>
      </c>
      <c r="H636" s="95" t="s">
        <v>1317</v>
      </c>
    </row>
    <row r="637" spans="1:8" s="91" customFormat="1" ht="13.9" hidden="1" customHeight="1" x14ac:dyDescent="0.2">
      <c r="A637" s="92" t="s">
        <v>49</v>
      </c>
      <c r="B637" s="94">
        <v>6</v>
      </c>
      <c r="C637" s="96">
        <v>231937.59</v>
      </c>
      <c r="D637" s="96">
        <v>0</v>
      </c>
      <c r="E637" s="96">
        <v>231937.59</v>
      </c>
      <c r="F637" s="93" t="s">
        <v>1536</v>
      </c>
      <c r="G637" s="93" t="s">
        <v>524</v>
      </c>
      <c r="H637" s="95" t="s">
        <v>1495</v>
      </c>
    </row>
    <row r="638" spans="1:8" s="91" customFormat="1" ht="13.9" hidden="1" customHeight="1" x14ac:dyDescent="0.2">
      <c r="A638" s="92" t="s">
        <v>49</v>
      </c>
      <c r="B638" s="94">
        <v>7</v>
      </c>
      <c r="C638" s="96">
        <v>231878.59</v>
      </c>
      <c r="D638" s="96">
        <v>0</v>
      </c>
      <c r="E638" s="96">
        <v>231878.59</v>
      </c>
      <c r="F638" s="93" t="s">
        <v>1721</v>
      </c>
      <c r="G638" s="93" t="s">
        <v>524</v>
      </c>
      <c r="H638" s="95" t="s">
        <v>1680</v>
      </c>
    </row>
    <row r="639" spans="1:8" s="91" customFormat="1" ht="13.9" hidden="1" customHeight="1" x14ac:dyDescent="0.2">
      <c r="A639" s="92" t="s">
        <v>49</v>
      </c>
      <c r="B639" s="94">
        <v>8</v>
      </c>
      <c r="C639" s="96">
        <v>231888.61</v>
      </c>
      <c r="D639" s="96">
        <v>0</v>
      </c>
      <c r="E639" s="96">
        <v>231888.61</v>
      </c>
      <c r="F639" s="93" t="s">
        <v>1896</v>
      </c>
      <c r="G639" s="93" t="s">
        <v>524</v>
      </c>
      <c r="H639" s="95" t="s">
        <v>1855</v>
      </c>
    </row>
    <row r="640" spans="1:8" s="91" customFormat="1" ht="13.9" hidden="1" customHeight="1" x14ac:dyDescent="0.2">
      <c r="A640" s="92" t="s">
        <v>49</v>
      </c>
      <c r="B640" s="94">
        <v>9</v>
      </c>
      <c r="C640" s="96">
        <v>249818.4</v>
      </c>
      <c r="D640" s="96">
        <v>0</v>
      </c>
      <c r="E640" s="96">
        <v>249818.4</v>
      </c>
      <c r="F640" s="93" t="s">
        <v>2074</v>
      </c>
      <c r="G640" s="93" t="s">
        <v>524</v>
      </c>
      <c r="H640" s="95" t="s">
        <v>2033</v>
      </c>
    </row>
    <row r="641" spans="1:8" s="91" customFormat="1" ht="13.9" hidden="1" customHeight="1" x14ac:dyDescent="0.2">
      <c r="A641" s="92" t="s">
        <v>49</v>
      </c>
      <c r="B641" s="94">
        <v>10</v>
      </c>
      <c r="C641" s="96">
        <v>249818.4</v>
      </c>
      <c r="D641" s="96">
        <v>0</v>
      </c>
      <c r="E641" s="96">
        <v>249818.4</v>
      </c>
      <c r="F641" s="93" t="s">
        <v>2270</v>
      </c>
      <c r="G641" s="93" t="s">
        <v>524</v>
      </c>
      <c r="H641" s="95" t="s">
        <v>2229</v>
      </c>
    </row>
    <row r="642" spans="1:8" s="91" customFormat="1" ht="13.9" hidden="1" customHeight="1" x14ac:dyDescent="0.2">
      <c r="A642" s="92" t="s">
        <v>49</v>
      </c>
      <c r="B642" s="94">
        <v>11</v>
      </c>
      <c r="C642" s="96">
        <v>249818.4</v>
      </c>
      <c r="D642" s="96">
        <v>0</v>
      </c>
      <c r="E642" s="96">
        <v>249818.4</v>
      </c>
      <c r="F642" s="93" t="s">
        <v>2509</v>
      </c>
      <c r="G642" s="93" t="s">
        <v>524</v>
      </c>
      <c r="H642" s="95" t="s">
        <v>2394</v>
      </c>
    </row>
    <row r="643" spans="1:8" s="91" customFormat="1" ht="13.9" hidden="1" customHeight="1" x14ac:dyDescent="0.2">
      <c r="A643" s="92" t="s">
        <v>49</v>
      </c>
      <c r="B643" s="94">
        <v>12</v>
      </c>
      <c r="C643" s="96">
        <v>249799.48</v>
      </c>
      <c r="D643" s="96">
        <v>0</v>
      </c>
      <c r="E643" s="96">
        <v>249799.48</v>
      </c>
      <c r="F643" s="93" t="s">
        <v>2510</v>
      </c>
      <c r="G643" s="93" t="s">
        <v>524</v>
      </c>
      <c r="H643" s="95" t="s">
        <v>2396</v>
      </c>
    </row>
    <row r="644" spans="1:8" s="91" customFormat="1" ht="13.9" hidden="1" customHeight="1" x14ac:dyDescent="0.2">
      <c r="A644" s="92" t="s">
        <v>50</v>
      </c>
      <c r="B644" s="94">
        <v>1</v>
      </c>
      <c r="C644" s="96">
        <v>6955636.29</v>
      </c>
      <c r="D644" s="96">
        <v>0</v>
      </c>
      <c r="E644" s="96">
        <v>6955636.29</v>
      </c>
      <c r="F644" s="93" t="s">
        <v>525</v>
      </c>
      <c r="G644" s="93" t="s">
        <v>526</v>
      </c>
      <c r="H644" s="95" t="s">
        <v>443</v>
      </c>
    </row>
    <row r="645" spans="1:8" s="91" customFormat="1" ht="13.9" hidden="1" customHeight="1" x14ac:dyDescent="0.2">
      <c r="A645" s="92" t="s">
        <v>50</v>
      </c>
      <c r="B645" s="94">
        <v>2</v>
      </c>
      <c r="C645" s="96">
        <v>6956136.2999999998</v>
      </c>
      <c r="D645" s="96">
        <v>0</v>
      </c>
      <c r="E645" s="96">
        <v>6956136.2999999998</v>
      </c>
      <c r="F645" s="93" t="s">
        <v>822</v>
      </c>
      <c r="G645" s="93" t="s">
        <v>526</v>
      </c>
      <c r="H645" s="95" t="s">
        <v>780</v>
      </c>
    </row>
    <row r="646" spans="1:8" s="91" customFormat="1" ht="13.9" hidden="1" customHeight="1" x14ac:dyDescent="0.2">
      <c r="A646" s="92" t="s">
        <v>50</v>
      </c>
      <c r="B646" s="94">
        <v>3</v>
      </c>
      <c r="C646" s="96">
        <v>6956136.29</v>
      </c>
      <c r="D646" s="96">
        <v>0</v>
      </c>
      <c r="E646" s="96">
        <v>6956136.29</v>
      </c>
      <c r="F646" s="93" t="s">
        <v>1001</v>
      </c>
      <c r="G646" s="93" t="s">
        <v>526</v>
      </c>
      <c r="H646" s="95" t="s">
        <v>959</v>
      </c>
    </row>
    <row r="647" spans="1:8" s="91" customFormat="1" ht="13.9" hidden="1" customHeight="1" x14ac:dyDescent="0.2">
      <c r="A647" s="92" t="s">
        <v>50</v>
      </c>
      <c r="B647" s="94">
        <v>4</v>
      </c>
      <c r="C647" s="96">
        <v>6146816.7199999997</v>
      </c>
      <c r="D647" s="96">
        <v>0</v>
      </c>
      <c r="E647" s="96">
        <v>6146816.7199999997</v>
      </c>
      <c r="F647" s="93" t="s">
        <v>1181</v>
      </c>
      <c r="G647" s="93" t="s">
        <v>526</v>
      </c>
      <c r="H647" s="95" t="s">
        <v>1139</v>
      </c>
    </row>
    <row r="648" spans="1:8" s="91" customFormat="1" ht="13.9" hidden="1" customHeight="1" x14ac:dyDescent="0.2">
      <c r="A648" s="64" t="s">
        <v>50</v>
      </c>
      <c r="B648" s="65">
        <v>4</v>
      </c>
      <c r="C648" s="66">
        <v>808273.78</v>
      </c>
      <c r="D648" s="66">
        <v>0</v>
      </c>
      <c r="E648" s="66">
        <v>808273.78</v>
      </c>
      <c r="F648" s="64" t="s">
        <v>1181</v>
      </c>
      <c r="G648" s="64" t="s">
        <v>526</v>
      </c>
      <c r="H648" s="64" t="s">
        <v>2390</v>
      </c>
    </row>
    <row r="649" spans="1:8" s="91" customFormat="1" ht="13.9" hidden="1" customHeight="1" x14ac:dyDescent="0.2">
      <c r="A649" s="92" t="s">
        <v>50</v>
      </c>
      <c r="B649" s="94">
        <v>5</v>
      </c>
      <c r="C649" s="96">
        <v>6956267</v>
      </c>
      <c r="D649" s="96">
        <v>0</v>
      </c>
      <c r="E649" s="96">
        <v>6956267</v>
      </c>
      <c r="F649" s="93" t="s">
        <v>1359</v>
      </c>
      <c r="G649" s="93" t="s">
        <v>526</v>
      </c>
      <c r="H649" s="95" t="s">
        <v>1317</v>
      </c>
    </row>
    <row r="650" spans="1:8" s="91" customFormat="1" ht="13.9" hidden="1" customHeight="1" x14ac:dyDescent="0.2">
      <c r="A650" s="92" t="s">
        <v>50</v>
      </c>
      <c r="B650" s="94">
        <v>6</v>
      </c>
      <c r="C650" s="96">
        <v>6751453.8300000001</v>
      </c>
      <c r="D650" s="96">
        <v>0</v>
      </c>
      <c r="E650" s="96">
        <v>6751453.8300000001</v>
      </c>
      <c r="F650" s="93" t="s">
        <v>1537</v>
      </c>
      <c r="G650" s="93" t="s">
        <v>526</v>
      </c>
      <c r="H650" s="95" t="s">
        <v>1495</v>
      </c>
    </row>
    <row r="651" spans="1:8" s="91" customFormat="1" ht="13.9" hidden="1" customHeight="1" x14ac:dyDescent="0.2">
      <c r="A651" s="92" t="s">
        <v>50</v>
      </c>
      <c r="B651" s="94">
        <v>7</v>
      </c>
      <c r="C651" s="96">
        <v>6750973.6600000001</v>
      </c>
      <c r="D651" s="96">
        <v>0</v>
      </c>
      <c r="E651" s="96">
        <v>6750973.6600000001</v>
      </c>
      <c r="F651" s="93" t="s">
        <v>1722</v>
      </c>
      <c r="G651" s="93" t="s">
        <v>526</v>
      </c>
      <c r="H651" s="95" t="s">
        <v>1680</v>
      </c>
    </row>
    <row r="652" spans="1:8" s="91" customFormat="1" ht="13.9" hidden="1" customHeight="1" x14ac:dyDescent="0.2">
      <c r="A652" s="92" t="s">
        <v>50</v>
      </c>
      <c r="B652" s="94">
        <v>8</v>
      </c>
      <c r="C652" s="96">
        <v>6751203.7000000002</v>
      </c>
      <c r="D652" s="96">
        <v>0</v>
      </c>
      <c r="E652" s="96">
        <v>6751203.7000000002</v>
      </c>
      <c r="F652" s="93" t="s">
        <v>1897</v>
      </c>
      <c r="G652" s="93" t="s">
        <v>526</v>
      </c>
      <c r="H652" s="95" t="s">
        <v>1855</v>
      </c>
    </row>
    <row r="653" spans="1:8" s="91" customFormat="1" ht="13.9" hidden="1" customHeight="1" x14ac:dyDescent="0.2">
      <c r="A653" s="92" t="s">
        <v>50</v>
      </c>
      <c r="B653" s="94">
        <v>9</v>
      </c>
      <c r="C653" s="96">
        <v>7162768.7300000004</v>
      </c>
      <c r="D653" s="96">
        <v>0</v>
      </c>
      <c r="E653" s="96">
        <v>7162768.7300000004</v>
      </c>
      <c r="F653" s="93" t="s">
        <v>2075</v>
      </c>
      <c r="G653" s="93" t="s">
        <v>526</v>
      </c>
      <c r="H653" s="95" t="s">
        <v>2033</v>
      </c>
    </row>
    <row r="654" spans="1:8" s="91" customFormat="1" ht="13.9" hidden="1" customHeight="1" x14ac:dyDescent="0.2">
      <c r="A654" s="92" t="s">
        <v>50</v>
      </c>
      <c r="B654" s="94">
        <v>10</v>
      </c>
      <c r="C654" s="96">
        <v>7162816.6399999997</v>
      </c>
      <c r="D654" s="96">
        <v>0</v>
      </c>
      <c r="E654" s="96">
        <v>7162816.6399999997</v>
      </c>
      <c r="F654" s="93" t="s">
        <v>2271</v>
      </c>
      <c r="G654" s="93" t="s">
        <v>526</v>
      </c>
      <c r="H654" s="95" t="s">
        <v>2229</v>
      </c>
    </row>
    <row r="655" spans="1:8" s="91" customFormat="1" ht="13.9" hidden="1" customHeight="1" x14ac:dyDescent="0.2">
      <c r="A655" s="92" t="s">
        <v>50</v>
      </c>
      <c r="B655" s="94">
        <v>11</v>
      </c>
      <c r="C655" s="96">
        <v>7162816.6399999997</v>
      </c>
      <c r="D655" s="96">
        <v>0</v>
      </c>
      <c r="E655" s="96">
        <v>7162816.6399999997</v>
      </c>
      <c r="F655" s="93" t="s">
        <v>2511</v>
      </c>
      <c r="G655" s="93" t="s">
        <v>526</v>
      </c>
      <c r="H655" s="95" t="s">
        <v>2394</v>
      </c>
    </row>
    <row r="656" spans="1:8" s="91" customFormat="1" ht="13.9" hidden="1" customHeight="1" x14ac:dyDescent="0.2">
      <c r="A656" s="92" t="s">
        <v>50</v>
      </c>
      <c r="B656" s="94">
        <v>12</v>
      </c>
      <c r="C656" s="96">
        <v>7157861.3200000003</v>
      </c>
      <c r="D656" s="96">
        <v>0</v>
      </c>
      <c r="E656" s="96">
        <v>7157861.3200000003</v>
      </c>
      <c r="F656" s="93" t="s">
        <v>2512</v>
      </c>
      <c r="G656" s="93" t="s">
        <v>526</v>
      </c>
      <c r="H656" s="95" t="s">
        <v>2396</v>
      </c>
    </row>
    <row r="657" spans="1:8" s="91" customFormat="1" ht="13.9" hidden="1" customHeight="1" x14ac:dyDescent="0.2">
      <c r="A657" s="92" t="s">
        <v>51</v>
      </c>
      <c r="B657" s="94">
        <v>1</v>
      </c>
      <c r="C657" s="96">
        <v>5090469.3899999997</v>
      </c>
      <c r="D657" s="96">
        <v>0</v>
      </c>
      <c r="E657" s="96">
        <v>5090469.3899999997</v>
      </c>
      <c r="F657" s="93" t="s">
        <v>527</v>
      </c>
      <c r="G657" s="93" t="s">
        <v>528</v>
      </c>
      <c r="H657" s="95" t="s">
        <v>443</v>
      </c>
    </row>
    <row r="658" spans="1:8" s="91" customFormat="1" ht="13.9" hidden="1" customHeight="1" x14ac:dyDescent="0.2">
      <c r="A658" s="92" t="s">
        <v>51</v>
      </c>
      <c r="B658" s="94">
        <v>2</v>
      </c>
      <c r="C658" s="96">
        <v>5090719.3899999997</v>
      </c>
      <c r="D658" s="96">
        <v>0</v>
      </c>
      <c r="E658" s="96">
        <v>5090719.3899999997</v>
      </c>
      <c r="F658" s="93" t="s">
        <v>823</v>
      </c>
      <c r="G658" s="93" t="s">
        <v>528</v>
      </c>
      <c r="H658" s="95" t="s">
        <v>780</v>
      </c>
    </row>
    <row r="659" spans="1:8" s="91" customFormat="1" ht="13.9" hidden="1" customHeight="1" x14ac:dyDescent="0.2">
      <c r="A659" s="92" t="s">
        <v>51</v>
      </c>
      <c r="B659" s="94">
        <v>3</v>
      </c>
      <c r="C659" s="96">
        <v>5090719.3899999997</v>
      </c>
      <c r="D659" s="96">
        <v>0</v>
      </c>
      <c r="E659" s="96">
        <v>5090719.3899999997</v>
      </c>
      <c r="F659" s="93" t="s">
        <v>1002</v>
      </c>
      <c r="G659" s="93" t="s">
        <v>528</v>
      </c>
      <c r="H659" s="95" t="s">
        <v>959</v>
      </c>
    </row>
    <row r="660" spans="1:8" s="91" customFormat="1" ht="13.9" hidden="1" customHeight="1" x14ac:dyDescent="0.2">
      <c r="A660" s="92" t="s">
        <v>51</v>
      </c>
      <c r="B660" s="94">
        <v>4</v>
      </c>
      <c r="C660" s="96">
        <v>4790604.54</v>
      </c>
      <c r="D660" s="96">
        <v>0</v>
      </c>
      <c r="E660" s="96">
        <v>4790604.54</v>
      </c>
      <c r="F660" s="93" t="s">
        <v>1182</v>
      </c>
      <c r="G660" s="93" t="s">
        <v>528</v>
      </c>
      <c r="H660" s="95" t="s">
        <v>1139</v>
      </c>
    </row>
    <row r="661" spans="1:8" s="91" customFormat="1" ht="13.9" hidden="1" customHeight="1" x14ac:dyDescent="0.2">
      <c r="A661" s="64" t="s">
        <v>51</v>
      </c>
      <c r="B661" s="65">
        <v>4</v>
      </c>
      <c r="C661" s="66">
        <v>299293.16000000003</v>
      </c>
      <c r="D661" s="66">
        <v>0</v>
      </c>
      <c r="E661" s="66">
        <v>299293.16000000003</v>
      </c>
      <c r="F661" s="64" t="s">
        <v>1182</v>
      </c>
      <c r="G661" s="64" t="s">
        <v>528</v>
      </c>
      <c r="H661" s="64" t="s">
        <v>2390</v>
      </c>
    </row>
    <row r="662" spans="1:8" s="91" customFormat="1" ht="13.9" hidden="1" customHeight="1" x14ac:dyDescent="0.2">
      <c r="A662" s="92" t="s">
        <v>51</v>
      </c>
      <c r="B662" s="94">
        <v>5</v>
      </c>
      <c r="C662" s="96">
        <v>5090822.1100000003</v>
      </c>
      <c r="D662" s="96">
        <v>0</v>
      </c>
      <c r="E662" s="96">
        <v>5090822.1100000003</v>
      </c>
      <c r="F662" s="93" t="s">
        <v>1360</v>
      </c>
      <c r="G662" s="93" t="s">
        <v>528</v>
      </c>
      <c r="H662" s="95" t="s">
        <v>1317</v>
      </c>
    </row>
    <row r="663" spans="1:8" s="91" customFormat="1" ht="13.9" hidden="1" customHeight="1" x14ac:dyDescent="0.2">
      <c r="A663" s="92" t="s">
        <v>51</v>
      </c>
      <c r="B663" s="94">
        <v>6</v>
      </c>
      <c r="C663" s="96">
        <v>4706901.84</v>
      </c>
      <c r="D663" s="96">
        <v>0</v>
      </c>
      <c r="E663" s="96">
        <v>4706901.84</v>
      </c>
      <c r="F663" s="93" t="s">
        <v>1538</v>
      </c>
      <c r="G663" s="93" t="s">
        <v>528</v>
      </c>
      <c r="H663" s="95" t="s">
        <v>1495</v>
      </c>
    </row>
    <row r="664" spans="1:8" s="91" customFormat="1" ht="13.9" hidden="1" customHeight="1" x14ac:dyDescent="0.2">
      <c r="A664" s="92" t="s">
        <v>51</v>
      </c>
      <c r="B664" s="94">
        <v>7</v>
      </c>
      <c r="C664" s="96">
        <v>4710000.72</v>
      </c>
      <c r="D664" s="96">
        <v>0</v>
      </c>
      <c r="E664" s="96">
        <v>4710000.72</v>
      </c>
      <c r="F664" s="93" t="s">
        <v>1723</v>
      </c>
      <c r="G664" s="93" t="s">
        <v>528</v>
      </c>
      <c r="H664" s="95" t="s">
        <v>1680</v>
      </c>
    </row>
    <row r="665" spans="1:8" s="91" customFormat="1" ht="13.9" hidden="1" customHeight="1" x14ac:dyDescent="0.2">
      <c r="A665" s="92" t="s">
        <v>51</v>
      </c>
      <c r="B665" s="94">
        <v>8</v>
      </c>
      <c r="C665" s="96">
        <v>4710295.33</v>
      </c>
      <c r="D665" s="96">
        <v>0</v>
      </c>
      <c r="E665" s="96">
        <v>4710295.33</v>
      </c>
      <c r="F665" s="93" t="s">
        <v>1898</v>
      </c>
      <c r="G665" s="93" t="s">
        <v>528</v>
      </c>
      <c r="H665" s="95" t="s">
        <v>1855</v>
      </c>
    </row>
    <row r="666" spans="1:8" s="91" customFormat="1" ht="13.9" hidden="1" customHeight="1" x14ac:dyDescent="0.2">
      <c r="A666" s="92" t="s">
        <v>51</v>
      </c>
      <c r="B666" s="94">
        <v>9</v>
      </c>
      <c r="C666" s="96">
        <v>5010839.7</v>
      </c>
      <c r="D666" s="96">
        <v>0</v>
      </c>
      <c r="E666" s="96">
        <v>5010839.7</v>
      </c>
      <c r="F666" s="93" t="s">
        <v>2076</v>
      </c>
      <c r="G666" s="93" t="s">
        <v>528</v>
      </c>
      <c r="H666" s="95" t="s">
        <v>2033</v>
      </c>
    </row>
    <row r="667" spans="1:8" s="91" customFormat="1" ht="13.9" hidden="1" customHeight="1" x14ac:dyDescent="0.2">
      <c r="A667" s="92" t="s">
        <v>51</v>
      </c>
      <c r="B667" s="94">
        <v>10</v>
      </c>
      <c r="C667" s="96">
        <v>5010839.6900000004</v>
      </c>
      <c r="D667" s="96">
        <v>0</v>
      </c>
      <c r="E667" s="96">
        <v>5010839.6900000004</v>
      </c>
      <c r="F667" s="93" t="s">
        <v>2272</v>
      </c>
      <c r="G667" s="93" t="s">
        <v>528</v>
      </c>
      <c r="H667" s="95" t="s">
        <v>2229</v>
      </c>
    </row>
    <row r="668" spans="1:8" s="91" customFormat="1" ht="13.9" hidden="1" customHeight="1" x14ac:dyDescent="0.2">
      <c r="A668" s="92" t="s">
        <v>51</v>
      </c>
      <c r="B668" s="94">
        <v>11</v>
      </c>
      <c r="C668" s="96">
        <v>5010704.28</v>
      </c>
      <c r="D668" s="96">
        <v>0</v>
      </c>
      <c r="E668" s="96">
        <v>5010704.28</v>
      </c>
      <c r="F668" s="93" t="s">
        <v>2513</v>
      </c>
      <c r="G668" s="93" t="s">
        <v>528</v>
      </c>
      <c r="H668" s="95" t="s">
        <v>2394</v>
      </c>
    </row>
    <row r="669" spans="1:8" s="91" customFormat="1" ht="13.9" hidden="1" customHeight="1" x14ac:dyDescent="0.2">
      <c r="A669" s="92" t="s">
        <v>51</v>
      </c>
      <c r="B669" s="94">
        <v>12</v>
      </c>
      <c r="C669" s="96">
        <v>4998976.26</v>
      </c>
      <c r="D669" s="96">
        <v>0</v>
      </c>
      <c r="E669" s="96">
        <v>4998976.26</v>
      </c>
      <c r="F669" s="93" t="s">
        <v>2514</v>
      </c>
      <c r="G669" s="93" t="s">
        <v>528</v>
      </c>
      <c r="H669" s="95" t="s">
        <v>2396</v>
      </c>
    </row>
    <row r="670" spans="1:8" s="91" customFormat="1" ht="13.9" hidden="1" customHeight="1" x14ac:dyDescent="0.2">
      <c r="A670" s="92" t="s">
        <v>52</v>
      </c>
      <c r="B670" s="94">
        <v>1</v>
      </c>
      <c r="C670" s="96">
        <v>5061792.92</v>
      </c>
      <c r="D670" s="96">
        <v>0</v>
      </c>
      <c r="E670" s="96">
        <v>5061792.92</v>
      </c>
      <c r="F670" s="93" t="s">
        <v>529</v>
      </c>
      <c r="G670" s="93" t="s">
        <v>530</v>
      </c>
      <c r="H670" s="95" t="s">
        <v>443</v>
      </c>
    </row>
    <row r="671" spans="1:8" s="91" customFormat="1" ht="13.9" hidden="1" customHeight="1" x14ac:dyDescent="0.2">
      <c r="A671" s="92" t="s">
        <v>52</v>
      </c>
      <c r="B671" s="94">
        <v>2</v>
      </c>
      <c r="C671" s="96">
        <v>5061792.92</v>
      </c>
      <c r="D671" s="96">
        <v>0</v>
      </c>
      <c r="E671" s="96">
        <v>5061792.92</v>
      </c>
      <c r="F671" s="93" t="s">
        <v>824</v>
      </c>
      <c r="G671" s="93" t="s">
        <v>530</v>
      </c>
      <c r="H671" s="95" t="s">
        <v>780</v>
      </c>
    </row>
    <row r="672" spans="1:8" s="91" customFormat="1" ht="13.9" hidden="1" customHeight="1" x14ac:dyDescent="0.2">
      <c r="A672" s="92" t="s">
        <v>52</v>
      </c>
      <c r="B672" s="94">
        <v>3</v>
      </c>
      <c r="C672" s="96">
        <v>5061792.92</v>
      </c>
      <c r="D672" s="96">
        <v>0</v>
      </c>
      <c r="E672" s="96">
        <v>5061792.92</v>
      </c>
      <c r="F672" s="93" t="s">
        <v>1003</v>
      </c>
      <c r="G672" s="93" t="s">
        <v>530</v>
      </c>
      <c r="H672" s="95" t="s">
        <v>959</v>
      </c>
    </row>
    <row r="673" spans="1:8" s="91" customFormat="1" ht="13.9" hidden="1" customHeight="1" x14ac:dyDescent="0.2">
      <c r="A673" s="92" t="s">
        <v>52</v>
      </c>
      <c r="B673" s="94">
        <v>4</v>
      </c>
      <c r="C673" s="96">
        <v>4795627.54</v>
      </c>
      <c r="D673" s="96">
        <v>0</v>
      </c>
      <c r="E673" s="96">
        <v>4795627.54</v>
      </c>
      <c r="F673" s="93" t="s">
        <v>1183</v>
      </c>
      <c r="G673" s="93" t="s">
        <v>530</v>
      </c>
      <c r="H673" s="95" t="s">
        <v>1139</v>
      </c>
    </row>
    <row r="674" spans="1:8" s="91" customFormat="1" ht="13.9" hidden="1" customHeight="1" x14ac:dyDescent="0.2">
      <c r="A674" s="64" t="s">
        <v>52</v>
      </c>
      <c r="B674" s="65">
        <v>4</v>
      </c>
      <c r="C674" s="66">
        <v>265465.07</v>
      </c>
      <c r="D674" s="66">
        <v>0</v>
      </c>
      <c r="E674" s="66">
        <v>265465.07</v>
      </c>
      <c r="F674" s="64" t="s">
        <v>1183</v>
      </c>
      <c r="G674" s="64" t="s">
        <v>530</v>
      </c>
      <c r="H674" s="64" t="s">
        <v>2390</v>
      </c>
    </row>
    <row r="675" spans="1:8" s="91" customFormat="1" ht="13.9" hidden="1" customHeight="1" x14ac:dyDescent="0.2">
      <c r="A675" s="92" t="s">
        <v>52</v>
      </c>
      <c r="B675" s="94">
        <v>5</v>
      </c>
      <c r="C675" s="96">
        <v>5061880.45</v>
      </c>
      <c r="D675" s="96">
        <v>0</v>
      </c>
      <c r="E675" s="96">
        <v>5061880.45</v>
      </c>
      <c r="F675" s="93" t="s">
        <v>1361</v>
      </c>
      <c r="G675" s="93" t="s">
        <v>530</v>
      </c>
      <c r="H675" s="95" t="s">
        <v>1317</v>
      </c>
    </row>
    <row r="676" spans="1:8" s="91" customFormat="1" ht="13.9" hidden="1" customHeight="1" x14ac:dyDescent="0.2">
      <c r="A676" s="92" t="s">
        <v>52</v>
      </c>
      <c r="B676" s="94">
        <v>6</v>
      </c>
      <c r="C676" s="96">
        <v>4704277.43</v>
      </c>
      <c r="D676" s="96">
        <v>0</v>
      </c>
      <c r="E676" s="96">
        <v>4704277.43</v>
      </c>
      <c r="F676" s="93" t="s">
        <v>1539</v>
      </c>
      <c r="G676" s="93" t="s">
        <v>530</v>
      </c>
      <c r="H676" s="95" t="s">
        <v>1495</v>
      </c>
    </row>
    <row r="677" spans="1:8" s="91" customFormat="1" ht="13.9" hidden="1" customHeight="1" x14ac:dyDescent="0.2">
      <c r="A677" s="92" t="s">
        <v>52</v>
      </c>
      <c r="B677" s="94">
        <v>7</v>
      </c>
      <c r="C677" s="96">
        <v>4703116.7300000004</v>
      </c>
      <c r="D677" s="96">
        <v>0</v>
      </c>
      <c r="E677" s="96">
        <v>4703116.7300000004</v>
      </c>
      <c r="F677" s="93" t="s">
        <v>1724</v>
      </c>
      <c r="G677" s="93" t="s">
        <v>530</v>
      </c>
      <c r="H677" s="95" t="s">
        <v>1680</v>
      </c>
    </row>
    <row r="678" spans="1:8" s="91" customFormat="1" ht="13.9" hidden="1" customHeight="1" x14ac:dyDescent="0.2">
      <c r="A678" s="92" t="s">
        <v>52</v>
      </c>
      <c r="B678" s="94">
        <v>8</v>
      </c>
      <c r="C678" s="96">
        <v>4703377.97</v>
      </c>
      <c r="D678" s="96">
        <v>0</v>
      </c>
      <c r="E678" s="96">
        <v>4703377.97</v>
      </c>
      <c r="F678" s="93" t="s">
        <v>1899</v>
      </c>
      <c r="G678" s="93" t="s">
        <v>530</v>
      </c>
      <c r="H678" s="95" t="s">
        <v>1855</v>
      </c>
    </row>
    <row r="679" spans="1:8" s="91" customFormat="1" ht="13.9" hidden="1" customHeight="1" x14ac:dyDescent="0.2">
      <c r="A679" s="92" t="s">
        <v>52</v>
      </c>
      <c r="B679" s="94">
        <v>9</v>
      </c>
      <c r="C679" s="96">
        <v>4969896.72</v>
      </c>
      <c r="D679" s="96">
        <v>0</v>
      </c>
      <c r="E679" s="96">
        <v>4969896.72</v>
      </c>
      <c r="F679" s="93" t="s">
        <v>2077</v>
      </c>
      <c r="G679" s="93" t="s">
        <v>530</v>
      </c>
      <c r="H679" s="95" t="s">
        <v>2033</v>
      </c>
    </row>
    <row r="680" spans="1:8" s="91" customFormat="1" ht="13.9" hidden="1" customHeight="1" x14ac:dyDescent="0.2">
      <c r="A680" s="92" t="s">
        <v>52</v>
      </c>
      <c r="B680" s="94">
        <v>10</v>
      </c>
      <c r="C680" s="96">
        <v>4969896.72</v>
      </c>
      <c r="D680" s="96">
        <v>0</v>
      </c>
      <c r="E680" s="96">
        <v>4969896.72</v>
      </c>
      <c r="F680" s="93" t="s">
        <v>2273</v>
      </c>
      <c r="G680" s="93" t="s">
        <v>530</v>
      </c>
      <c r="H680" s="95" t="s">
        <v>2229</v>
      </c>
    </row>
    <row r="681" spans="1:8" s="91" customFormat="1" ht="13.9" hidden="1" customHeight="1" x14ac:dyDescent="0.2">
      <c r="A681" s="92" t="s">
        <v>52</v>
      </c>
      <c r="B681" s="94">
        <v>11</v>
      </c>
      <c r="C681" s="96">
        <v>4969896.72</v>
      </c>
      <c r="D681" s="96">
        <v>0</v>
      </c>
      <c r="E681" s="96">
        <v>4969896.72</v>
      </c>
      <c r="F681" s="93" t="s">
        <v>2516</v>
      </c>
      <c r="G681" s="93" t="s">
        <v>530</v>
      </c>
      <c r="H681" s="95" t="s">
        <v>2394</v>
      </c>
    </row>
    <row r="682" spans="1:8" s="91" customFormat="1" ht="13.9" hidden="1" customHeight="1" x14ac:dyDescent="0.2">
      <c r="A682" s="92" t="s">
        <v>52</v>
      </c>
      <c r="B682" s="94">
        <v>12</v>
      </c>
      <c r="C682" s="96">
        <v>4969758.4000000004</v>
      </c>
      <c r="D682" s="96">
        <v>0</v>
      </c>
      <c r="E682" s="96">
        <v>4969758.4000000004</v>
      </c>
      <c r="F682" s="93" t="s">
        <v>2517</v>
      </c>
      <c r="G682" s="93" t="s">
        <v>530</v>
      </c>
      <c r="H682" s="95" t="s">
        <v>2396</v>
      </c>
    </row>
    <row r="683" spans="1:8" s="91" customFormat="1" ht="13.9" hidden="1" customHeight="1" x14ac:dyDescent="0.2">
      <c r="A683" s="92" t="s">
        <v>53</v>
      </c>
      <c r="B683" s="94">
        <v>1</v>
      </c>
      <c r="C683" s="96">
        <v>11624835.49</v>
      </c>
      <c r="D683" s="96">
        <v>0</v>
      </c>
      <c r="E683" s="96">
        <v>11624835.49</v>
      </c>
      <c r="F683" s="93" t="s">
        <v>531</v>
      </c>
      <c r="G683" s="93" t="s">
        <v>532</v>
      </c>
      <c r="H683" s="95" t="s">
        <v>443</v>
      </c>
    </row>
    <row r="684" spans="1:8" s="91" customFormat="1" ht="13.9" hidden="1" customHeight="1" x14ac:dyDescent="0.2">
      <c r="A684" s="92" t="s">
        <v>53</v>
      </c>
      <c r="B684" s="94">
        <v>2</v>
      </c>
      <c r="C684" s="96">
        <v>11624835.49</v>
      </c>
      <c r="D684" s="96">
        <v>0</v>
      </c>
      <c r="E684" s="96">
        <v>11624835.49</v>
      </c>
      <c r="F684" s="93" t="s">
        <v>825</v>
      </c>
      <c r="G684" s="93" t="s">
        <v>532</v>
      </c>
      <c r="H684" s="95" t="s">
        <v>780</v>
      </c>
    </row>
    <row r="685" spans="1:8" s="91" customFormat="1" ht="13.9" hidden="1" customHeight="1" x14ac:dyDescent="0.2">
      <c r="A685" s="92" t="s">
        <v>53</v>
      </c>
      <c r="B685" s="94">
        <v>3</v>
      </c>
      <c r="C685" s="96">
        <v>11624835.49</v>
      </c>
      <c r="D685" s="96">
        <v>0</v>
      </c>
      <c r="E685" s="96">
        <v>11624835.49</v>
      </c>
      <c r="F685" s="93" t="s">
        <v>1004</v>
      </c>
      <c r="G685" s="93" t="s">
        <v>532</v>
      </c>
      <c r="H685" s="95" t="s">
        <v>959</v>
      </c>
    </row>
    <row r="686" spans="1:8" s="91" customFormat="1" ht="13.9" hidden="1" customHeight="1" x14ac:dyDescent="0.2">
      <c r="A686" s="92" t="s">
        <v>53</v>
      </c>
      <c r="B686" s="94">
        <v>4</v>
      </c>
      <c r="C686" s="96">
        <v>10164236.49</v>
      </c>
      <c r="D686" s="96">
        <v>0</v>
      </c>
      <c r="E686" s="96">
        <v>10164236.49</v>
      </c>
      <c r="F686" s="93" t="s">
        <v>1184</v>
      </c>
      <c r="G686" s="93" t="s">
        <v>532</v>
      </c>
      <c r="H686" s="95" t="s">
        <v>1139</v>
      </c>
    </row>
    <row r="687" spans="1:8" s="91" customFormat="1" ht="13.9" hidden="1" customHeight="1" x14ac:dyDescent="0.2">
      <c r="A687" s="64" t="s">
        <v>53</v>
      </c>
      <c r="B687" s="65">
        <v>4</v>
      </c>
      <c r="C687" s="66">
        <v>1460599</v>
      </c>
      <c r="D687" s="66">
        <v>0</v>
      </c>
      <c r="E687" s="66">
        <v>1460599</v>
      </c>
      <c r="F687" s="64" t="s">
        <v>1184</v>
      </c>
      <c r="G687" s="64" t="s">
        <v>532</v>
      </c>
      <c r="H687" s="64" t="s">
        <v>2390</v>
      </c>
    </row>
    <row r="688" spans="1:8" s="91" customFormat="1" ht="13.9" hidden="1" customHeight="1" x14ac:dyDescent="0.2">
      <c r="A688" s="92" t="s">
        <v>53</v>
      </c>
      <c r="B688" s="94">
        <v>5</v>
      </c>
      <c r="C688" s="96">
        <v>11624835.49</v>
      </c>
      <c r="D688" s="96">
        <v>0</v>
      </c>
      <c r="E688" s="96">
        <v>11624835.49</v>
      </c>
      <c r="F688" s="93" t="s">
        <v>1362</v>
      </c>
      <c r="G688" s="93" t="s">
        <v>532</v>
      </c>
      <c r="H688" s="95" t="s">
        <v>1317</v>
      </c>
    </row>
    <row r="689" spans="1:8" s="91" customFormat="1" ht="13.9" hidden="1" customHeight="1" x14ac:dyDescent="0.2">
      <c r="A689" s="92" t="s">
        <v>53</v>
      </c>
      <c r="B689" s="94">
        <v>6</v>
      </c>
      <c r="C689" s="96">
        <v>11045206.140000001</v>
      </c>
      <c r="D689" s="96">
        <v>0</v>
      </c>
      <c r="E689" s="96">
        <v>11045206.140000001</v>
      </c>
      <c r="F689" s="93" t="s">
        <v>1540</v>
      </c>
      <c r="G689" s="93" t="s">
        <v>532</v>
      </c>
      <c r="H689" s="95" t="s">
        <v>1495</v>
      </c>
    </row>
    <row r="690" spans="1:8" s="91" customFormat="1" ht="13.9" hidden="1" customHeight="1" x14ac:dyDescent="0.2">
      <c r="A690" s="92" t="s">
        <v>53</v>
      </c>
      <c r="B690" s="94">
        <v>7</v>
      </c>
      <c r="C690" s="96">
        <v>11041997.689999999</v>
      </c>
      <c r="D690" s="96">
        <v>0</v>
      </c>
      <c r="E690" s="96">
        <v>11041997.689999999</v>
      </c>
      <c r="F690" s="93" t="s">
        <v>1725</v>
      </c>
      <c r="G690" s="93" t="s">
        <v>532</v>
      </c>
      <c r="H690" s="95" t="s">
        <v>1680</v>
      </c>
    </row>
    <row r="691" spans="1:8" s="91" customFormat="1" ht="13.9" hidden="1" customHeight="1" x14ac:dyDescent="0.2">
      <c r="A691" s="92" t="s">
        <v>53</v>
      </c>
      <c r="B691" s="94">
        <v>8</v>
      </c>
      <c r="C691" s="96">
        <v>11042489.220000001</v>
      </c>
      <c r="D691" s="96">
        <v>0</v>
      </c>
      <c r="E691" s="96">
        <v>11042489.220000001</v>
      </c>
      <c r="F691" s="93" t="s">
        <v>1900</v>
      </c>
      <c r="G691" s="93" t="s">
        <v>532</v>
      </c>
      <c r="H691" s="95" t="s">
        <v>1855</v>
      </c>
    </row>
    <row r="692" spans="1:8" s="91" customFormat="1" ht="13.9" hidden="1" customHeight="1" x14ac:dyDescent="0.2">
      <c r="A692" s="92" t="s">
        <v>53</v>
      </c>
      <c r="B692" s="94">
        <v>9</v>
      </c>
      <c r="C692" s="96">
        <v>11917677.65</v>
      </c>
      <c r="D692" s="96">
        <v>0</v>
      </c>
      <c r="E692" s="96">
        <v>11917677.65</v>
      </c>
      <c r="F692" s="93" t="s">
        <v>2078</v>
      </c>
      <c r="G692" s="93" t="s">
        <v>532</v>
      </c>
      <c r="H692" s="95" t="s">
        <v>2033</v>
      </c>
    </row>
    <row r="693" spans="1:8" s="91" customFormat="1" ht="13.9" hidden="1" customHeight="1" x14ac:dyDescent="0.2">
      <c r="A693" s="92" t="s">
        <v>53</v>
      </c>
      <c r="B693" s="94">
        <v>10</v>
      </c>
      <c r="C693" s="96">
        <v>11917677.65</v>
      </c>
      <c r="D693" s="96">
        <v>0</v>
      </c>
      <c r="E693" s="96">
        <v>11917677.65</v>
      </c>
      <c r="F693" s="93" t="s">
        <v>2274</v>
      </c>
      <c r="G693" s="93" t="s">
        <v>532</v>
      </c>
      <c r="H693" s="95" t="s">
        <v>2229</v>
      </c>
    </row>
    <row r="694" spans="1:8" s="91" customFormat="1" ht="13.9" hidden="1" customHeight="1" x14ac:dyDescent="0.2">
      <c r="A694" s="92" t="s">
        <v>53</v>
      </c>
      <c r="B694" s="94">
        <v>11</v>
      </c>
      <c r="C694" s="96">
        <v>11917677.65</v>
      </c>
      <c r="D694" s="96">
        <v>0</v>
      </c>
      <c r="E694" s="96">
        <v>11917677.65</v>
      </c>
      <c r="F694" s="93" t="s">
        <v>2518</v>
      </c>
      <c r="G694" s="93" t="s">
        <v>532</v>
      </c>
      <c r="H694" s="95" t="s">
        <v>2394</v>
      </c>
    </row>
    <row r="695" spans="1:8" s="91" customFormat="1" ht="13.9" hidden="1" customHeight="1" x14ac:dyDescent="0.2">
      <c r="A695" s="92" t="s">
        <v>53</v>
      </c>
      <c r="B695" s="94">
        <v>12</v>
      </c>
      <c r="C695" s="96">
        <v>11916771.9</v>
      </c>
      <c r="D695" s="96">
        <v>0</v>
      </c>
      <c r="E695" s="96">
        <v>11916771.9</v>
      </c>
      <c r="F695" s="93" t="s">
        <v>2519</v>
      </c>
      <c r="G695" s="93" t="s">
        <v>532</v>
      </c>
      <c r="H695" s="95" t="s">
        <v>2396</v>
      </c>
    </row>
    <row r="696" spans="1:8" s="91" customFormat="1" ht="13.9" hidden="1" customHeight="1" x14ac:dyDescent="0.2">
      <c r="A696" s="92" t="s">
        <v>54</v>
      </c>
      <c r="B696" s="94">
        <v>1</v>
      </c>
      <c r="C696" s="96">
        <v>2143308.2599999998</v>
      </c>
      <c r="D696" s="96">
        <v>0</v>
      </c>
      <c r="E696" s="96">
        <v>2143308.2599999998</v>
      </c>
      <c r="F696" s="93" t="s">
        <v>533</v>
      </c>
      <c r="G696" s="93" t="s">
        <v>534</v>
      </c>
      <c r="H696" s="95" t="s">
        <v>443</v>
      </c>
    </row>
    <row r="697" spans="1:8" s="91" customFormat="1" ht="13.9" hidden="1" customHeight="1" x14ac:dyDescent="0.2">
      <c r="A697" s="92" t="s">
        <v>54</v>
      </c>
      <c r="B697" s="94">
        <v>2</v>
      </c>
      <c r="C697" s="96">
        <v>2143558.2599999998</v>
      </c>
      <c r="D697" s="96">
        <v>0</v>
      </c>
      <c r="E697" s="96">
        <v>2143558.2599999998</v>
      </c>
      <c r="F697" s="93" t="s">
        <v>826</v>
      </c>
      <c r="G697" s="93" t="s">
        <v>534</v>
      </c>
      <c r="H697" s="95" t="s">
        <v>780</v>
      </c>
    </row>
    <row r="698" spans="1:8" s="91" customFormat="1" ht="13.9" hidden="1" customHeight="1" x14ac:dyDescent="0.2">
      <c r="A698" s="92" t="s">
        <v>54</v>
      </c>
      <c r="B698" s="94">
        <v>3</v>
      </c>
      <c r="C698" s="96">
        <v>2143558.2599999998</v>
      </c>
      <c r="D698" s="96">
        <v>0</v>
      </c>
      <c r="E698" s="96">
        <v>2143558.2599999998</v>
      </c>
      <c r="F698" s="93" t="s">
        <v>1005</v>
      </c>
      <c r="G698" s="93" t="s">
        <v>534</v>
      </c>
      <c r="H698" s="95" t="s">
        <v>959</v>
      </c>
    </row>
    <row r="699" spans="1:8" s="91" customFormat="1" ht="13.9" hidden="1" customHeight="1" x14ac:dyDescent="0.2">
      <c r="A699" s="92" t="s">
        <v>54</v>
      </c>
      <c r="B699" s="94">
        <v>4</v>
      </c>
      <c r="C699" s="96">
        <v>2095044.59</v>
      </c>
      <c r="D699" s="96">
        <v>0</v>
      </c>
      <c r="E699" s="96">
        <v>2095044.59</v>
      </c>
      <c r="F699" s="93" t="s">
        <v>1185</v>
      </c>
      <c r="G699" s="93" t="s">
        <v>534</v>
      </c>
      <c r="H699" s="95" t="s">
        <v>1139</v>
      </c>
    </row>
    <row r="700" spans="1:8" s="91" customFormat="1" ht="13.9" hidden="1" customHeight="1" x14ac:dyDescent="0.2">
      <c r="A700" s="64" t="s">
        <v>54</v>
      </c>
      <c r="B700" s="65">
        <v>4</v>
      </c>
      <c r="C700" s="66">
        <v>48062.37</v>
      </c>
      <c r="D700" s="66">
        <v>0</v>
      </c>
      <c r="E700" s="66">
        <v>48062.37</v>
      </c>
      <c r="F700" s="64" t="s">
        <v>1185</v>
      </c>
      <c r="G700" s="64" t="s">
        <v>534</v>
      </c>
      <c r="H700" s="64" t="s">
        <v>2390</v>
      </c>
    </row>
    <row r="701" spans="1:8" s="91" customFormat="1" ht="13.9" hidden="1" customHeight="1" x14ac:dyDescent="0.2">
      <c r="A701" s="92" t="s">
        <v>54</v>
      </c>
      <c r="B701" s="94">
        <v>5</v>
      </c>
      <c r="C701" s="96">
        <v>2143614.7000000002</v>
      </c>
      <c r="D701" s="96">
        <v>0</v>
      </c>
      <c r="E701" s="96">
        <v>2143614.7000000002</v>
      </c>
      <c r="F701" s="93" t="s">
        <v>1363</v>
      </c>
      <c r="G701" s="93" t="s">
        <v>534</v>
      </c>
      <c r="H701" s="95" t="s">
        <v>1317</v>
      </c>
    </row>
    <row r="702" spans="1:8" s="91" customFormat="1" ht="13.9" hidden="1" customHeight="1" x14ac:dyDescent="0.2">
      <c r="A702" s="92" t="s">
        <v>54</v>
      </c>
      <c r="B702" s="94">
        <v>6</v>
      </c>
      <c r="C702" s="96">
        <v>2084092.49</v>
      </c>
      <c r="D702" s="96">
        <v>0</v>
      </c>
      <c r="E702" s="96">
        <v>2084092.49</v>
      </c>
      <c r="F702" s="93" t="s">
        <v>1541</v>
      </c>
      <c r="G702" s="93" t="s">
        <v>534</v>
      </c>
      <c r="H702" s="95" t="s">
        <v>1495</v>
      </c>
    </row>
    <row r="703" spans="1:8" s="91" customFormat="1" ht="13.9" hidden="1" customHeight="1" x14ac:dyDescent="0.2">
      <c r="A703" s="92" t="s">
        <v>54</v>
      </c>
      <c r="B703" s="94">
        <v>7</v>
      </c>
      <c r="C703" s="96">
        <v>2083732.65</v>
      </c>
      <c r="D703" s="96">
        <v>0</v>
      </c>
      <c r="E703" s="96">
        <v>2083732.65</v>
      </c>
      <c r="F703" s="93" t="s">
        <v>1726</v>
      </c>
      <c r="G703" s="93" t="s">
        <v>534</v>
      </c>
      <c r="H703" s="95" t="s">
        <v>1680</v>
      </c>
    </row>
    <row r="704" spans="1:8" s="91" customFormat="1" ht="13.9" hidden="1" customHeight="1" x14ac:dyDescent="0.2">
      <c r="A704" s="92" t="s">
        <v>54</v>
      </c>
      <c r="B704" s="94">
        <v>8</v>
      </c>
      <c r="C704" s="96">
        <v>2083897.74</v>
      </c>
      <c r="D704" s="96">
        <v>0</v>
      </c>
      <c r="E704" s="96">
        <v>2083897.74</v>
      </c>
      <c r="F704" s="93" t="s">
        <v>1901</v>
      </c>
      <c r="G704" s="93" t="s">
        <v>534</v>
      </c>
      <c r="H704" s="95" t="s">
        <v>1855</v>
      </c>
    </row>
    <row r="705" spans="1:8" s="91" customFormat="1" ht="13.9" hidden="1" customHeight="1" x14ac:dyDescent="0.2">
      <c r="A705" s="92" t="s">
        <v>54</v>
      </c>
      <c r="B705" s="94">
        <v>9</v>
      </c>
      <c r="C705" s="96">
        <v>2252310.54</v>
      </c>
      <c r="D705" s="96">
        <v>0</v>
      </c>
      <c r="E705" s="96">
        <v>2252310.54</v>
      </c>
      <c r="F705" s="93" t="s">
        <v>2079</v>
      </c>
      <c r="G705" s="93" t="s">
        <v>534</v>
      </c>
      <c r="H705" s="95" t="s">
        <v>2033</v>
      </c>
    </row>
    <row r="706" spans="1:8" s="91" customFormat="1" ht="13.9" hidden="1" customHeight="1" x14ac:dyDescent="0.2">
      <c r="A706" s="92" t="s">
        <v>54</v>
      </c>
      <c r="B706" s="94">
        <v>10</v>
      </c>
      <c r="C706" s="96">
        <v>2252310.54</v>
      </c>
      <c r="D706" s="96">
        <v>0</v>
      </c>
      <c r="E706" s="96">
        <v>2252310.54</v>
      </c>
      <c r="F706" s="93" t="s">
        <v>2275</v>
      </c>
      <c r="G706" s="93" t="s">
        <v>534</v>
      </c>
      <c r="H706" s="95" t="s">
        <v>2229</v>
      </c>
    </row>
    <row r="707" spans="1:8" s="91" customFormat="1" ht="13.9" hidden="1" customHeight="1" x14ac:dyDescent="0.2">
      <c r="A707" s="92" t="s">
        <v>54</v>
      </c>
      <c r="B707" s="94">
        <v>11</v>
      </c>
      <c r="C707" s="96">
        <v>2252351.35</v>
      </c>
      <c r="D707" s="96">
        <v>0</v>
      </c>
      <c r="E707" s="96">
        <v>2252351.35</v>
      </c>
      <c r="F707" s="93" t="s">
        <v>2520</v>
      </c>
      <c r="G707" s="93" t="s">
        <v>534</v>
      </c>
      <c r="H707" s="95" t="s">
        <v>2394</v>
      </c>
    </row>
    <row r="708" spans="1:8" s="91" customFormat="1" ht="13.9" hidden="1" customHeight="1" x14ac:dyDescent="0.2">
      <c r="A708" s="92" t="s">
        <v>54</v>
      </c>
      <c r="B708" s="94">
        <v>12</v>
      </c>
      <c r="C708" s="96">
        <v>2251813.9700000002</v>
      </c>
      <c r="D708" s="96">
        <v>0</v>
      </c>
      <c r="E708" s="96">
        <v>2251813.9700000002</v>
      </c>
      <c r="F708" s="93" t="s">
        <v>2521</v>
      </c>
      <c r="G708" s="93" t="s">
        <v>534</v>
      </c>
      <c r="H708" s="95" t="s">
        <v>2396</v>
      </c>
    </row>
    <row r="709" spans="1:8" s="91" customFormat="1" ht="13.9" hidden="1" customHeight="1" x14ac:dyDescent="0.2">
      <c r="A709" s="92" t="s">
        <v>55</v>
      </c>
      <c r="B709" s="94">
        <v>1</v>
      </c>
      <c r="C709" s="96">
        <v>692791.8</v>
      </c>
      <c r="D709" s="96">
        <v>0</v>
      </c>
      <c r="E709" s="96">
        <v>692791.8</v>
      </c>
      <c r="F709" s="93" t="s">
        <v>535</v>
      </c>
      <c r="G709" s="93" t="s">
        <v>536</v>
      </c>
      <c r="H709" s="95" t="s">
        <v>443</v>
      </c>
    </row>
    <row r="710" spans="1:8" s="91" customFormat="1" ht="13.9" hidden="1" customHeight="1" x14ac:dyDescent="0.2">
      <c r="A710" s="92" t="s">
        <v>55</v>
      </c>
      <c r="B710" s="94">
        <v>2</v>
      </c>
      <c r="C710" s="96">
        <v>692791.8</v>
      </c>
      <c r="D710" s="96">
        <v>0</v>
      </c>
      <c r="E710" s="96">
        <v>692791.8</v>
      </c>
      <c r="F710" s="93" t="s">
        <v>827</v>
      </c>
      <c r="G710" s="93" t="s">
        <v>536</v>
      </c>
      <c r="H710" s="95" t="s">
        <v>780</v>
      </c>
    </row>
    <row r="711" spans="1:8" s="91" customFormat="1" ht="13.9" hidden="1" customHeight="1" x14ac:dyDescent="0.2">
      <c r="A711" s="92" t="s">
        <v>55</v>
      </c>
      <c r="B711" s="94">
        <v>3</v>
      </c>
      <c r="C711" s="96">
        <v>692791.8</v>
      </c>
      <c r="D711" s="96">
        <v>0</v>
      </c>
      <c r="E711" s="96">
        <v>692791.8</v>
      </c>
      <c r="F711" s="93" t="s">
        <v>1006</v>
      </c>
      <c r="G711" s="93" t="s">
        <v>536</v>
      </c>
      <c r="H711" s="95" t="s">
        <v>959</v>
      </c>
    </row>
    <row r="712" spans="1:8" s="91" customFormat="1" ht="13.9" hidden="1" customHeight="1" x14ac:dyDescent="0.2">
      <c r="A712" s="92" t="s">
        <v>55</v>
      </c>
      <c r="B712" s="94">
        <v>4</v>
      </c>
      <c r="C712" s="96">
        <v>655322.66</v>
      </c>
      <c r="D712" s="96">
        <v>0</v>
      </c>
      <c r="E712" s="96">
        <v>655322.66</v>
      </c>
      <c r="F712" s="93" t="s">
        <v>1186</v>
      </c>
      <c r="G712" s="93" t="s">
        <v>536</v>
      </c>
      <c r="H712" s="95" t="s">
        <v>1139</v>
      </c>
    </row>
    <row r="713" spans="1:8" s="91" customFormat="1" ht="13.9" hidden="1" customHeight="1" x14ac:dyDescent="0.2">
      <c r="A713" s="64" t="s">
        <v>55</v>
      </c>
      <c r="B713" s="65">
        <v>4</v>
      </c>
      <c r="C713" s="66">
        <v>37469.14</v>
      </c>
      <c r="D713" s="66">
        <v>0</v>
      </c>
      <c r="E713" s="66">
        <v>37469.14</v>
      </c>
      <c r="F713" s="64" t="s">
        <v>1186</v>
      </c>
      <c r="G713" s="64" t="s">
        <v>536</v>
      </c>
      <c r="H713" s="64" t="s">
        <v>2390</v>
      </c>
    </row>
    <row r="714" spans="1:8" s="91" customFormat="1" ht="13.9" hidden="1" customHeight="1" x14ac:dyDescent="0.2">
      <c r="A714" s="92" t="s">
        <v>55</v>
      </c>
      <c r="B714" s="94">
        <v>5</v>
      </c>
      <c r="C714" s="96">
        <v>692791.8</v>
      </c>
      <c r="D714" s="96">
        <v>0</v>
      </c>
      <c r="E714" s="96">
        <v>692791.8</v>
      </c>
      <c r="F714" s="93" t="s">
        <v>1364</v>
      </c>
      <c r="G714" s="93" t="s">
        <v>536</v>
      </c>
      <c r="H714" s="95" t="s">
        <v>1317</v>
      </c>
    </row>
    <row r="715" spans="1:8" s="91" customFormat="1" ht="13.9" hidden="1" customHeight="1" x14ac:dyDescent="0.2">
      <c r="A715" s="92" t="s">
        <v>55</v>
      </c>
      <c r="B715" s="94">
        <v>6</v>
      </c>
      <c r="C715" s="96">
        <v>651167.81000000006</v>
      </c>
      <c r="D715" s="96">
        <v>0</v>
      </c>
      <c r="E715" s="96">
        <v>651167.81000000006</v>
      </c>
      <c r="F715" s="93" t="s">
        <v>1542</v>
      </c>
      <c r="G715" s="93" t="s">
        <v>536</v>
      </c>
      <c r="H715" s="95" t="s">
        <v>1495</v>
      </c>
    </row>
    <row r="716" spans="1:8" s="91" customFormat="1" ht="13.9" hidden="1" customHeight="1" x14ac:dyDescent="0.2">
      <c r="A716" s="92" t="s">
        <v>55</v>
      </c>
      <c r="B716" s="94">
        <v>7</v>
      </c>
      <c r="C716" s="96">
        <v>650925.02</v>
      </c>
      <c r="D716" s="96">
        <v>0</v>
      </c>
      <c r="E716" s="96">
        <v>650925.02</v>
      </c>
      <c r="F716" s="93" t="s">
        <v>1727</v>
      </c>
      <c r="G716" s="93" t="s">
        <v>536</v>
      </c>
      <c r="H716" s="95" t="s">
        <v>1680</v>
      </c>
    </row>
    <row r="717" spans="1:8" s="91" customFormat="1" ht="13.9" hidden="1" customHeight="1" x14ac:dyDescent="0.2">
      <c r="A717" s="92" t="s">
        <v>55</v>
      </c>
      <c r="B717" s="94">
        <v>8</v>
      </c>
      <c r="C717" s="96">
        <v>650952.29</v>
      </c>
      <c r="D717" s="96">
        <v>0</v>
      </c>
      <c r="E717" s="96">
        <v>650952.29</v>
      </c>
      <c r="F717" s="93" t="s">
        <v>1902</v>
      </c>
      <c r="G717" s="93" t="s">
        <v>536</v>
      </c>
      <c r="H717" s="95" t="s">
        <v>1855</v>
      </c>
    </row>
    <row r="718" spans="1:8" s="91" customFormat="1" ht="13.9" hidden="1" customHeight="1" x14ac:dyDescent="0.2">
      <c r="A718" s="92" t="s">
        <v>55</v>
      </c>
      <c r="B718" s="94">
        <v>9</v>
      </c>
      <c r="C718" s="96">
        <v>699728.7</v>
      </c>
      <c r="D718" s="96">
        <v>0</v>
      </c>
      <c r="E718" s="96">
        <v>699728.7</v>
      </c>
      <c r="F718" s="93" t="s">
        <v>2080</v>
      </c>
      <c r="G718" s="93" t="s">
        <v>536</v>
      </c>
      <c r="H718" s="95" t="s">
        <v>2033</v>
      </c>
    </row>
    <row r="719" spans="1:8" s="91" customFormat="1" ht="13.9" hidden="1" customHeight="1" x14ac:dyDescent="0.2">
      <c r="A719" s="92" t="s">
        <v>55</v>
      </c>
      <c r="B719" s="94">
        <v>10</v>
      </c>
      <c r="C719" s="96">
        <v>699728.7</v>
      </c>
      <c r="D719" s="96">
        <v>0</v>
      </c>
      <c r="E719" s="96">
        <v>699728.7</v>
      </c>
      <c r="F719" s="93" t="s">
        <v>2276</v>
      </c>
      <c r="G719" s="93" t="s">
        <v>536</v>
      </c>
      <c r="H719" s="95" t="s">
        <v>2229</v>
      </c>
    </row>
    <row r="720" spans="1:8" s="91" customFormat="1" ht="13.9" hidden="1" customHeight="1" x14ac:dyDescent="0.2">
      <c r="A720" s="92" t="s">
        <v>55</v>
      </c>
      <c r="B720" s="94">
        <v>11</v>
      </c>
      <c r="C720" s="96">
        <v>699728.71</v>
      </c>
      <c r="D720" s="96">
        <v>0</v>
      </c>
      <c r="E720" s="96">
        <v>699728.71</v>
      </c>
      <c r="F720" s="93" t="s">
        <v>2522</v>
      </c>
      <c r="G720" s="93" t="s">
        <v>536</v>
      </c>
      <c r="H720" s="95" t="s">
        <v>2394</v>
      </c>
    </row>
    <row r="721" spans="1:8" s="91" customFormat="1" ht="13.9" hidden="1" customHeight="1" x14ac:dyDescent="0.2">
      <c r="A721" s="92" t="s">
        <v>55</v>
      </c>
      <c r="B721" s="94">
        <v>12</v>
      </c>
      <c r="C721" s="96">
        <v>699677.26</v>
      </c>
      <c r="D721" s="96">
        <v>0</v>
      </c>
      <c r="E721" s="96">
        <v>699677.26</v>
      </c>
      <c r="F721" s="93" t="s">
        <v>2523</v>
      </c>
      <c r="G721" s="93" t="s">
        <v>536</v>
      </c>
      <c r="H721" s="95" t="s">
        <v>2396</v>
      </c>
    </row>
    <row r="722" spans="1:8" s="91" customFormat="1" ht="13.9" hidden="1" customHeight="1" x14ac:dyDescent="0.2">
      <c r="A722" s="92" t="s">
        <v>56</v>
      </c>
      <c r="B722" s="94">
        <v>1</v>
      </c>
      <c r="C722" s="96">
        <v>11484062.23</v>
      </c>
      <c r="D722" s="96">
        <v>0</v>
      </c>
      <c r="E722" s="96">
        <v>11484062.23</v>
      </c>
      <c r="F722" s="93" t="s">
        <v>537</v>
      </c>
      <c r="G722" s="93" t="s">
        <v>538</v>
      </c>
      <c r="H722" s="95" t="s">
        <v>443</v>
      </c>
    </row>
    <row r="723" spans="1:8" s="91" customFormat="1" ht="13.9" hidden="1" customHeight="1" x14ac:dyDescent="0.2">
      <c r="A723" s="92" t="s">
        <v>56</v>
      </c>
      <c r="B723" s="94">
        <v>2</v>
      </c>
      <c r="C723" s="96">
        <v>11484812.23</v>
      </c>
      <c r="D723" s="96">
        <v>0</v>
      </c>
      <c r="E723" s="96">
        <v>11484812.23</v>
      </c>
      <c r="F723" s="93" t="s">
        <v>828</v>
      </c>
      <c r="G723" s="93" t="s">
        <v>538</v>
      </c>
      <c r="H723" s="95" t="s">
        <v>780</v>
      </c>
    </row>
    <row r="724" spans="1:8" s="91" customFormat="1" ht="13.9" hidden="1" customHeight="1" x14ac:dyDescent="0.2">
      <c r="A724" s="92" t="s">
        <v>56</v>
      </c>
      <c r="B724" s="94">
        <v>3</v>
      </c>
      <c r="C724" s="96">
        <v>11484812.23</v>
      </c>
      <c r="D724" s="96">
        <v>0</v>
      </c>
      <c r="E724" s="96">
        <v>11484812.23</v>
      </c>
      <c r="F724" s="93" t="s">
        <v>1007</v>
      </c>
      <c r="G724" s="93" t="s">
        <v>538</v>
      </c>
      <c r="H724" s="95" t="s">
        <v>959</v>
      </c>
    </row>
    <row r="725" spans="1:8" s="91" customFormat="1" ht="13.9" hidden="1" customHeight="1" x14ac:dyDescent="0.2">
      <c r="A725" s="92" t="s">
        <v>56</v>
      </c>
      <c r="B725" s="94">
        <v>4</v>
      </c>
      <c r="C725" s="96">
        <v>11256414.85</v>
      </c>
      <c r="D725" s="96">
        <v>0</v>
      </c>
      <c r="E725" s="96">
        <v>11256414.85</v>
      </c>
      <c r="F725" s="93" t="s">
        <v>1187</v>
      </c>
      <c r="G725" s="93" t="s">
        <v>538</v>
      </c>
      <c r="H725" s="95" t="s">
        <v>1139</v>
      </c>
    </row>
    <row r="726" spans="1:8" s="91" customFormat="1" ht="13.9" hidden="1" customHeight="1" x14ac:dyDescent="0.2">
      <c r="A726" s="64" t="s">
        <v>56</v>
      </c>
      <c r="B726" s="65">
        <v>4</v>
      </c>
      <c r="C726" s="66">
        <v>228451.77</v>
      </c>
      <c r="D726" s="66">
        <v>0</v>
      </c>
      <c r="E726" s="66">
        <v>228451.77</v>
      </c>
      <c r="F726" s="64" t="s">
        <v>1187</v>
      </c>
      <c r="G726" s="64" t="s">
        <v>538</v>
      </c>
      <c r="H726" s="64" t="s">
        <v>2390</v>
      </c>
    </row>
    <row r="727" spans="1:8" s="91" customFormat="1" ht="13.9" hidden="1" customHeight="1" x14ac:dyDescent="0.2">
      <c r="A727" s="92" t="s">
        <v>56</v>
      </c>
      <c r="B727" s="94">
        <v>5</v>
      </c>
      <c r="C727" s="96">
        <v>11489190.42</v>
      </c>
      <c r="D727" s="96">
        <v>0</v>
      </c>
      <c r="E727" s="96">
        <v>11489190.42</v>
      </c>
      <c r="F727" s="93" t="s">
        <v>1365</v>
      </c>
      <c r="G727" s="93" t="s">
        <v>538</v>
      </c>
      <c r="H727" s="95" t="s">
        <v>1317</v>
      </c>
    </row>
    <row r="728" spans="1:8" s="91" customFormat="1" ht="13.9" hidden="1" customHeight="1" x14ac:dyDescent="0.2">
      <c r="A728" s="92" t="s">
        <v>56</v>
      </c>
      <c r="B728" s="94">
        <v>6</v>
      </c>
      <c r="C728" s="96">
        <v>10726797.25</v>
      </c>
      <c r="D728" s="96">
        <v>0</v>
      </c>
      <c r="E728" s="96">
        <v>10726797.25</v>
      </c>
      <c r="F728" s="93" t="s">
        <v>1543</v>
      </c>
      <c r="G728" s="93" t="s">
        <v>538</v>
      </c>
      <c r="H728" s="95" t="s">
        <v>1495</v>
      </c>
    </row>
    <row r="729" spans="1:8" s="91" customFormat="1" ht="13.9" hidden="1" customHeight="1" x14ac:dyDescent="0.2">
      <c r="A729" s="92" t="s">
        <v>56</v>
      </c>
      <c r="B729" s="94">
        <v>7</v>
      </c>
      <c r="C729" s="96">
        <v>10724425.890000001</v>
      </c>
      <c r="D729" s="96">
        <v>0</v>
      </c>
      <c r="E729" s="96">
        <v>10724425.890000001</v>
      </c>
      <c r="F729" s="93" t="s">
        <v>1728</v>
      </c>
      <c r="G729" s="93" t="s">
        <v>538</v>
      </c>
      <c r="H729" s="95" t="s">
        <v>1680</v>
      </c>
    </row>
    <row r="730" spans="1:8" s="91" customFormat="1" ht="13.9" hidden="1" customHeight="1" x14ac:dyDescent="0.2">
      <c r="A730" s="92" t="s">
        <v>56</v>
      </c>
      <c r="B730" s="94">
        <v>8</v>
      </c>
      <c r="C730" s="96">
        <v>10724885.48</v>
      </c>
      <c r="D730" s="96">
        <v>0</v>
      </c>
      <c r="E730" s="96">
        <v>10724885.48</v>
      </c>
      <c r="F730" s="93" t="s">
        <v>1903</v>
      </c>
      <c r="G730" s="93" t="s">
        <v>538</v>
      </c>
      <c r="H730" s="95" t="s">
        <v>1855</v>
      </c>
    </row>
    <row r="731" spans="1:8" s="91" customFormat="1" ht="13.9" hidden="1" customHeight="1" x14ac:dyDescent="0.2">
      <c r="A731" s="92" t="s">
        <v>56</v>
      </c>
      <c r="B731" s="94">
        <v>9</v>
      </c>
      <c r="C731" s="96">
        <v>11501878.619999999</v>
      </c>
      <c r="D731" s="96">
        <v>0</v>
      </c>
      <c r="E731" s="96">
        <v>11501878.619999999</v>
      </c>
      <c r="F731" s="93" t="s">
        <v>2081</v>
      </c>
      <c r="G731" s="93" t="s">
        <v>538</v>
      </c>
      <c r="H731" s="95" t="s">
        <v>2033</v>
      </c>
    </row>
    <row r="732" spans="1:8" s="91" customFormat="1" ht="13.9" hidden="1" customHeight="1" x14ac:dyDescent="0.2">
      <c r="A732" s="92" t="s">
        <v>56</v>
      </c>
      <c r="B732" s="94">
        <v>10</v>
      </c>
      <c r="C732" s="96">
        <v>11524500.689999999</v>
      </c>
      <c r="D732" s="96">
        <v>0</v>
      </c>
      <c r="E732" s="96">
        <v>11524500.689999999</v>
      </c>
      <c r="F732" s="93" t="s">
        <v>2277</v>
      </c>
      <c r="G732" s="93" t="s">
        <v>538</v>
      </c>
      <c r="H732" s="95" t="s">
        <v>2229</v>
      </c>
    </row>
    <row r="733" spans="1:8" s="91" customFormat="1" ht="13.9" hidden="1" customHeight="1" x14ac:dyDescent="0.2">
      <c r="A733" s="92" t="s">
        <v>56</v>
      </c>
      <c r="B733" s="94">
        <v>11</v>
      </c>
      <c r="C733" s="96">
        <v>11524500.689999999</v>
      </c>
      <c r="D733" s="96">
        <v>0</v>
      </c>
      <c r="E733" s="96">
        <v>11524500.689999999</v>
      </c>
      <c r="F733" s="93" t="s">
        <v>2524</v>
      </c>
      <c r="G733" s="93" t="s">
        <v>538</v>
      </c>
      <c r="H733" s="95" t="s">
        <v>2394</v>
      </c>
    </row>
    <row r="734" spans="1:8" s="91" customFormat="1" ht="13.9" hidden="1" customHeight="1" x14ac:dyDescent="0.2">
      <c r="A734" s="92" t="s">
        <v>56</v>
      </c>
      <c r="B734" s="94">
        <v>12</v>
      </c>
      <c r="C734" s="96">
        <v>11523633.539999999</v>
      </c>
      <c r="D734" s="96">
        <v>0</v>
      </c>
      <c r="E734" s="96">
        <v>11523633.539999999</v>
      </c>
      <c r="F734" s="93" t="s">
        <v>2525</v>
      </c>
      <c r="G734" s="93" t="s">
        <v>538</v>
      </c>
      <c r="H734" s="95" t="s">
        <v>2396</v>
      </c>
    </row>
    <row r="735" spans="1:8" s="91" customFormat="1" ht="13.9" hidden="1" customHeight="1" x14ac:dyDescent="0.2">
      <c r="A735" s="92" t="s">
        <v>57</v>
      </c>
      <c r="B735" s="94">
        <v>1</v>
      </c>
      <c r="C735" s="96">
        <v>674987.56</v>
      </c>
      <c r="D735" s="96">
        <v>0</v>
      </c>
      <c r="E735" s="96">
        <v>674987.56</v>
      </c>
      <c r="F735" s="93" t="s">
        <v>539</v>
      </c>
      <c r="G735" s="93" t="s">
        <v>540</v>
      </c>
      <c r="H735" s="95" t="s">
        <v>443</v>
      </c>
    </row>
    <row r="736" spans="1:8" s="91" customFormat="1" ht="13.9" hidden="1" customHeight="1" x14ac:dyDescent="0.2">
      <c r="A736" s="92" t="s">
        <v>57</v>
      </c>
      <c r="B736" s="94">
        <v>2</v>
      </c>
      <c r="C736" s="96">
        <v>674987.56</v>
      </c>
      <c r="D736" s="96">
        <v>0</v>
      </c>
      <c r="E736" s="96">
        <v>674987.56</v>
      </c>
      <c r="F736" s="93" t="s">
        <v>829</v>
      </c>
      <c r="G736" s="93" t="s">
        <v>540</v>
      </c>
      <c r="H736" s="95" t="s">
        <v>780</v>
      </c>
    </row>
    <row r="737" spans="1:8" s="91" customFormat="1" ht="13.9" hidden="1" customHeight="1" x14ac:dyDescent="0.2">
      <c r="A737" s="92" t="s">
        <v>57</v>
      </c>
      <c r="B737" s="94">
        <v>3</v>
      </c>
      <c r="C737" s="96">
        <v>674987.56</v>
      </c>
      <c r="D737" s="96">
        <v>0</v>
      </c>
      <c r="E737" s="96">
        <v>674987.56</v>
      </c>
      <c r="F737" s="93" t="s">
        <v>1008</v>
      </c>
      <c r="G737" s="93" t="s">
        <v>540</v>
      </c>
      <c r="H737" s="95" t="s">
        <v>959</v>
      </c>
    </row>
    <row r="738" spans="1:8" s="91" customFormat="1" ht="13.9" hidden="1" customHeight="1" x14ac:dyDescent="0.2">
      <c r="A738" s="92" t="s">
        <v>57</v>
      </c>
      <c r="B738" s="94">
        <v>4</v>
      </c>
      <c r="C738" s="96">
        <v>639211.44999999995</v>
      </c>
      <c r="D738" s="96">
        <v>0</v>
      </c>
      <c r="E738" s="96">
        <v>639211.44999999995</v>
      </c>
      <c r="F738" s="93" t="s">
        <v>1188</v>
      </c>
      <c r="G738" s="93" t="s">
        <v>540</v>
      </c>
      <c r="H738" s="95" t="s">
        <v>1139</v>
      </c>
    </row>
    <row r="739" spans="1:8" s="91" customFormat="1" ht="13.9" hidden="1" customHeight="1" x14ac:dyDescent="0.2">
      <c r="A739" s="64" t="s">
        <v>57</v>
      </c>
      <c r="B739" s="65">
        <v>4</v>
      </c>
      <c r="C739" s="66">
        <v>35682.74</v>
      </c>
      <c r="D739" s="66">
        <v>0</v>
      </c>
      <c r="E739" s="66">
        <v>35682.74</v>
      </c>
      <c r="F739" s="64" t="s">
        <v>1188</v>
      </c>
      <c r="G739" s="64" t="s">
        <v>540</v>
      </c>
      <c r="H739" s="64" t="s">
        <v>2390</v>
      </c>
    </row>
    <row r="740" spans="1:8" s="91" customFormat="1" ht="13.9" hidden="1" customHeight="1" x14ac:dyDescent="0.2">
      <c r="A740" s="92" t="s">
        <v>57</v>
      </c>
      <c r="B740" s="94">
        <v>5</v>
      </c>
      <c r="C740" s="96">
        <v>674999.23</v>
      </c>
      <c r="D740" s="96">
        <v>0</v>
      </c>
      <c r="E740" s="96">
        <v>674999.23</v>
      </c>
      <c r="F740" s="93" t="s">
        <v>1366</v>
      </c>
      <c r="G740" s="93" t="s">
        <v>540</v>
      </c>
      <c r="H740" s="95" t="s">
        <v>1317</v>
      </c>
    </row>
    <row r="741" spans="1:8" s="91" customFormat="1" ht="13.9" hidden="1" customHeight="1" x14ac:dyDescent="0.2">
      <c r="A741" s="92" t="s">
        <v>57</v>
      </c>
      <c r="B741" s="94">
        <v>6</v>
      </c>
      <c r="C741" s="96">
        <v>590317.28</v>
      </c>
      <c r="D741" s="96">
        <v>0</v>
      </c>
      <c r="E741" s="96">
        <v>590317.28</v>
      </c>
      <c r="F741" s="93" t="s">
        <v>1544</v>
      </c>
      <c r="G741" s="93" t="s">
        <v>540</v>
      </c>
      <c r="H741" s="95" t="s">
        <v>1495</v>
      </c>
    </row>
    <row r="742" spans="1:8" s="91" customFormat="1" ht="13.9" hidden="1" customHeight="1" x14ac:dyDescent="0.2">
      <c r="A742" s="92" t="s">
        <v>57</v>
      </c>
      <c r="B742" s="94">
        <v>7</v>
      </c>
      <c r="C742" s="96">
        <v>600960.09</v>
      </c>
      <c r="D742" s="96">
        <v>0</v>
      </c>
      <c r="E742" s="96">
        <v>600960.09</v>
      </c>
      <c r="F742" s="93" t="s">
        <v>1729</v>
      </c>
      <c r="G742" s="93" t="s">
        <v>540</v>
      </c>
      <c r="H742" s="95" t="s">
        <v>1680</v>
      </c>
    </row>
    <row r="743" spans="1:8" s="91" customFormat="1" ht="13.9" hidden="1" customHeight="1" x14ac:dyDescent="0.2">
      <c r="A743" s="92" t="s">
        <v>57</v>
      </c>
      <c r="B743" s="94">
        <v>8</v>
      </c>
      <c r="C743" s="96">
        <v>600980.84</v>
      </c>
      <c r="D743" s="96">
        <v>0</v>
      </c>
      <c r="E743" s="96">
        <v>600980.84</v>
      </c>
      <c r="F743" s="93" t="s">
        <v>1904</v>
      </c>
      <c r="G743" s="93" t="s">
        <v>540</v>
      </c>
      <c r="H743" s="95" t="s">
        <v>1855</v>
      </c>
    </row>
    <row r="744" spans="1:8" s="91" customFormat="1" ht="13.9" hidden="1" customHeight="1" x14ac:dyDescent="0.2">
      <c r="A744" s="92" t="s">
        <v>57</v>
      </c>
      <c r="B744" s="94">
        <v>9</v>
      </c>
      <c r="C744" s="96">
        <v>638108.18999999994</v>
      </c>
      <c r="D744" s="96">
        <v>0</v>
      </c>
      <c r="E744" s="96">
        <v>638108.18999999994</v>
      </c>
      <c r="F744" s="93" t="s">
        <v>2082</v>
      </c>
      <c r="G744" s="93" t="s">
        <v>540</v>
      </c>
      <c r="H744" s="95" t="s">
        <v>2033</v>
      </c>
    </row>
    <row r="745" spans="1:8" s="91" customFormat="1" ht="13.9" hidden="1" customHeight="1" x14ac:dyDescent="0.2">
      <c r="A745" s="92" t="s">
        <v>57</v>
      </c>
      <c r="B745" s="94">
        <v>10</v>
      </c>
      <c r="C745" s="96">
        <v>638108.18000000005</v>
      </c>
      <c r="D745" s="96">
        <v>0</v>
      </c>
      <c r="E745" s="96">
        <v>638108.18000000005</v>
      </c>
      <c r="F745" s="93" t="s">
        <v>2278</v>
      </c>
      <c r="G745" s="93" t="s">
        <v>540</v>
      </c>
      <c r="H745" s="95" t="s">
        <v>2229</v>
      </c>
    </row>
    <row r="746" spans="1:8" s="91" customFormat="1" ht="13.9" hidden="1" customHeight="1" x14ac:dyDescent="0.2">
      <c r="A746" s="92" t="s">
        <v>57</v>
      </c>
      <c r="B746" s="94">
        <v>11</v>
      </c>
      <c r="C746" s="96">
        <v>638108.18999999994</v>
      </c>
      <c r="D746" s="96">
        <v>0</v>
      </c>
      <c r="E746" s="96">
        <v>638108.18999999994</v>
      </c>
      <c r="F746" s="93" t="s">
        <v>2527</v>
      </c>
      <c r="G746" s="93" t="s">
        <v>540</v>
      </c>
      <c r="H746" s="95" t="s">
        <v>2394</v>
      </c>
    </row>
    <row r="747" spans="1:8" s="91" customFormat="1" ht="13.9" hidden="1" customHeight="1" x14ac:dyDescent="0.2">
      <c r="A747" s="92" t="s">
        <v>57</v>
      </c>
      <c r="B747" s="94">
        <v>12</v>
      </c>
      <c r="C747" s="96">
        <v>638069.02</v>
      </c>
      <c r="D747" s="96">
        <v>0</v>
      </c>
      <c r="E747" s="96">
        <v>638069.02</v>
      </c>
      <c r="F747" s="93" t="s">
        <v>2528</v>
      </c>
      <c r="G747" s="93" t="s">
        <v>540</v>
      </c>
      <c r="H747" s="95" t="s">
        <v>2396</v>
      </c>
    </row>
    <row r="748" spans="1:8" s="91" customFormat="1" ht="13.9" hidden="1" customHeight="1" x14ac:dyDescent="0.2">
      <c r="A748" s="92" t="s">
        <v>58</v>
      </c>
      <c r="B748" s="94">
        <v>1</v>
      </c>
      <c r="C748" s="96">
        <v>364310.95</v>
      </c>
      <c r="D748" s="96">
        <v>0</v>
      </c>
      <c r="E748" s="96">
        <v>364310.95</v>
      </c>
      <c r="F748" s="93" t="s">
        <v>541</v>
      </c>
      <c r="G748" s="93" t="s">
        <v>542</v>
      </c>
      <c r="H748" s="95" t="s">
        <v>443</v>
      </c>
    </row>
    <row r="749" spans="1:8" s="91" customFormat="1" ht="13.9" hidden="1" customHeight="1" x14ac:dyDescent="0.2">
      <c r="A749" s="92" t="s">
        <v>58</v>
      </c>
      <c r="B749" s="94">
        <v>2</v>
      </c>
      <c r="C749" s="96">
        <v>364310.95</v>
      </c>
      <c r="D749" s="96">
        <v>0</v>
      </c>
      <c r="E749" s="96">
        <v>364310.95</v>
      </c>
      <c r="F749" s="93" t="s">
        <v>830</v>
      </c>
      <c r="G749" s="93" t="s">
        <v>542</v>
      </c>
      <c r="H749" s="95" t="s">
        <v>780</v>
      </c>
    </row>
    <row r="750" spans="1:8" s="91" customFormat="1" ht="13.9" hidden="1" customHeight="1" x14ac:dyDescent="0.2">
      <c r="A750" s="92" t="s">
        <v>58</v>
      </c>
      <c r="B750" s="94">
        <v>3</v>
      </c>
      <c r="C750" s="96">
        <v>364310.95</v>
      </c>
      <c r="D750" s="96">
        <v>0</v>
      </c>
      <c r="E750" s="96">
        <v>364310.95</v>
      </c>
      <c r="F750" s="93" t="s">
        <v>1009</v>
      </c>
      <c r="G750" s="93" t="s">
        <v>542</v>
      </c>
      <c r="H750" s="95" t="s">
        <v>959</v>
      </c>
    </row>
    <row r="751" spans="1:8" s="91" customFormat="1" ht="13.9" hidden="1" customHeight="1" x14ac:dyDescent="0.2">
      <c r="A751" s="92" t="s">
        <v>58</v>
      </c>
      <c r="B751" s="94">
        <v>4</v>
      </c>
      <c r="C751" s="96">
        <v>354076.15999999997</v>
      </c>
      <c r="D751" s="96">
        <v>0</v>
      </c>
      <c r="E751" s="96">
        <v>354076.15999999997</v>
      </c>
      <c r="F751" s="93" t="s">
        <v>1189</v>
      </c>
      <c r="G751" s="93" t="s">
        <v>542</v>
      </c>
      <c r="H751" s="95" t="s">
        <v>1139</v>
      </c>
    </row>
    <row r="752" spans="1:8" s="91" customFormat="1" ht="13.9" hidden="1" customHeight="1" x14ac:dyDescent="0.2">
      <c r="A752" s="64" t="s">
        <v>58</v>
      </c>
      <c r="B752" s="65">
        <v>4</v>
      </c>
      <c r="C752" s="66">
        <v>10234.790000000001</v>
      </c>
      <c r="D752" s="66">
        <v>0</v>
      </c>
      <c r="E752" s="66">
        <v>10234.790000000001</v>
      </c>
      <c r="F752" s="64" t="s">
        <v>1189</v>
      </c>
      <c r="G752" s="64" t="s">
        <v>542</v>
      </c>
      <c r="H752" s="64" t="s">
        <v>2390</v>
      </c>
    </row>
    <row r="753" spans="1:8" s="91" customFormat="1" ht="13.9" hidden="1" customHeight="1" x14ac:dyDescent="0.2">
      <c r="A753" s="92" t="s">
        <v>58</v>
      </c>
      <c r="B753" s="94">
        <v>5</v>
      </c>
      <c r="C753" s="96">
        <v>364310.95</v>
      </c>
      <c r="D753" s="96">
        <v>0</v>
      </c>
      <c r="E753" s="96">
        <v>364310.95</v>
      </c>
      <c r="F753" s="93" t="s">
        <v>1367</v>
      </c>
      <c r="G753" s="93" t="s">
        <v>542</v>
      </c>
      <c r="H753" s="95" t="s">
        <v>1317</v>
      </c>
    </row>
    <row r="754" spans="1:8" s="91" customFormat="1" ht="13.9" hidden="1" customHeight="1" x14ac:dyDescent="0.2">
      <c r="A754" s="92" t="s">
        <v>58</v>
      </c>
      <c r="B754" s="94">
        <v>6</v>
      </c>
      <c r="C754" s="96">
        <v>330292.58</v>
      </c>
      <c r="D754" s="96">
        <v>0</v>
      </c>
      <c r="E754" s="96">
        <v>330292.58</v>
      </c>
      <c r="F754" s="93" t="s">
        <v>1545</v>
      </c>
      <c r="G754" s="93" t="s">
        <v>542</v>
      </c>
      <c r="H754" s="95" t="s">
        <v>1495</v>
      </c>
    </row>
    <row r="755" spans="1:8" s="91" customFormat="1" ht="13.9" hidden="1" customHeight="1" x14ac:dyDescent="0.2">
      <c r="A755" s="92" t="s">
        <v>58</v>
      </c>
      <c r="B755" s="94">
        <v>7</v>
      </c>
      <c r="C755" s="96">
        <v>330053.28000000003</v>
      </c>
      <c r="D755" s="96">
        <v>0</v>
      </c>
      <c r="E755" s="96">
        <v>330053.28000000003</v>
      </c>
      <c r="F755" s="93" t="s">
        <v>1730</v>
      </c>
      <c r="G755" s="93" t="s">
        <v>542</v>
      </c>
      <c r="H755" s="95" t="s">
        <v>1680</v>
      </c>
    </row>
    <row r="756" spans="1:8" s="91" customFormat="1" ht="13.9" hidden="1" customHeight="1" x14ac:dyDescent="0.2">
      <c r="A756" s="92" t="s">
        <v>58</v>
      </c>
      <c r="B756" s="94">
        <v>8</v>
      </c>
      <c r="C756" s="96">
        <v>330066.08</v>
      </c>
      <c r="D756" s="96">
        <v>0</v>
      </c>
      <c r="E756" s="96">
        <v>330066.08</v>
      </c>
      <c r="F756" s="93" t="s">
        <v>1905</v>
      </c>
      <c r="G756" s="93" t="s">
        <v>542</v>
      </c>
      <c r="H756" s="95" t="s">
        <v>1855</v>
      </c>
    </row>
    <row r="757" spans="1:8" s="91" customFormat="1" ht="13.9" hidden="1" customHeight="1" x14ac:dyDescent="0.2">
      <c r="A757" s="92" t="s">
        <v>58</v>
      </c>
      <c r="B757" s="94">
        <v>9</v>
      </c>
      <c r="C757" s="96">
        <v>352985.02</v>
      </c>
      <c r="D757" s="96">
        <v>0</v>
      </c>
      <c r="E757" s="96">
        <v>352985.02</v>
      </c>
      <c r="F757" s="93" t="s">
        <v>2083</v>
      </c>
      <c r="G757" s="93" t="s">
        <v>542</v>
      </c>
      <c r="H757" s="95" t="s">
        <v>2033</v>
      </c>
    </row>
    <row r="758" spans="1:8" s="91" customFormat="1" ht="13.9" hidden="1" customHeight="1" x14ac:dyDescent="0.2">
      <c r="A758" s="92" t="s">
        <v>58</v>
      </c>
      <c r="B758" s="94">
        <v>10</v>
      </c>
      <c r="C758" s="96">
        <v>352985.01</v>
      </c>
      <c r="D758" s="96">
        <v>0</v>
      </c>
      <c r="E758" s="96">
        <v>352985.01</v>
      </c>
      <c r="F758" s="93" t="s">
        <v>2279</v>
      </c>
      <c r="G758" s="93" t="s">
        <v>542</v>
      </c>
      <c r="H758" s="95" t="s">
        <v>2229</v>
      </c>
    </row>
    <row r="759" spans="1:8" s="91" customFormat="1" ht="13.9" hidden="1" customHeight="1" x14ac:dyDescent="0.2">
      <c r="A759" s="92" t="s">
        <v>58</v>
      </c>
      <c r="B759" s="94">
        <v>11</v>
      </c>
      <c r="C759" s="96">
        <v>352985.02</v>
      </c>
      <c r="D759" s="96">
        <v>0</v>
      </c>
      <c r="E759" s="96">
        <v>352985.02</v>
      </c>
      <c r="F759" s="93" t="s">
        <v>2530</v>
      </c>
      <c r="G759" s="93" t="s">
        <v>542</v>
      </c>
      <c r="H759" s="95" t="s">
        <v>2394</v>
      </c>
    </row>
    <row r="760" spans="1:8" s="91" customFormat="1" ht="13.9" hidden="1" customHeight="1" x14ac:dyDescent="0.2">
      <c r="A760" s="92" t="s">
        <v>58</v>
      </c>
      <c r="B760" s="94">
        <v>12</v>
      </c>
      <c r="C760" s="96">
        <v>352960.83</v>
      </c>
      <c r="D760" s="96">
        <v>0</v>
      </c>
      <c r="E760" s="96">
        <v>352960.83</v>
      </c>
      <c r="F760" s="93" t="s">
        <v>2531</v>
      </c>
      <c r="G760" s="93" t="s">
        <v>542</v>
      </c>
      <c r="H760" s="95" t="s">
        <v>2396</v>
      </c>
    </row>
    <row r="761" spans="1:8" s="91" customFormat="1" ht="13.9" hidden="1" customHeight="1" x14ac:dyDescent="0.2">
      <c r="A761" s="92" t="s">
        <v>59</v>
      </c>
      <c r="B761" s="94">
        <v>1</v>
      </c>
      <c r="C761" s="96">
        <v>224159.18</v>
      </c>
      <c r="D761" s="96">
        <v>0</v>
      </c>
      <c r="E761" s="96">
        <v>224159.18</v>
      </c>
      <c r="F761" s="93" t="s">
        <v>543</v>
      </c>
      <c r="G761" s="93" t="s">
        <v>544</v>
      </c>
      <c r="H761" s="95" t="s">
        <v>443</v>
      </c>
    </row>
    <row r="762" spans="1:8" s="91" customFormat="1" ht="13.9" hidden="1" customHeight="1" x14ac:dyDescent="0.2">
      <c r="A762" s="92" t="s">
        <v>59</v>
      </c>
      <c r="B762" s="94">
        <v>2</v>
      </c>
      <c r="C762" s="96">
        <v>224159.18</v>
      </c>
      <c r="D762" s="96">
        <v>0</v>
      </c>
      <c r="E762" s="96">
        <v>224159.18</v>
      </c>
      <c r="F762" s="93" t="s">
        <v>831</v>
      </c>
      <c r="G762" s="93" t="s">
        <v>544</v>
      </c>
      <c r="H762" s="95" t="s">
        <v>780</v>
      </c>
    </row>
    <row r="763" spans="1:8" s="91" customFormat="1" ht="13.9" hidden="1" customHeight="1" x14ac:dyDescent="0.2">
      <c r="A763" s="92" t="s">
        <v>59</v>
      </c>
      <c r="B763" s="94">
        <v>3</v>
      </c>
      <c r="C763" s="96">
        <v>224159.18</v>
      </c>
      <c r="D763" s="96">
        <v>0</v>
      </c>
      <c r="E763" s="96">
        <v>224159.18</v>
      </c>
      <c r="F763" s="93" t="s">
        <v>1010</v>
      </c>
      <c r="G763" s="93" t="s">
        <v>544</v>
      </c>
      <c r="H763" s="95" t="s">
        <v>959</v>
      </c>
    </row>
    <row r="764" spans="1:8" s="91" customFormat="1" ht="13.9" hidden="1" customHeight="1" x14ac:dyDescent="0.2">
      <c r="A764" s="92" t="s">
        <v>59</v>
      </c>
      <c r="B764" s="94">
        <v>4</v>
      </c>
      <c r="C764" s="96">
        <v>196821.08</v>
      </c>
      <c r="D764" s="96">
        <v>0</v>
      </c>
      <c r="E764" s="96">
        <v>196821.08</v>
      </c>
      <c r="F764" s="93" t="s">
        <v>1190</v>
      </c>
      <c r="G764" s="93" t="s">
        <v>544</v>
      </c>
      <c r="H764" s="95" t="s">
        <v>1139</v>
      </c>
    </row>
    <row r="765" spans="1:8" s="91" customFormat="1" ht="13.9" hidden="1" customHeight="1" x14ac:dyDescent="0.2">
      <c r="A765" s="53" t="s">
        <v>59</v>
      </c>
      <c r="B765" s="75">
        <v>4</v>
      </c>
      <c r="C765" s="54">
        <v>27338.1</v>
      </c>
      <c r="D765" s="54">
        <v>0</v>
      </c>
      <c r="E765" s="54">
        <v>27338.1</v>
      </c>
      <c r="F765" s="54" t="s">
        <v>1190</v>
      </c>
      <c r="G765" s="54" t="s">
        <v>544</v>
      </c>
      <c r="H765" s="54" t="s">
        <v>2390</v>
      </c>
    </row>
    <row r="766" spans="1:8" s="91" customFormat="1" ht="13.9" hidden="1" customHeight="1" x14ac:dyDescent="0.2">
      <c r="A766" s="92" t="s">
        <v>59</v>
      </c>
      <c r="B766" s="94">
        <v>5</v>
      </c>
      <c r="C766" s="96">
        <v>224159.18</v>
      </c>
      <c r="D766" s="96">
        <v>0</v>
      </c>
      <c r="E766" s="96">
        <v>224159.18</v>
      </c>
      <c r="F766" s="93" t="s">
        <v>1368</v>
      </c>
      <c r="G766" s="93" t="s">
        <v>544</v>
      </c>
      <c r="H766" s="95" t="s">
        <v>1317</v>
      </c>
    </row>
    <row r="767" spans="1:8" s="91" customFormat="1" ht="13.9" hidden="1" customHeight="1" x14ac:dyDescent="0.2">
      <c r="A767" s="92" t="s">
        <v>59</v>
      </c>
      <c r="B767" s="94">
        <v>6</v>
      </c>
      <c r="C767" s="96">
        <v>222337.84</v>
      </c>
      <c r="D767" s="96">
        <v>0</v>
      </c>
      <c r="E767" s="96">
        <v>222337.84</v>
      </c>
      <c r="F767" s="93" t="s">
        <v>1546</v>
      </c>
      <c r="G767" s="93" t="s">
        <v>544</v>
      </c>
      <c r="H767" s="95" t="s">
        <v>1495</v>
      </c>
    </row>
    <row r="768" spans="1:8" s="91" customFormat="1" ht="13.9" hidden="1" customHeight="1" x14ac:dyDescent="0.2">
      <c r="A768" s="92" t="s">
        <v>59</v>
      </c>
      <c r="B768" s="94">
        <v>7</v>
      </c>
      <c r="C768" s="96">
        <v>222324.64</v>
      </c>
      <c r="D768" s="96">
        <v>0</v>
      </c>
      <c r="E768" s="96">
        <v>222324.64</v>
      </c>
      <c r="F768" s="93" t="s">
        <v>1731</v>
      </c>
      <c r="G768" s="93" t="s">
        <v>544</v>
      </c>
      <c r="H768" s="95" t="s">
        <v>1680</v>
      </c>
    </row>
    <row r="769" spans="1:8" s="91" customFormat="1" ht="13.9" hidden="1" customHeight="1" x14ac:dyDescent="0.2">
      <c r="A769" s="92" t="s">
        <v>59</v>
      </c>
      <c r="B769" s="94">
        <v>8</v>
      </c>
      <c r="C769" s="96">
        <v>222331.94</v>
      </c>
      <c r="D769" s="96">
        <v>0</v>
      </c>
      <c r="E769" s="96">
        <v>222331.94</v>
      </c>
      <c r="F769" s="93" t="s">
        <v>1906</v>
      </c>
      <c r="G769" s="93" t="s">
        <v>544</v>
      </c>
      <c r="H769" s="95" t="s">
        <v>1855</v>
      </c>
    </row>
    <row r="770" spans="1:8" s="91" customFormat="1" ht="13.9" hidden="1" customHeight="1" x14ac:dyDescent="0.2">
      <c r="A770" s="92" t="s">
        <v>59</v>
      </c>
      <c r="B770" s="94">
        <v>9</v>
      </c>
      <c r="C770" s="96">
        <v>235382.37</v>
      </c>
      <c r="D770" s="96">
        <v>0</v>
      </c>
      <c r="E770" s="96">
        <v>235382.37</v>
      </c>
      <c r="F770" s="93" t="s">
        <v>2084</v>
      </c>
      <c r="G770" s="93" t="s">
        <v>544</v>
      </c>
      <c r="H770" s="95" t="s">
        <v>2033</v>
      </c>
    </row>
    <row r="771" spans="1:8" s="91" customFormat="1" ht="13.9" hidden="1" customHeight="1" x14ac:dyDescent="0.2">
      <c r="A771" s="92" t="s">
        <v>59</v>
      </c>
      <c r="B771" s="94">
        <v>10</v>
      </c>
      <c r="C771" s="96">
        <v>235382.37</v>
      </c>
      <c r="D771" s="96">
        <v>0</v>
      </c>
      <c r="E771" s="96">
        <v>235382.37</v>
      </c>
      <c r="F771" s="93" t="s">
        <v>2280</v>
      </c>
      <c r="G771" s="93" t="s">
        <v>544</v>
      </c>
      <c r="H771" s="95" t="s">
        <v>2229</v>
      </c>
    </row>
    <row r="772" spans="1:8" s="91" customFormat="1" ht="13.9" hidden="1" customHeight="1" x14ac:dyDescent="0.2">
      <c r="A772" s="92" t="s">
        <v>59</v>
      </c>
      <c r="B772" s="94">
        <v>11</v>
      </c>
      <c r="C772" s="96">
        <v>235382.37</v>
      </c>
      <c r="D772" s="96">
        <v>0</v>
      </c>
      <c r="E772" s="96">
        <v>235382.37</v>
      </c>
      <c r="F772" s="93" t="s">
        <v>2532</v>
      </c>
      <c r="G772" s="93" t="s">
        <v>544</v>
      </c>
      <c r="H772" s="95" t="s">
        <v>2394</v>
      </c>
    </row>
    <row r="773" spans="1:8" s="91" customFormat="1" ht="13.9" hidden="1" customHeight="1" x14ac:dyDescent="0.2">
      <c r="A773" s="92" t="s">
        <v>59</v>
      </c>
      <c r="B773" s="94">
        <v>12</v>
      </c>
      <c r="C773" s="96">
        <v>235368.6</v>
      </c>
      <c r="D773" s="96">
        <v>0</v>
      </c>
      <c r="E773" s="96">
        <v>235368.6</v>
      </c>
      <c r="F773" s="93" t="s">
        <v>2533</v>
      </c>
      <c r="G773" s="93" t="s">
        <v>544</v>
      </c>
      <c r="H773" s="95" t="s">
        <v>2396</v>
      </c>
    </row>
    <row r="774" spans="1:8" s="91" customFormat="1" ht="13.9" hidden="1" customHeight="1" x14ac:dyDescent="0.2">
      <c r="A774" s="92" t="s">
        <v>60</v>
      </c>
      <c r="B774" s="94">
        <v>1</v>
      </c>
      <c r="C774" s="96">
        <v>2829255.36</v>
      </c>
      <c r="D774" s="96">
        <v>0</v>
      </c>
      <c r="E774" s="96">
        <v>2829255.36</v>
      </c>
      <c r="F774" s="93" t="s">
        <v>545</v>
      </c>
      <c r="G774" s="93" t="s">
        <v>546</v>
      </c>
      <c r="H774" s="95" t="s">
        <v>443</v>
      </c>
    </row>
    <row r="775" spans="1:8" s="91" customFormat="1" ht="13.9" hidden="1" customHeight="1" x14ac:dyDescent="0.2">
      <c r="A775" s="92" t="s">
        <v>60</v>
      </c>
      <c r="B775" s="94">
        <v>2</v>
      </c>
      <c r="C775" s="96">
        <v>2829755.36</v>
      </c>
      <c r="D775" s="96">
        <v>0</v>
      </c>
      <c r="E775" s="96">
        <v>2829755.36</v>
      </c>
      <c r="F775" s="93" t="s">
        <v>832</v>
      </c>
      <c r="G775" s="93" t="s">
        <v>546</v>
      </c>
      <c r="H775" s="95" t="s">
        <v>780</v>
      </c>
    </row>
    <row r="776" spans="1:8" s="91" customFormat="1" ht="13.9" hidden="1" customHeight="1" x14ac:dyDescent="0.2">
      <c r="A776" s="92" t="s">
        <v>60</v>
      </c>
      <c r="B776" s="94">
        <v>3</v>
      </c>
      <c r="C776" s="96">
        <v>2829755.31</v>
      </c>
      <c r="D776" s="96">
        <v>0</v>
      </c>
      <c r="E776" s="96">
        <v>2829755.31</v>
      </c>
      <c r="F776" s="93" t="s">
        <v>1011</v>
      </c>
      <c r="G776" s="93" t="s">
        <v>546</v>
      </c>
      <c r="H776" s="95" t="s">
        <v>959</v>
      </c>
    </row>
    <row r="777" spans="1:8" s="91" customFormat="1" ht="13.9" hidden="1" customHeight="1" x14ac:dyDescent="0.2">
      <c r="A777" s="92" t="s">
        <v>60</v>
      </c>
      <c r="B777" s="94">
        <v>4</v>
      </c>
      <c r="C777" s="96">
        <v>2777435.01</v>
      </c>
      <c r="D777" s="96">
        <v>0</v>
      </c>
      <c r="E777" s="96">
        <v>2777435.01</v>
      </c>
      <c r="F777" s="93" t="s">
        <v>1191</v>
      </c>
      <c r="G777" s="93" t="s">
        <v>546</v>
      </c>
      <c r="H777" s="95" t="s">
        <v>1139</v>
      </c>
    </row>
    <row r="778" spans="1:8" s="91" customFormat="1" ht="13.9" hidden="1" customHeight="1" x14ac:dyDescent="0.2">
      <c r="A778" s="64" t="s">
        <v>60</v>
      </c>
      <c r="B778" s="65">
        <v>4</v>
      </c>
      <c r="C778" s="66">
        <v>52037.01</v>
      </c>
      <c r="D778" s="66">
        <v>0</v>
      </c>
      <c r="E778" s="66">
        <v>52037.01</v>
      </c>
      <c r="F778" s="64" t="s">
        <v>1191</v>
      </c>
      <c r="G778" s="64" t="s">
        <v>546</v>
      </c>
      <c r="H778" s="64" t="s">
        <v>2390</v>
      </c>
    </row>
    <row r="779" spans="1:8" s="91" customFormat="1" ht="13.9" hidden="1" customHeight="1" x14ac:dyDescent="0.2">
      <c r="A779" s="92" t="s">
        <v>60</v>
      </c>
      <c r="B779" s="94">
        <v>5</v>
      </c>
      <c r="C779" s="96">
        <v>2829472.02</v>
      </c>
      <c r="D779" s="96">
        <v>0</v>
      </c>
      <c r="E779" s="96">
        <v>2829472.02</v>
      </c>
      <c r="F779" s="93" t="s">
        <v>1369</v>
      </c>
      <c r="G779" s="93" t="s">
        <v>546</v>
      </c>
      <c r="H779" s="95" t="s">
        <v>1317</v>
      </c>
    </row>
    <row r="780" spans="1:8" s="91" customFormat="1" ht="13.9" hidden="1" customHeight="1" x14ac:dyDescent="0.2">
      <c r="A780" s="92" t="s">
        <v>60</v>
      </c>
      <c r="B780" s="94">
        <v>6</v>
      </c>
      <c r="C780" s="96">
        <v>2617387.34</v>
      </c>
      <c r="D780" s="96">
        <v>0</v>
      </c>
      <c r="E780" s="96">
        <v>2617387.34</v>
      </c>
      <c r="F780" s="93" t="s">
        <v>1547</v>
      </c>
      <c r="G780" s="93" t="s">
        <v>546</v>
      </c>
      <c r="H780" s="95" t="s">
        <v>1495</v>
      </c>
    </row>
    <row r="781" spans="1:8" s="91" customFormat="1" ht="13.9" hidden="1" customHeight="1" x14ac:dyDescent="0.2">
      <c r="A781" s="92" t="s">
        <v>60</v>
      </c>
      <c r="B781" s="94">
        <v>7</v>
      </c>
      <c r="C781" s="96">
        <v>2614436.94</v>
      </c>
      <c r="D781" s="96">
        <v>0</v>
      </c>
      <c r="E781" s="96">
        <v>2614436.94</v>
      </c>
      <c r="F781" s="93" t="s">
        <v>1732</v>
      </c>
      <c r="G781" s="93" t="s">
        <v>546</v>
      </c>
      <c r="H781" s="95" t="s">
        <v>1680</v>
      </c>
    </row>
    <row r="782" spans="1:8" s="91" customFormat="1" ht="13.9" hidden="1" customHeight="1" x14ac:dyDescent="0.2">
      <c r="A782" s="92" t="s">
        <v>60</v>
      </c>
      <c r="B782" s="94">
        <v>8</v>
      </c>
      <c r="C782" s="96">
        <v>2614553.83</v>
      </c>
      <c r="D782" s="96">
        <v>0</v>
      </c>
      <c r="E782" s="96">
        <v>2614553.83</v>
      </c>
      <c r="F782" s="93" t="s">
        <v>1907</v>
      </c>
      <c r="G782" s="93" t="s">
        <v>546</v>
      </c>
      <c r="H782" s="95" t="s">
        <v>1855</v>
      </c>
    </row>
    <row r="783" spans="1:8" s="91" customFormat="1" ht="13.9" hidden="1" customHeight="1" x14ac:dyDescent="0.2">
      <c r="A783" s="92" t="s">
        <v>60</v>
      </c>
      <c r="B783" s="94">
        <v>9</v>
      </c>
      <c r="C783" s="96">
        <v>2823679.96</v>
      </c>
      <c r="D783" s="96">
        <v>0</v>
      </c>
      <c r="E783" s="96">
        <v>2823679.96</v>
      </c>
      <c r="F783" s="93" t="s">
        <v>2085</v>
      </c>
      <c r="G783" s="93" t="s">
        <v>546</v>
      </c>
      <c r="H783" s="95" t="s">
        <v>2033</v>
      </c>
    </row>
    <row r="784" spans="1:8" s="91" customFormat="1" ht="13.9" hidden="1" customHeight="1" x14ac:dyDescent="0.2">
      <c r="A784" s="92" t="s">
        <v>60</v>
      </c>
      <c r="B784" s="94">
        <v>10</v>
      </c>
      <c r="C784" s="96">
        <v>2823679.95</v>
      </c>
      <c r="D784" s="96">
        <v>0</v>
      </c>
      <c r="E784" s="96">
        <v>2823679.95</v>
      </c>
      <c r="F784" s="93" t="s">
        <v>2281</v>
      </c>
      <c r="G784" s="93" t="s">
        <v>546</v>
      </c>
      <c r="H784" s="95" t="s">
        <v>2229</v>
      </c>
    </row>
    <row r="785" spans="1:8" s="91" customFormat="1" ht="13.9" hidden="1" customHeight="1" x14ac:dyDescent="0.2">
      <c r="A785" s="92" t="s">
        <v>60</v>
      </c>
      <c r="B785" s="94">
        <v>11</v>
      </c>
      <c r="C785" s="96">
        <v>2823679.95</v>
      </c>
      <c r="D785" s="96">
        <v>0</v>
      </c>
      <c r="E785" s="96">
        <v>2823679.95</v>
      </c>
      <c r="F785" s="93" t="s">
        <v>2534</v>
      </c>
      <c r="G785" s="93" t="s">
        <v>546</v>
      </c>
      <c r="H785" s="95" t="s">
        <v>2394</v>
      </c>
    </row>
    <row r="786" spans="1:8" s="91" customFormat="1" ht="13.9" hidden="1" customHeight="1" x14ac:dyDescent="0.2">
      <c r="A786" s="92" t="s">
        <v>60</v>
      </c>
      <c r="B786" s="94">
        <v>12</v>
      </c>
      <c r="C786" s="96">
        <v>2823459.4</v>
      </c>
      <c r="D786" s="96">
        <v>0</v>
      </c>
      <c r="E786" s="96">
        <v>2823459.4</v>
      </c>
      <c r="F786" s="93" t="s">
        <v>2535</v>
      </c>
      <c r="G786" s="93" t="s">
        <v>546</v>
      </c>
      <c r="H786" s="95" t="s">
        <v>2396</v>
      </c>
    </row>
    <row r="787" spans="1:8" s="91" customFormat="1" ht="13.9" hidden="1" customHeight="1" x14ac:dyDescent="0.2">
      <c r="A787" s="92" t="s">
        <v>61</v>
      </c>
      <c r="B787" s="94">
        <v>1</v>
      </c>
      <c r="C787" s="96">
        <v>14049051.810000001</v>
      </c>
      <c r="D787" s="96">
        <v>0</v>
      </c>
      <c r="E787" s="96">
        <v>14049051.810000001</v>
      </c>
      <c r="F787" s="93" t="s">
        <v>547</v>
      </c>
      <c r="G787" s="93" t="s">
        <v>548</v>
      </c>
      <c r="H787" s="95" t="s">
        <v>443</v>
      </c>
    </row>
    <row r="788" spans="1:8" s="91" customFormat="1" ht="13.9" hidden="1" customHeight="1" x14ac:dyDescent="0.2">
      <c r="A788" s="92" t="s">
        <v>61</v>
      </c>
      <c r="B788" s="94">
        <v>2</v>
      </c>
      <c r="C788" s="96">
        <v>14050551.800000001</v>
      </c>
      <c r="D788" s="96">
        <v>0</v>
      </c>
      <c r="E788" s="96">
        <v>14050551.800000001</v>
      </c>
      <c r="F788" s="93" t="s">
        <v>833</v>
      </c>
      <c r="G788" s="93" t="s">
        <v>548</v>
      </c>
      <c r="H788" s="95" t="s">
        <v>780</v>
      </c>
    </row>
    <row r="789" spans="1:8" s="91" customFormat="1" ht="13.9" hidden="1" customHeight="1" x14ac:dyDescent="0.2">
      <c r="A789" s="92" t="s">
        <v>61</v>
      </c>
      <c r="B789" s="94">
        <v>3</v>
      </c>
      <c r="C789" s="96">
        <v>14050551.800000001</v>
      </c>
      <c r="D789" s="96">
        <v>0</v>
      </c>
      <c r="E789" s="96">
        <v>14050551.800000001</v>
      </c>
      <c r="F789" s="93" t="s">
        <v>1012</v>
      </c>
      <c r="G789" s="93" t="s">
        <v>548</v>
      </c>
      <c r="H789" s="95" t="s">
        <v>959</v>
      </c>
    </row>
    <row r="790" spans="1:8" s="91" customFormat="1" ht="13.9" hidden="1" customHeight="1" x14ac:dyDescent="0.2">
      <c r="A790" s="92" t="s">
        <v>61</v>
      </c>
      <c r="B790" s="94">
        <v>4</v>
      </c>
      <c r="C790" s="96">
        <v>13344731.1</v>
      </c>
      <c r="D790" s="96">
        <v>0</v>
      </c>
      <c r="E790" s="96">
        <v>13344731.1</v>
      </c>
      <c r="F790" s="93" t="s">
        <v>1192</v>
      </c>
      <c r="G790" s="93" t="s">
        <v>548</v>
      </c>
      <c r="H790" s="95" t="s">
        <v>1139</v>
      </c>
    </row>
    <row r="791" spans="1:8" s="91" customFormat="1" ht="13.9" hidden="1" customHeight="1" x14ac:dyDescent="0.2">
      <c r="A791" s="64" t="s">
        <v>61</v>
      </c>
      <c r="B791" s="65">
        <v>4</v>
      </c>
      <c r="C791" s="66">
        <v>715588.9</v>
      </c>
      <c r="D791" s="66">
        <v>0</v>
      </c>
      <c r="E791" s="66">
        <v>715588.9</v>
      </c>
      <c r="F791" s="64" t="s">
        <v>1192</v>
      </c>
      <c r="G791" s="64" t="s">
        <v>548</v>
      </c>
      <c r="H791" s="64" t="s">
        <v>2390</v>
      </c>
    </row>
    <row r="792" spans="1:8" s="91" customFormat="1" ht="13.9" hidden="1" customHeight="1" x14ac:dyDescent="0.2">
      <c r="A792" s="92" t="s">
        <v>61</v>
      </c>
      <c r="B792" s="94">
        <v>5</v>
      </c>
      <c r="C792" s="96">
        <v>14060507.5</v>
      </c>
      <c r="D792" s="96">
        <v>0</v>
      </c>
      <c r="E792" s="96">
        <v>14060507.5</v>
      </c>
      <c r="F792" s="93" t="s">
        <v>1370</v>
      </c>
      <c r="G792" s="93" t="s">
        <v>548</v>
      </c>
      <c r="H792" s="95" t="s">
        <v>1317</v>
      </c>
    </row>
    <row r="793" spans="1:8" s="91" customFormat="1" ht="13.9" hidden="1" customHeight="1" x14ac:dyDescent="0.2">
      <c r="A793" s="92" t="s">
        <v>61</v>
      </c>
      <c r="B793" s="94">
        <v>6</v>
      </c>
      <c r="C793" s="96">
        <v>15913835.52</v>
      </c>
      <c r="D793" s="96">
        <v>0</v>
      </c>
      <c r="E793" s="96">
        <v>15913835.52</v>
      </c>
      <c r="F793" s="93" t="s">
        <v>1548</v>
      </c>
      <c r="G793" s="93" t="s">
        <v>548</v>
      </c>
      <c r="H793" s="95" t="s">
        <v>1495</v>
      </c>
    </row>
    <row r="794" spans="1:8" s="91" customFormat="1" ht="13.9" hidden="1" customHeight="1" x14ac:dyDescent="0.2">
      <c r="A794" s="92" t="s">
        <v>61</v>
      </c>
      <c r="B794" s="94">
        <v>7</v>
      </c>
      <c r="C794" s="96">
        <v>15793867.109999999</v>
      </c>
      <c r="D794" s="96">
        <v>0</v>
      </c>
      <c r="E794" s="96">
        <v>15793867.109999999</v>
      </c>
      <c r="F794" s="93" t="s">
        <v>1733</v>
      </c>
      <c r="G794" s="93" t="s">
        <v>548</v>
      </c>
      <c r="H794" s="95" t="s">
        <v>1680</v>
      </c>
    </row>
    <row r="795" spans="1:8" s="91" customFormat="1" ht="13.9" hidden="1" customHeight="1" x14ac:dyDescent="0.2">
      <c r="A795" s="92" t="s">
        <v>61</v>
      </c>
      <c r="B795" s="94">
        <v>8</v>
      </c>
      <c r="C795" s="96">
        <v>15794388.52</v>
      </c>
      <c r="D795" s="96">
        <v>0</v>
      </c>
      <c r="E795" s="96">
        <v>15794388.52</v>
      </c>
      <c r="F795" s="93" t="s">
        <v>1908</v>
      </c>
      <c r="G795" s="93" t="s">
        <v>548</v>
      </c>
      <c r="H795" s="95" t="s">
        <v>1855</v>
      </c>
    </row>
    <row r="796" spans="1:8" s="91" customFormat="1" ht="13.9" hidden="1" customHeight="1" x14ac:dyDescent="0.2">
      <c r="A796" s="92" t="s">
        <v>61</v>
      </c>
      <c r="B796" s="94">
        <v>9</v>
      </c>
      <c r="C796" s="96">
        <v>16727214.67</v>
      </c>
      <c r="D796" s="96">
        <v>0</v>
      </c>
      <c r="E796" s="96">
        <v>16727214.67</v>
      </c>
      <c r="F796" s="93" t="s">
        <v>2086</v>
      </c>
      <c r="G796" s="93" t="s">
        <v>548</v>
      </c>
      <c r="H796" s="95" t="s">
        <v>2033</v>
      </c>
    </row>
    <row r="797" spans="1:8" s="91" customFormat="1" ht="13.9" hidden="1" customHeight="1" x14ac:dyDescent="0.2">
      <c r="A797" s="92" t="s">
        <v>61</v>
      </c>
      <c r="B797" s="94">
        <v>10</v>
      </c>
      <c r="C797" s="96">
        <v>16727214.67</v>
      </c>
      <c r="D797" s="96">
        <v>0</v>
      </c>
      <c r="E797" s="96">
        <v>16727214.67</v>
      </c>
      <c r="F797" s="93" t="s">
        <v>2282</v>
      </c>
      <c r="G797" s="93" t="s">
        <v>548</v>
      </c>
      <c r="H797" s="95" t="s">
        <v>2229</v>
      </c>
    </row>
    <row r="798" spans="1:8" s="91" customFormat="1" ht="13.9" hidden="1" customHeight="1" x14ac:dyDescent="0.2">
      <c r="A798" s="92" t="s">
        <v>61</v>
      </c>
      <c r="B798" s="94">
        <v>11</v>
      </c>
      <c r="C798" s="96">
        <v>16727214.68</v>
      </c>
      <c r="D798" s="96">
        <v>0</v>
      </c>
      <c r="E798" s="96">
        <v>16727214.68</v>
      </c>
      <c r="F798" s="93" t="s">
        <v>2536</v>
      </c>
      <c r="G798" s="93" t="s">
        <v>548</v>
      </c>
      <c r="H798" s="95" t="s">
        <v>2394</v>
      </c>
    </row>
    <row r="799" spans="1:8" s="91" customFormat="1" ht="13.9" hidden="1" customHeight="1" x14ac:dyDescent="0.2">
      <c r="A799" s="92" t="s">
        <v>61</v>
      </c>
      <c r="B799" s="94">
        <v>12</v>
      </c>
      <c r="C799" s="96">
        <v>16750557.57</v>
      </c>
      <c r="D799" s="96">
        <v>0</v>
      </c>
      <c r="E799" s="96">
        <v>16750557.57</v>
      </c>
      <c r="F799" s="93" t="s">
        <v>2537</v>
      </c>
      <c r="G799" s="93" t="s">
        <v>548</v>
      </c>
      <c r="H799" s="95" t="s">
        <v>2396</v>
      </c>
    </row>
    <row r="800" spans="1:8" s="91" customFormat="1" ht="13.9" hidden="1" customHeight="1" x14ac:dyDescent="0.2">
      <c r="A800" s="92" t="s">
        <v>62</v>
      </c>
      <c r="B800" s="94">
        <v>1</v>
      </c>
      <c r="C800" s="96">
        <v>214018.52</v>
      </c>
      <c r="D800" s="96">
        <v>0</v>
      </c>
      <c r="E800" s="96">
        <v>214018.52</v>
      </c>
      <c r="F800" s="93" t="s">
        <v>549</v>
      </c>
      <c r="G800" s="93" t="s">
        <v>550</v>
      </c>
      <c r="H800" s="95" t="s">
        <v>443</v>
      </c>
    </row>
    <row r="801" spans="1:8" s="91" customFormat="1" ht="13.9" hidden="1" customHeight="1" x14ac:dyDescent="0.2">
      <c r="A801" s="92" t="s">
        <v>62</v>
      </c>
      <c r="B801" s="94">
        <v>2</v>
      </c>
      <c r="C801" s="96">
        <v>214018.52</v>
      </c>
      <c r="D801" s="96">
        <v>0</v>
      </c>
      <c r="E801" s="96">
        <v>214018.52</v>
      </c>
      <c r="F801" s="93" t="s">
        <v>834</v>
      </c>
      <c r="G801" s="93" t="s">
        <v>550</v>
      </c>
      <c r="H801" s="95" t="s">
        <v>780</v>
      </c>
    </row>
    <row r="802" spans="1:8" s="91" customFormat="1" ht="13.9" hidden="1" customHeight="1" x14ac:dyDescent="0.2">
      <c r="A802" s="92" t="s">
        <v>62</v>
      </c>
      <c r="B802" s="94">
        <v>3</v>
      </c>
      <c r="C802" s="96">
        <v>214018.52</v>
      </c>
      <c r="D802" s="96">
        <v>0</v>
      </c>
      <c r="E802" s="96">
        <v>214018.52</v>
      </c>
      <c r="F802" s="93" t="s">
        <v>1013</v>
      </c>
      <c r="G802" s="93" t="s">
        <v>550</v>
      </c>
      <c r="H802" s="95" t="s">
        <v>959</v>
      </c>
    </row>
    <row r="803" spans="1:8" s="91" customFormat="1" ht="13.9" hidden="1" customHeight="1" x14ac:dyDescent="0.2">
      <c r="A803" s="92" t="s">
        <v>62</v>
      </c>
      <c r="B803" s="94">
        <v>4</v>
      </c>
      <c r="C803" s="96">
        <v>203279.08</v>
      </c>
      <c r="D803" s="96">
        <v>0</v>
      </c>
      <c r="E803" s="96">
        <v>203279.08</v>
      </c>
      <c r="F803" s="93" t="s">
        <v>1193</v>
      </c>
      <c r="G803" s="93" t="s">
        <v>550</v>
      </c>
      <c r="H803" s="95" t="s">
        <v>1139</v>
      </c>
    </row>
    <row r="804" spans="1:8" s="91" customFormat="1" ht="13.9" hidden="1" customHeight="1" x14ac:dyDescent="0.2">
      <c r="A804" s="64" t="s">
        <v>62</v>
      </c>
      <c r="B804" s="65">
        <v>4</v>
      </c>
      <c r="C804" s="66">
        <v>10739.44</v>
      </c>
      <c r="D804" s="66">
        <v>0</v>
      </c>
      <c r="E804" s="66">
        <v>10739.44</v>
      </c>
      <c r="F804" s="64" t="s">
        <v>1193</v>
      </c>
      <c r="G804" s="64" t="s">
        <v>550</v>
      </c>
      <c r="H804" s="64" t="s">
        <v>2390</v>
      </c>
    </row>
    <row r="805" spans="1:8" s="91" customFormat="1" ht="13.9" hidden="1" customHeight="1" x14ac:dyDescent="0.2">
      <c r="A805" s="92" t="s">
        <v>62</v>
      </c>
      <c r="B805" s="94">
        <v>5</v>
      </c>
      <c r="C805" s="96">
        <v>214018.52</v>
      </c>
      <c r="D805" s="96">
        <v>0</v>
      </c>
      <c r="E805" s="96">
        <v>214018.52</v>
      </c>
      <c r="F805" s="93" t="s">
        <v>1371</v>
      </c>
      <c r="G805" s="93" t="s">
        <v>550</v>
      </c>
      <c r="H805" s="95" t="s">
        <v>1317</v>
      </c>
    </row>
    <row r="806" spans="1:8" s="91" customFormat="1" ht="13.9" hidden="1" customHeight="1" x14ac:dyDescent="0.2">
      <c r="A806" s="92" t="s">
        <v>62</v>
      </c>
      <c r="B806" s="94">
        <v>6</v>
      </c>
      <c r="C806" s="96">
        <v>182705.72</v>
      </c>
      <c r="D806" s="96">
        <v>0</v>
      </c>
      <c r="E806" s="96">
        <v>182705.72</v>
      </c>
      <c r="F806" s="93" t="s">
        <v>1549</v>
      </c>
      <c r="G806" s="93" t="s">
        <v>550</v>
      </c>
      <c r="H806" s="95" t="s">
        <v>1495</v>
      </c>
    </row>
    <row r="807" spans="1:8" s="91" customFormat="1" ht="13.9" hidden="1" customHeight="1" x14ac:dyDescent="0.2">
      <c r="A807" s="92" t="s">
        <v>62</v>
      </c>
      <c r="B807" s="94">
        <v>7</v>
      </c>
      <c r="C807" s="96">
        <v>182670.07999999999</v>
      </c>
      <c r="D807" s="96">
        <v>0</v>
      </c>
      <c r="E807" s="96">
        <v>182670.07999999999</v>
      </c>
      <c r="F807" s="93" t="s">
        <v>1734</v>
      </c>
      <c r="G807" s="93" t="s">
        <v>550</v>
      </c>
      <c r="H807" s="95" t="s">
        <v>1680</v>
      </c>
    </row>
    <row r="808" spans="1:8" s="91" customFormat="1" ht="13.9" hidden="1" customHeight="1" x14ac:dyDescent="0.2">
      <c r="A808" s="92" t="s">
        <v>62</v>
      </c>
      <c r="B808" s="94">
        <v>8</v>
      </c>
      <c r="C808" s="96">
        <v>182676.13</v>
      </c>
      <c r="D808" s="96">
        <v>0</v>
      </c>
      <c r="E808" s="96">
        <v>182676.13</v>
      </c>
      <c r="F808" s="93" t="s">
        <v>1909</v>
      </c>
      <c r="G808" s="93" t="s">
        <v>550</v>
      </c>
      <c r="H808" s="95" t="s">
        <v>1855</v>
      </c>
    </row>
    <row r="809" spans="1:8" s="91" customFormat="1" ht="13.9" hidden="1" customHeight="1" x14ac:dyDescent="0.2">
      <c r="A809" s="92" t="s">
        <v>62</v>
      </c>
      <c r="B809" s="94">
        <v>9</v>
      </c>
      <c r="C809" s="96">
        <v>193509.11</v>
      </c>
      <c r="D809" s="96">
        <v>0</v>
      </c>
      <c r="E809" s="96">
        <v>193509.11</v>
      </c>
      <c r="F809" s="93" t="s">
        <v>2087</v>
      </c>
      <c r="G809" s="93" t="s">
        <v>550</v>
      </c>
      <c r="H809" s="95" t="s">
        <v>2033</v>
      </c>
    </row>
    <row r="810" spans="1:8" s="91" customFormat="1" ht="13.9" hidden="1" customHeight="1" x14ac:dyDescent="0.2">
      <c r="A810" s="92" t="s">
        <v>62</v>
      </c>
      <c r="B810" s="94">
        <v>10</v>
      </c>
      <c r="C810" s="96">
        <v>193509.11</v>
      </c>
      <c r="D810" s="96">
        <v>0</v>
      </c>
      <c r="E810" s="96">
        <v>193509.11</v>
      </c>
      <c r="F810" s="93" t="s">
        <v>2283</v>
      </c>
      <c r="G810" s="93" t="s">
        <v>550</v>
      </c>
      <c r="H810" s="95" t="s">
        <v>2229</v>
      </c>
    </row>
    <row r="811" spans="1:8" s="91" customFormat="1" ht="13.9" hidden="1" customHeight="1" x14ac:dyDescent="0.2">
      <c r="A811" s="92" t="s">
        <v>62</v>
      </c>
      <c r="B811" s="94">
        <v>11</v>
      </c>
      <c r="C811" s="96">
        <v>193509.11</v>
      </c>
      <c r="D811" s="96">
        <v>0</v>
      </c>
      <c r="E811" s="96">
        <v>193509.11</v>
      </c>
      <c r="F811" s="93" t="s">
        <v>2539</v>
      </c>
      <c r="G811" s="93" t="s">
        <v>550</v>
      </c>
      <c r="H811" s="95" t="s">
        <v>2394</v>
      </c>
    </row>
    <row r="812" spans="1:8" s="91" customFormat="1" ht="13.9" hidden="1" customHeight="1" x14ac:dyDescent="0.2">
      <c r="A812" s="92" t="s">
        <v>62</v>
      </c>
      <c r="B812" s="94">
        <v>12</v>
      </c>
      <c r="C812" s="96">
        <v>193497.68</v>
      </c>
      <c r="D812" s="96">
        <v>0</v>
      </c>
      <c r="E812" s="96">
        <v>193497.68</v>
      </c>
      <c r="F812" s="93" t="s">
        <v>2540</v>
      </c>
      <c r="G812" s="93" t="s">
        <v>550</v>
      </c>
      <c r="H812" s="95" t="s">
        <v>2396</v>
      </c>
    </row>
    <row r="813" spans="1:8" s="91" customFormat="1" ht="13.9" hidden="1" customHeight="1" x14ac:dyDescent="0.2">
      <c r="A813" s="92" t="s">
        <v>63</v>
      </c>
      <c r="B813" s="94">
        <v>1</v>
      </c>
      <c r="C813" s="96">
        <v>208857.42</v>
      </c>
      <c r="D813" s="96">
        <v>0</v>
      </c>
      <c r="E813" s="96">
        <v>208857.42</v>
      </c>
      <c r="F813" s="93" t="s">
        <v>551</v>
      </c>
      <c r="G813" s="93" t="s">
        <v>552</v>
      </c>
      <c r="H813" s="95" t="s">
        <v>443</v>
      </c>
    </row>
    <row r="814" spans="1:8" s="91" customFormat="1" ht="13.9" hidden="1" customHeight="1" x14ac:dyDescent="0.2">
      <c r="A814" s="92" t="s">
        <v>63</v>
      </c>
      <c r="B814" s="94">
        <v>2</v>
      </c>
      <c r="C814" s="96">
        <v>208857.42</v>
      </c>
      <c r="D814" s="96">
        <v>0</v>
      </c>
      <c r="E814" s="96">
        <v>208857.42</v>
      </c>
      <c r="F814" s="93" t="s">
        <v>835</v>
      </c>
      <c r="G814" s="93" t="s">
        <v>552</v>
      </c>
      <c r="H814" s="95" t="s">
        <v>780</v>
      </c>
    </row>
    <row r="815" spans="1:8" s="91" customFormat="1" ht="13.9" hidden="1" customHeight="1" x14ac:dyDescent="0.2">
      <c r="A815" s="92" t="s">
        <v>63</v>
      </c>
      <c r="B815" s="94">
        <v>3</v>
      </c>
      <c r="C815" s="96">
        <v>208857.42</v>
      </c>
      <c r="D815" s="96">
        <v>0</v>
      </c>
      <c r="E815" s="96">
        <v>208857.42</v>
      </c>
      <c r="F815" s="93" t="s">
        <v>1014</v>
      </c>
      <c r="G815" s="93" t="s">
        <v>552</v>
      </c>
      <c r="H815" s="95" t="s">
        <v>959</v>
      </c>
    </row>
    <row r="816" spans="1:8" s="91" customFormat="1" ht="13.9" hidden="1" customHeight="1" x14ac:dyDescent="0.2">
      <c r="A816" s="92" t="s">
        <v>63</v>
      </c>
      <c r="B816" s="94">
        <v>4</v>
      </c>
      <c r="C816" s="96">
        <v>200204.52</v>
      </c>
      <c r="D816" s="96">
        <v>0</v>
      </c>
      <c r="E816" s="96">
        <v>200204.52</v>
      </c>
      <c r="F816" s="93" t="s">
        <v>1194</v>
      </c>
      <c r="G816" s="93" t="s">
        <v>552</v>
      </c>
      <c r="H816" s="95" t="s">
        <v>1139</v>
      </c>
    </row>
    <row r="817" spans="1:8" s="91" customFormat="1" ht="13.9" hidden="1" customHeight="1" x14ac:dyDescent="0.2">
      <c r="A817" s="64" t="s">
        <v>63</v>
      </c>
      <c r="B817" s="65">
        <v>4</v>
      </c>
      <c r="C817" s="66">
        <v>8652.9</v>
      </c>
      <c r="D817" s="66">
        <v>0</v>
      </c>
      <c r="E817" s="66">
        <v>8652.9</v>
      </c>
      <c r="F817" s="64" t="s">
        <v>1194</v>
      </c>
      <c r="G817" s="64" t="s">
        <v>552</v>
      </c>
      <c r="H817" s="64" t="s">
        <v>2390</v>
      </c>
    </row>
    <row r="818" spans="1:8" s="91" customFormat="1" ht="13.9" hidden="1" customHeight="1" x14ac:dyDescent="0.2">
      <c r="A818" s="92" t="s">
        <v>63</v>
      </c>
      <c r="B818" s="94">
        <v>5</v>
      </c>
      <c r="C818" s="96">
        <v>208857.42</v>
      </c>
      <c r="D818" s="96">
        <v>0</v>
      </c>
      <c r="E818" s="96">
        <v>208857.42</v>
      </c>
      <c r="F818" s="93" t="s">
        <v>1372</v>
      </c>
      <c r="G818" s="93" t="s">
        <v>552</v>
      </c>
      <c r="H818" s="95" t="s">
        <v>1317</v>
      </c>
    </row>
    <row r="819" spans="1:8" s="91" customFormat="1" ht="13.9" hidden="1" customHeight="1" x14ac:dyDescent="0.2">
      <c r="A819" s="92" t="s">
        <v>63</v>
      </c>
      <c r="B819" s="94">
        <v>6</v>
      </c>
      <c r="C819" s="96">
        <v>190659.69</v>
      </c>
      <c r="D819" s="96">
        <v>0</v>
      </c>
      <c r="E819" s="96">
        <v>190659.69</v>
      </c>
      <c r="F819" s="93" t="s">
        <v>1550</v>
      </c>
      <c r="G819" s="93" t="s">
        <v>552</v>
      </c>
      <c r="H819" s="95" t="s">
        <v>1495</v>
      </c>
    </row>
    <row r="820" spans="1:8" s="91" customFormat="1" ht="13.9" hidden="1" customHeight="1" x14ac:dyDescent="0.2">
      <c r="A820" s="92" t="s">
        <v>63</v>
      </c>
      <c r="B820" s="94">
        <v>7</v>
      </c>
      <c r="C820" s="96">
        <v>190605.64</v>
      </c>
      <c r="D820" s="96">
        <v>0</v>
      </c>
      <c r="E820" s="96">
        <v>190605.64</v>
      </c>
      <c r="F820" s="93" t="s">
        <v>1735</v>
      </c>
      <c r="G820" s="93" t="s">
        <v>552</v>
      </c>
      <c r="H820" s="95" t="s">
        <v>1680</v>
      </c>
    </row>
    <row r="821" spans="1:8" s="91" customFormat="1" ht="13.9" hidden="1" customHeight="1" x14ac:dyDescent="0.2">
      <c r="A821" s="92" t="s">
        <v>63</v>
      </c>
      <c r="B821" s="94">
        <v>8</v>
      </c>
      <c r="C821" s="96">
        <v>190613</v>
      </c>
      <c r="D821" s="96">
        <v>0</v>
      </c>
      <c r="E821" s="96">
        <v>190613</v>
      </c>
      <c r="F821" s="93" t="s">
        <v>1910</v>
      </c>
      <c r="G821" s="93" t="s">
        <v>552</v>
      </c>
      <c r="H821" s="95" t="s">
        <v>1855</v>
      </c>
    </row>
    <row r="822" spans="1:8" s="91" customFormat="1" ht="13.9" hidden="1" customHeight="1" x14ac:dyDescent="0.2">
      <c r="A822" s="92" t="s">
        <v>63</v>
      </c>
      <c r="B822" s="94">
        <v>9</v>
      </c>
      <c r="C822" s="96">
        <v>203790.61</v>
      </c>
      <c r="D822" s="96">
        <v>0</v>
      </c>
      <c r="E822" s="96">
        <v>203790.61</v>
      </c>
      <c r="F822" s="93" t="s">
        <v>2088</v>
      </c>
      <c r="G822" s="93" t="s">
        <v>552</v>
      </c>
      <c r="H822" s="95" t="s">
        <v>2033</v>
      </c>
    </row>
    <row r="823" spans="1:8" s="91" customFormat="1" ht="13.9" hidden="1" customHeight="1" x14ac:dyDescent="0.2">
      <c r="A823" s="92" t="s">
        <v>63</v>
      </c>
      <c r="B823" s="94">
        <v>10</v>
      </c>
      <c r="C823" s="96">
        <v>203790.61</v>
      </c>
      <c r="D823" s="96">
        <v>0</v>
      </c>
      <c r="E823" s="96">
        <v>203790.61</v>
      </c>
      <c r="F823" s="93" t="s">
        <v>2284</v>
      </c>
      <c r="G823" s="93" t="s">
        <v>552</v>
      </c>
      <c r="H823" s="95" t="s">
        <v>2229</v>
      </c>
    </row>
    <row r="824" spans="1:8" s="91" customFormat="1" ht="13.9" hidden="1" customHeight="1" x14ac:dyDescent="0.2">
      <c r="A824" s="92" t="s">
        <v>63</v>
      </c>
      <c r="B824" s="94">
        <v>11</v>
      </c>
      <c r="C824" s="96">
        <v>203790.61</v>
      </c>
      <c r="D824" s="96">
        <v>0</v>
      </c>
      <c r="E824" s="96">
        <v>203790.61</v>
      </c>
      <c r="F824" s="93" t="s">
        <v>2541</v>
      </c>
      <c r="G824" s="93" t="s">
        <v>552</v>
      </c>
      <c r="H824" s="95" t="s">
        <v>2394</v>
      </c>
    </row>
    <row r="825" spans="1:8" s="91" customFormat="1" ht="13.9" hidden="1" customHeight="1" x14ac:dyDescent="0.2">
      <c r="A825" s="92" t="s">
        <v>63</v>
      </c>
      <c r="B825" s="94">
        <v>12</v>
      </c>
      <c r="C825" s="96">
        <v>203776.72</v>
      </c>
      <c r="D825" s="96">
        <v>0</v>
      </c>
      <c r="E825" s="96">
        <v>203776.72</v>
      </c>
      <c r="F825" s="93" t="s">
        <v>2542</v>
      </c>
      <c r="G825" s="93" t="s">
        <v>552</v>
      </c>
      <c r="H825" s="95" t="s">
        <v>2396</v>
      </c>
    </row>
    <row r="826" spans="1:8" s="91" customFormat="1" ht="13.9" hidden="1" customHeight="1" x14ac:dyDescent="0.2">
      <c r="A826" s="92" t="s">
        <v>64</v>
      </c>
      <c r="B826" s="94">
        <v>1</v>
      </c>
      <c r="C826" s="96">
        <v>1655348.53</v>
      </c>
      <c r="D826" s="96">
        <v>0</v>
      </c>
      <c r="E826" s="96">
        <v>1655348.53</v>
      </c>
      <c r="F826" s="93" t="s">
        <v>553</v>
      </c>
      <c r="G826" s="93" t="s">
        <v>554</v>
      </c>
      <c r="H826" s="95" t="s">
        <v>443</v>
      </c>
    </row>
    <row r="827" spans="1:8" s="91" customFormat="1" ht="13.9" hidden="1" customHeight="1" x14ac:dyDescent="0.2">
      <c r="A827" s="92" t="s">
        <v>64</v>
      </c>
      <c r="B827" s="94">
        <v>2</v>
      </c>
      <c r="C827" s="96">
        <v>1655348.53</v>
      </c>
      <c r="D827" s="96">
        <v>0</v>
      </c>
      <c r="E827" s="96">
        <v>1655348.53</v>
      </c>
      <c r="F827" s="93" t="s">
        <v>836</v>
      </c>
      <c r="G827" s="93" t="s">
        <v>554</v>
      </c>
      <c r="H827" s="95" t="s">
        <v>780</v>
      </c>
    </row>
    <row r="828" spans="1:8" s="91" customFormat="1" ht="13.9" hidden="1" customHeight="1" x14ac:dyDescent="0.2">
      <c r="A828" s="92" t="s">
        <v>64</v>
      </c>
      <c r="B828" s="94">
        <v>3</v>
      </c>
      <c r="C828" s="96">
        <v>1655348.53</v>
      </c>
      <c r="D828" s="96">
        <v>0</v>
      </c>
      <c r="E828" s="96">
        <v>1655348.53</v>
      </c>
      <c r="F828" s="93" t="s">
        <v>1015</v>
      </c>
      <c r="G828" s="93" t="s">
        <v>554</v>
      </c>
      <c r="H828" s="95" t="s">
        <v>959</v>
      </c>
    </row>
    <row r="829" spans="1:8" s="91" customFormat="1" ht="13.9" hidden="1" customHeight="1" x14ac:dyDescent="0.2">
      <c r="A829" s="92" t="s">
        <v>64</v>
      </c>
      <c r="B829" s="94">
        <v>4</v>
      </c>
      <c r="C829" s="96">
        <v>1526843.6</v>
      </c>
      <c r="D829" s="96">
        <v>0</v>
      </c>
      <c r="E829" s="96">
        <v>1526843.6</v>
      </c>
      <c r="F829" s="93" t="s">
        <v>1195</v>
      </c>
      <c r="G829" s="93" t="s">
        <v>554</v>
      </c>
      <c r="H829" s="95" t="s">
        <v>1139</v>
      </c>
    </row>
    <row r="830" spans="1:8" s="91" customFormat="1" ht="13.9" hidden="1" customHeight="1" x14ac:dyDescent="0.2">
      <c r="A830" s="64" t="s">
        <v>64</v>
      </c>
      <c r="B830" s="65">
        <v>4</v>
      </c>
      <c r="C830" s="66">
        <v>128504.93</v>
      </c>
      <c r="D830" s="66">
        <v>0</v>
      </c>
      <c r="E830" s="66">
        <v>128504.93</v>
      </c>
      <c r="F830" s="64" t="s">
        <v>1195</v>
      </c>
      <c r="G830" s="64" t="s">
        <v>554</v>
      </c>
      <c r="H830" s="64" t="s">
        <v>2390</v>
      </c>
    </row>
    <row r="831" spans="1:8" s="91" customFormat="1" ht="13.9" hidden="1" customHeight="1" x14ac:dyDescent="0.2">
      <c r="A831" s="92" t="s">
        <v>64</v>
      </c>
      <c r="B831" s="94">
        <v>5</v>
      </c>
      <c r="C831" s="96">
        <v>1655348.53</v>
      </c>
      <c r="D831" s="96">
        <v>0</v>
      </c>
      <c r="E831" s="96">
        <v>1655348.53</v>
      </c>
      <c r="F831" s="93" t="s">
        <v>1373</v>
      </c>
      <c r="G831" s="93" t="s">
        <v>554</v>
      </c>
      <c r="H831" s="95" t="s">
        <v>1317</v>
      </c>
    </row>
    <row r="832" spans="1:8" s="91" customFormat="1" ht="13.9" hidden="1" customHeight="1" x14ac:dyDescent="0.2">
      <c r="A832" s="92" t="s">
        <v>64</v>
      </c>
      <c r="B832" s="94">
        <v>6</v>
      </c>
      <c r="C832" s="96">
        <v>1570526.79</v>
      </c>
      <c r="D832" s="96">
        <v>0</v>
      </c>
      <c r="E832" s="96">
        <v>1570526.79</v>
      </c>
      <c r="F832" s="93" t="s">
        <v>1551</v>
      </c>
      <c r="G832" s="93" t="s">
        <v>554</v>
      </c>
      <c r="H832" s="95" t="s">
        <v>1495</v>
      </c>
    </row>
    <row r="833" spans="1:8" s="91" customFormat="1" ht="13.9" hidden="1" customHeight="1" x14ac:dyDescent="0.2">
      <c r="A833" s="92" t="s">
        <v>64</v>
      </c>
      <c r="B833" s="94">
        <v>7</v>
      </c>
      <c r="C833" s="96">
        <v>1575367.81</v>
      </c>
      <c r="D833" s="96">
        <v>0</v>
      </c>
      <c r="E833" s="96">
        <v>1575367.81</v>
      </c>
      <c r="F833" s="93" t="s">
        <v>1736</v>
      </c>
      <c r="G833" s="93" t="s">
        <v>554</v>
      </c>
      <c r="H833" s="95" t="s">
        <v>1680</v>
      </c>
    </row>
    <row r="834" spans="1:8" s="91" customFormat="1" ht="13.9" hidden="1" customHeight="1" x14ac:dyDescent="0.2">
      <c r="A834" s="92" t="s">
        <v>64</v>
      </c>
      <c r="B834" s="94">
        <v>8</v>
      </c>
      <c r="C834" s="96">
        <v>1575484.02</v>
      </c>
      <c r="D834" s="96">
        <v>0</v>
      </c>
      <c r="E834" s="96">
        <v>1575484.02</v>
      </c>
      <c r="F834" s="93" t="s">
        <v>1911</v>
      </c>
      <c r="G834" s="93" t="s">
        <v>554</v>
      </c>
      <c r="H834" s="95" t="s">
        <v>1855</v>
      </c>
    </row>
    <row r="835" spans="1:8" s="91" customFormat="1" ht="13.9" hidden="1" customHeight="1" x14ac:dyDescent="0.2">
      <c r="A835" s="92" t="s">
        <v>64</v>
      </c>
      <c r="B835" s="94">
        <v>9</v>
      </c>
      <c r="C835" s="96">
        <v>1694111.92</v>
      </c>
      <c r="D835" s="96">
        <v>0</v>
      </c>
      <c r="E835" s="96">
        <v>1694111.92</v>
      </c>
      <c r="F835" s="93" t="s">
        <v>2089</v>
      </c>
      <c r="G835" s="93" t="s">
        <v>554</v>
      </c>
      <c r="H835" s="95" t="s">
        <v>2033</v>
      </c>
    </row>
    <row r="836" spans="1:8" s="91" customFormat="1" ht="13.9" hidden="1" customHeight="1" x14ac:dyDescent="0.2">
      <c r="A836" s="92" t="s">
        <v>64</v>
      </c>
      <c r="B836" s="94">
        <v>10</v>
      </c>
      <c r="C836" s="96">
        <v>1694111.92</v>
      </c>
      <c r="D836" s="96">
        <v>0</v>
      </c>
      <c r="E836" s="96">
        <v>1694111.92</v>
      </c>
      <c r="F836" s="93" t="s">
        <v>2285</v>
      </c>
      <c r="G836" s="93" t="s">
        <v>554</v>
      </c>
      <c r="H836" s="95" t="s">
        <v>2229</v>
      </c>
    </row>
    <row r="837" spans="1:8" s="91" customFormat="1" ht="13.9" hidden="1" customHeight="1" x14ac:dyDescent="0.2">
      <c r="A837" s="92" t="s">
        <v>64</v>
      </c>
      <c r="B837" s="94">
        <v>11</v>
      </c>
      <c r="C837" s="96">
        <v>1694111.92</v>
      </c>
      <c r="D837" s="96">
        <v>0</v>
      </c>
      <c r="E837" s="96">
        <v>1694111.92</v>
      </c>
      <c r="F837" s="93" t="s">
        <v>2543</v>
      </c>
      <c r="G837" s="93" t="s">
        <v>554</v>
      </c>
      <c r="H837" s="95" t="s">
        <v>2394</v>
      </c>
    </row>
    <row r="838" spans="1:8" s="91" customFormat="1" ht="13.9" hidden="1" customHeight="1" x14ac:dyDescent="0.2">
      <c r="A838" s="92" t="s">
        <v>64</v>
      </c>
      <c r="B838" s="94">
        <v>12</v>
      </c>
      <c r="C838" s="96">
        <v>1694050.28</v>
      </c>
      <c r="D838" s="96">
        <v>0</v>
      </c>
      <c r="E838" s="96">
        <v>1694050.28</v>
      </c>
      <c r="F838" s="93" t="s">
        <v>2544</v>
      </c>
      <c r="G838" s="93" t="s">
        <v>554</v>
      </c>
      <c r="H838" s="95" t="s">
        <v>2396</v>
      </c>
    </row>
    <row r="839" spans="1:8" s="91" customFormat="1" ht="13.9" hidden="1" customHeight="1" x14ac:dyDescent="0.2">
      <c r="A839" s="92" t="s">
        <v>65</v>
      </c>
      <c r="B839" s="94">
        <v>1</v>
      </c>
      <c r="C839" s="96">
        <v>676169.4</v>
      </c>
      <c r="D839" s="96">
        <v>0</v>
      </c>
      <c r="E839" s="96">
        <v>676169.4</v>
      </c>
      <c r="F839" s="93" t="s">
        <v>555</v>
      </c>
      <c r="G839" s="93" t="s">
        <v>556</v>
      </c>
      <c r="H839" s="95" t="s">
        <v>443</v>
      </c>
    </row>
    <row r="840" spans="1:8" s="91" customFormat="1" ht="13.9" hidden="1" customHeight="1" x14ac:dyDescent="0.2">
      <c r="A840" s="92" t="s">
        <v>65</v>
      </c>
      <c r="B840" s="94">
        <v>2</v>
      </c>
      <c r="C840" s="96">
        <v>676169.4</v>
      </c>
      <c r="D840" s="96">
        <v>0</v>
      </c>
      <c r="E840" s="96">
        <v>676169.4</v>
      </c>
      <c r="F840" s="93" t="s">
        <v>837</v>
      </c>
      <c r="G840" s="93" t="s">
        <v>556</v>
      </c>
      <c r="H840" s="95" t="s">
        <v>780</v>
      </c>
    </row>
    <row r="841" spans="1:8" s="91" customFormat="1" ht="13.9" hidden="1" customHeight="1" x14ac:dyDescent="0.2">
      <c r="A841" s="92" t="s">
        <v>65</v>
      </c>
      <c r="B841" s="94">
        <v>3</v>
      </c>
      <c r="C841" s="96">
        <v>676169.4</v>
      </c>
      <c r="D841" s="96">
        <v>0</v>
      </c>
      <c r="E841" s="96">
        <v>676169.4</v>
      </c>
      <c r="F841" s="93" t="s">
        <v>1016</v>
      </c>
      <c r="G841" s="93" t="s">
        <v>556</v>
      </c>
      <c r="H841" s="95" t="s">
        <v>959</v>
      </c>
    </row>
    <row r="842" spans="1:8" s="91" customFormat="1" ht="13.9" hidden="1" customHeight="1" x14ac:dyDescent="0.2">
      <c r="A842" s="92" t="s">
        <v>65</v>
      </c>
      <c r="B842" s="94">
        <v>4</v>
      </c>
      <c r="C842" s="96">
        <v>625113.43000000005</v>
      </c>
      <c r="D842" s="96">
        <v>0</v>
      </c>
      <c r="E842" s="96">
        <v>625113.43000000005</v>
      </c>
      <c r="F842" s="93" t="s">
        <v>1196</v>
      </c>
      <c r="G842" s="93" t="s">
        <v>556</v>
      </c>
      <c r="H842" s="95" t="s">
        <v>1139</v>
      </c>
    </row>
    <row r="843" spans="1:8" s="91" customFormat="1" ht="13.9" hidden="1" customHeight="1" x14ac:dyDescent="0.2">
      <c r="A843" s="64" t="s">
        <v>65</v>
      </c>
      <c r="B843" s="65">
        <v>4</v>
      </c>
      <c r="C843" s="66">
        <v>51055.97</v>
      </c>
      <c r="D843" s="66">
        <v>0</v>
      </c>
      <c r="E843" s="66">
        <v>51055.97</v>
      </c>
      <c r="F843" s="64" t="s">
        <v>1196</v>
      </c>
      <c r="G843" s="64" t="s">
        <v>556</v>
      </c>
      <c r="H843" s="64" t="s">
        <v>2390</v>
      </c>
    </row>
    <row r="844" spans="1:8" s="91" customFormat="1" ht="13.9" hidden="1" customHeight="1" x14ac:dyDescent="0.2">
      <c r="A844" s="92" t="s">
        <v>65</v>
      </c>
      <c r="B844" s="94">
        <v>5</v>
      </c>
      <c r="C844" s="96">
        <v>676169.4</v>
      </c>
      <c r="D844" s="96">
        <v>0</v>
      </c>
      <c r="E844" s="96">
        <v>676169.4</v>
      </c>
      <c r="F844" s="93" t="s">
        <v>1374</v>
      </c>
      <c r="G844" s="93" t="s">
        <v>556</v>
      </c>
      <c r="H844" s="95" t="s">
        <v>1317</v>
      </c>
    </row>
    <row r="845" spans="1:8" s="91" customFormat="1" ht="13.9" hidden="1" customHeight="1" x14ac:dyDescent="0.2">
      <c r="A845" s="92" t="s">
        <v>65</v>
      </c>
      <c r="B845" s="94">
        <v>6</v>
      </c>
      <c r="C845" s="96">
        <v>652013.49</v>
      </c>
      <c r="D845" s="96">
        <v>0</v>
      </c>
      <c r="E845" s="96">
        <v>652013.49</v>
      </c>
      <c r="F845" s="93" t="s">
        <v>1552</v>
      </c>
      <c r="G845" s="93" t="s">
        <v>556</v>
      </c>
      <c r="H845" s="95" t="s">
        <v>1495</v>
      </c>
    </row>
    <row r="846" spans="1:8" s="91" customFormat="1" ht="13.9" hidden="1" customHeight="1" x14ac:dyDescent="0.2">
      <c r="A846" s="92" t="s">
        <v>65</v>
      </c>
      <c r="B846" s="94">
        <v>7</v>
      </c>
      <c r="C846" s="96">
        <v>675231.13</v>
      </c>
      <c r="D846" s="96">
        <v>0</v>
      </c>
      <c r="E846" s="96">
        <v>675231.13</v>
      </c>
      <c r="F846" s="93" t="s">
        <v>1737</v>
      </c>
      <c r="G846" s="93" t="s">
        <v>556</v>
      </c>
      <c r="H846" s="95" t="s">
        <v>1680</v>
      </c>
    </row>
    <row r="847" spans="1:8" s="91" customFormat="1" ht="13.9" hidden="1" customHeight="1" x14ac:dyDescent="0.2">
      <c r="A847" s="92" t="s">
        <v>65</v>
      </c>
      <c r="B847" s="94">
        <v>8</v>
      </c>
      <c r="C847" s="96">
        <v>675256.71</v>
      </c>
      <c r="D847" s="96">
        <v>0</v>
      </c>
      <c r="E847" s="96">
        <v>675256.71</v>
      </c>
      <c r="F847" s="93" t="s">
        <v>1912</v>
      </c>
      <c r="G847" s="93" t="s">
        <v>556</v>
      </c>
      <c r="H847" s="95" t="s">
        <v>1855</v>
      </c>
    </row>
    <row r="848" spans="1:8" s="91" customFormat="1" ht="13.9" hidden="1" customHeight="1" x14ac:dyDescent="0.2">
      <c r="A848" s="92" t="s">
        <v>65</v>
      </c>
      <c r="B848" s="94">
        <v>9</v>
      </c>
      <c r="C848" s="96">
        <v>721027.12</v>
      </c>
      <c r="D848" s="96">
        <v>0</v>
      </c>
      <c r="E848" s="96">
        <v>721027.12</v>
      </c>
      <c r="F848" s="93" t="s">
        <v>2090</v>
      </c>
      <c r="G848" s="93" t="s">
        <v>556</v>
      </c>
      <c r="H848" s="95" t="s">
        <v>2033</v>
      </c>
    </row>
    <row r="849" spans="1:8" s="91" customFormat="1" ht="13.9" hidden="1" customHeight="1" x14ac:dyDescent="0.2">
      <c r="A849" s="92" t="s">
        <v>65</v>
      </c>
      <c r="B849" s="94">
        <v>10</v>
      </c>
      <c r="C849" s="96">
        <v>721027.12</v>
      </c>
      <c r="D849" s="96">
        <v>0</v>
      </c>
      <c r="E849" s="96">
        <v>721027.12</v>
      </c>
      <c r="F849" s="93" t="s">
        <v>2286</v>
      </c>
      <c r="G849" s="93" t="s">
        <v>556</v>
      </c>
      <c r="H849" s="95" t="s">
        <v>2229</v>
      </c>
    </row>
    <row r="850" spans="1:8" s="91" customFormat="1" ht="13.9" hidden="1" customHeight="1" x14ac:dyDescent="0.2">
      <c r="A850" s="92" t="s">
        <v>65</v>
      </c>
      <c r="B850" s="94">
        <v>11</v>
      </c>
      <c r="C850" s="96">
        <v>721027.13</v>
      </c>
      <c r="D850" s="96">
        <v>0</v>
      </c>
      <c r="E850" s="96">
        <v>721027.13</v>
      </c>
      <c r="F850" s="93" t="s">
        <v>2546</v>
      </c>
      <c r="G850" s="93" t="s">
        <v>556</v>
      </c>
      <c r="H850" s="95" t="s">
        <v>2394</v>
      </c>
    </row>
    <row r="851" spans="1:8" s="91" customFormat="1" ht="13.9" hidden="1" customHeight="1" x14ac:dyDescent="0.2">
      <c r="A851" s="92" t="s">
        <v>65</v>
      </c>
      <c r="B851" s="94">
        <v>12</v>
      </c>
      <c r="C851" s="96">
        <v>720978.85</v>
      </c>
      <c r="D851" s="96">
        <v>0</v>
      </c>
      <c r="E851" s="96">
        <v>720978.85</v>
      </c>
      <c r="F851" s="93" t="s">
        <v>2547</v>
      </c>
      <c r="G851" s="93" t="s">
        <v>556</v>
      </c>
      <c r="H851" s="95" t="s">
        <v>2396</v>
      </c>
    </row>
    <row r="852" spans="1:8" s="91" customFormat="1" ht="13.9" hidden="1" customHeight="1" x14ac:dyDescent="0.2">
      <c r="A852" s="92" t="s">
        <v>66</v>
      </c>
      <c r="B852" s="94">
        <v>1</v>
      </c>
      <c r="C852" s="96">
        <v>87393.82</v>
      </c>
      <c r="D852" s="96">
        <v>0</v>
      </c>
      <c r="E852" s="96">
        <v>87393.82</v>
      </c>
      <c r="F852" s="93" t="s">
        <v>557</v>
      </c>
      <c r="G852" s="93" t="s">
        <v>558</v>
      </c>
      <c r="H852" s="95" t="s">
        <v>443</v>
      </c>
    </row>
    <row r="853" spans="1:8" s="91" customFormat="1" ht="13.9" hidden="1" customHeight="1" x14ac:dyDescent="0.2">
      <c r="A853" s="92" t="s">
        <v>66</v>
      </c>
      <c r="B853" s="94">
        <v>2</v>
      </c>
      <c r="C853" s="96">
        <v>87393.82</v>
      </c>
      <c r="D853" s="96">
        <v>0</v>
      </c>
      <c r="E853" s="96">
        <v>87393.82</v>
      </c>
      <c r="F853" s="93" t="s">
        <v>838</v>
      </c>
      <c r="G853" s="93" t="s">
        <v>558</v>
      </c>
      <c r="H853" s="95" t="s">
        <v>780</v>
      </c>
    </row>
    <row r="854" spans="1:8" s="91" customFormat="1" ht="13.9" hidden="1" customHeight="1" x14ac:dyDescent="0.2">
      <c r="A854" s="92" t="s">
        <v>66</v>
      </c>
      <c r="B854" s="94">
        <v>3</v>
      </c>
      <c r="C854" s="96">
        <v>87393.82</v>
      </c>
      <c r="D854" s="96">
        <v>0</v>
      </c>
      <c r="E854" s="96">
        <v>87393.82</v>
      </c>
      <c r="F854" s="93" t="s">
        <v>1017</v>
      </c>
      <c r="G854" s="93" t="s">
        <v>558</v>
      </c>
      <c r="H854" s="95" t="s">
        <v>959</v>
      </c>
    </row>
    <row r="855" spans="1:8" s="91" customFormat="1" ht="13.9" hidden="1" customHeight="1" x14ac:dyDescent="0.2">
      <c r="A855" s="92" t="s">
        <v>66</v>
      </c>
      <c r="B855" s="94">
        <v>4</v>
      </c>
      <c r="C855" s="96">
        <v>79528.09</v>
      </c>
      <c r="D855" s="96">
        <v>0</v>
      </c>
      <c r="E855" s="96">
        <v>79528.09</v>
      </c>
      <c r="F855" s="93" t="s">
        <v>1197</v>
      </c>
      <c r="G855" s="93" t="s">
        <v>558</v>
      </c>
      <c r="H855" s="95" t="s">
        <v>1139</v>
      </c>
    </row>
    <row r="856" spans="1:8" s="91" customFormat="1" ht="13.9" hidden="1" customHeight="1" x14ac:dyDescent="0.2">
      <c r="A856" s="64" t="s">
        <v>66</v>
      </c>
      <c r="B856" s="65">
        <v>4</v>
      </c>
      <c r="C856" s="66">
        <v>7865.73</v>
      </c>
      <c r="D856" s="66">
        <v>0</v>
      </c>
      <c r="E856" s="66">
        <v>7865.73</v>
      </c>
      <c r="F856" s="64" t="s">
        <v>1197</v>
      </c>
      <c r="G856" s="64" t="s">
        <v>558</v>
      </c>
      <c r="H856" s="64" t="s">
        <v>2390</v>
      </c>
    </row>
    <row r="857" spans="1:8" s="91" customFormat="1" ht="13.9" hidden="1" customHeight="1" x14ac:dyDescent="0.2">
      <c r="A857" s="92" t="s">
        <v>66</v>
      </c>
      <c r="B857" s="94">
        <v>5</v>
      </c>
      <c r="C857" s="96">
        <v>87393.82</v>
      </c>
      <c r="D857" s="96">
        <v>0</v>
      </c>
      <c r="E857" s="96">
        <v>87393.82</v>
      </c>
      <c r="F857" s="93" t="s">
        <v>1375</v>
      </c>
      <c r="G857" s="93" t="s">
        <v>558</v>
      </c>
      <c r="H857" s="95" t="s">
        <v>1317</v>
      </c>
    </row>
    <row r="858" spans="1:8" s="91" customFormat="1" ht="13.9" hidden="1" customHeight="1" x14ac:dyDescent="0.2">
      <c r="A858" s="92" t="s">
        <v>66</v>
      </c>
      <c r="B858" s="94">
        <v>6</v>
      </c>
      <c r="C858" s="96">
        <v>64970.38</v>
      </c>
      <c r="D858" s="96">
        <v>0</v>
      </c>
      <c r="E858" s="96">
        <v>64970.38</v>
      </c>
      <c r="F858" s="93" t="s">
        <v>1553</v>
      </c>
      <c r="G858" s="93" t="s">
        <v>558</v>
      </c>
      <c r="H858" s="95" t="s">
        <v>1495</v>
      </c>
    </row>
    <row r="859" spans="1:8" s="91" customFormat="1" ht="13.9" hidden="1" customHeight="1" x14ac:dyDescent="0.2">
      <c r="A859" s="92" t="s">
        <v>66</v>
      </c>
      <c r="B859" s="94">
        <v>7</v>
      </c>
      <c r="C859" s="96">
        <v>64998.720000000001</v>
      </c>
      <c r="D859" s="96">
        <v>0</v>
      </c>
      <c r="E859" s="96">
        <v>64998.720000000001</v>
      </c>
      <c r="F859" s="93" t="s">
        <v>1738</v>
      </c>
      <c r="G859" s="93" t="s">
        <v>558</v>
      </c>
      <c r="H859" s="95" t="s">
        <v>1680</v>
      </c>
    </row>
    <row r="860" spans="1:8" s="91" customFormat="1" ht="13.9" hidden="1" customHeight="1" x14ac:dyDescent="0.2">
      <c r="A860" s="92" t="s">
        <v>66</v>
      </c>
      <c r="B860" s="94">
        <v>8</v>
      </c>
      <c r="C860" s="96">
        <v>65004.92</v>
      </c>
      <c r="D860" s="96">
        <v>0</v>
      </c>
      <c r="E860" s="96">
        <v>65004.92</v>
      </c>
      <c r="F860" s="93" t="s">
        <v>1913</v>
      </c>
      <c r="G860" s="93" t="s">
        <v>558</v>
      </c>
      <c r="H860" s="95" t="s">
        <v>1855</v>
      </c>
    </row>
    <row r="861" spans="1:8" s="91" customFormat="1" ht="13.9" hidden="1" customHeight="1" x14ac:dyDescent="0.2">
      <c r="A861" s="92" t="s">
        <v>66</v>
      </c>
      <c r="B861" s="94">
        <v>9</v>
      </c>
      <c r="C861" s="96">
        <v>76092.960000000006</v>
      </c>
      <c r="D861" s="96">
        <v>0</v>
      </c>
      <c r="E861" s="96">
        <v>76092.960000000006</v>
      </c>
      <c r="F861" s="93" t="s">
        <v>2091</v>
      </c>
      <c r="G861" s="93" t="s">
        <v>558</v>
      </c>
      <c r="H861" s="95" t="s">
        <v>2033</v>
      </c>
    </row>
    <row r="862" spans="1:8" s="91" customFormat="1" ht="13.9" hidden="1" customHeight="1" x14ac:dyDescent="0.2">
      <c r="A862" s="92" t="s">
        <v>66</v>
      </c>
      <c r="B862" s="94">
        <v>10</v>
      </c>
      <c r="C862" s="96">
        <v>76092.960000000006</v>
      </c>
      <c r="D862" s="96">
        <v>0</v>
      </c>
      <c r="E862" s="96">
        <v>76092.960000000006</v>
      </c>
      <c r="F862" s="93" t="s">
        <v>2287</v>
      </c>
      <c r="G862" s="93" t="s">
        <v>558</v>
      </c>
      <c r="H862" s="95" t="s">
        <v>2229</v>
      </c>
    </row>
    <row r="863" spans="1:8" s="91" customFormat="1" ht="13.9" hidden="1" customHeight="1" x14ac:dyDescent="0.2">
      <c r="A863" s="92" t="s">
        <v>66</v>
      </c>
      <c r="B863" s="94">
        <v>11</v>
      </c>
      <c r="C863" s="96">
        <v>76092.97</v>
      </c>
      <c r="D863" s="96">
        <v>0</v>
      </c>
      <c r="E863" s="96">
        <v>76092.97</v>
      </c>
      <c r="F863" s="93" t="s">
        <v>2549</v>
      </c>
      <c r="G863" s="93" t="s">
        <v>558</v>
      </c>
      <c r="H863" s="95" t="s">
        <v>2394</v>
      </c>
    </row>
    <row r="864" spans="1:8" s="91" customFormat="1" ht="13.9" hidden="1" customHeight="1" x14ac:dyDescent="0.2">
      <c r="A864" s="92" t="s">
        <v>66</v>
      </c>
      <c r="B864" s="94">
        <v>12</v>
      </c>
      <c r="C864" s="96">
        <v>76081.27</v>
      </c>
      <c r="D864" s="96">
        <v>0</v>
      </c>
      <c r="E864" s="96">
        <v>76081.27</v>
      </c>
      <c r="F864" s="93" t="s">
        <v>2550</v>
      </c>
      <c r="G864" s="93" t="s">
        <v>558</v>
      </c>
      <c r="H864" s="95" t="s">
        <v>2396</v>
      </c>
    </row>
    <row r="865" spans="1:8" s="91" customFormat="1" ht="13.9" hidden="1" customHeight="1" x14ac:dyDescent="0.2">
      <c r="A865" s="92" t="s">
        <v>67</v>
      </c>
      <c r="B865" s="94">
        <v>1</v>
      </c>
      <c r="C865" s="96">
        <v>1724266.13</v>
      </c>
      <c r="D865" s="96">
        <v>0</v>
      </c>
      <c r="E865" s="96">
        <v>1724266.13</v>
      </c>
      <c r="F865" s="93" t="s">
        <v>559</v>
      </c>
      <c r="G865" s="93" t="s">
        <v>560</v>
      </c>
      <c r="H865" s="95" t="s">
        <v>443</v>
      </c>
    </row>
    <row r="866" spans="1:8" s="91" customFormat="1" ht="13.9" hidden="1" customHeight="1" x14ac:dyDescent="0.2">
      <c r="A866" s="92" t="s">
        <v>67</v>
      </c>
      <c r="B866" s="94">
        <v>2</v>
      </c>
      <c r="C866" s="96">
        <v>1724266.13</v>
      </c>
      <c r="D866" s="96">
        <v>0</v>
      </c>
      <c r="E866" s="96">
        <v>1724266.13</v>
      </c>
      <c r="F866" s="93" t="s">
        <v>839</v>
      </c>
      <c r="G866" s="93" t="s">
        <v>560</v>
      </c>
      <c r="H866" s="95" t="s">
        <v>780</v>
      </c>
    </row>
    <row r="867" spans="1:8" s="91" customFormat="1" ht="13.9" hidden="1" customHeight="1" x14ac:dyDescent="0.2">
      <c r="A867" s="92" t="s">
        <v>67</v>
      </c>
      <c r="B867" s="94">
        <v>3</v>
      </c>
      <c r="C867" s="96">
        <v>1724266.13</v>
      </c>
      <c r="D867" s="96">
        <v>0</v>
      </c>
      <c r="E867" s="96">
        <v>1724266.13</v>
      </c>
      <c r="F867" s="93" t="s">
        <v>1018</v>
      </c>
      <c r="G867" s="93" t="s">
        <v>560</v>
      </c>
      <c r="H867" s="95" t="s">
        <v>959</v>
      </c>
    </row>
    <row r="868" spans="1:8" s="91" customFormat="1" ht="13.9" hidden="1" customHeight="1" x14ac:dyDescent="0.2">
      <c r="A868" s="92" t="s">
        <v>67</v>
      </c>
      <c r="B868" s="94">
        <v>4</v>
      </c>
      <c r="C868" s="96">
        <v>1362428.18</v>
      </c>
      <c r="D868" s="96">
        <v>0</v>
      </c>
      <c r="E868" s="96">
        <v>1362428.18</v>
      </c>
      <c r="F868" s="93" t="s">
        <v>1198</v>
      </c>
      <c r="G868" s="93" t="s">
        <v>560</v>
      </c>
      <c r="H868" s="95" t="s">
        <v>1139</v>
      </c>
    </row>
    <row r="869" spans="1:8" s="91" customFormat="1" ht="13.9" hidden="1" customHeight="1" x14ac:dyDescent="0.2">
      <c r="A869" s="64" t="s">
        <v>67</v>
      </c>
      <c r="B869" s="65">
        <v>4</v>
      </c>
      <c r="C869" s="66">
        <v>361837.95</v>
      </c>
      <c r="D869" s="66">
        <v>0</v>
      </c>
      <c r="E869" s="66">
        <v>361837.95</v>
      </c>
      <c r="F869" s="64" t="s">
        <v>1198</v>
      </c>
      <c r="G869" s="64" t="s">
        <v>560</v>
      </c>
      <c r="H869" s="64" t="s">
        <v>2390</v>
      </c>
    </row>
    <row r="870" spans="1:8" s="91" customFormat="1" ht="13.9" hidden="1" customHeight="1" x14ac:dyDescent="0.2">
      <c r="A870" s="92" t="s">
        <v>67</v>
      </c>
      <c r="B870" s="94">
        <v>5</v>
      </c>
      <c r="C870" s="96">
        <v>1724266.13</v>
      </c>
      <c r="D870" s="96">
        <v>0</v>
      </c>
      <c r="E870" s="96">
        <v>1724266.13</v>
      </c>
      <c r="F870" s="93" t="s">
        <v>1376</v>
      </c>
      <c r="G870" s="93" t="s">
        <v>560</v>
      </c>
      <c r="H870" s="95" t="s">
        <v>1317</v>
      </c>
    </row>
    <row r="871" spans="1:8" s="91" customFormat="1" ht="13.9" hidden="1" customHeight="1" x14ac:dyDescent="0.2">
      <c r="A871" s="92" t="s">
        <v>67</v>
      </c>
      <c r="B871" s="94">
        <v>6</v>
      </c>
      <c r="C871" s="96">
        <v>1415702.09</v>
      </c>
      <c r="D871" s="96">
        <v>0</v>
      </c>
      <c r="E871" s="96">
        <v>1415702.09</v>
      </c>
      <c r="F871" s="93" t="s">
        <v>1554</v>
      </c>
      <c r="G871" s="93" t="s">
        <v>560</v>
      </c>
      <c r="H871" s="95" t="s">
        <v>1495</v>
      </c>
    </row>
    <row r="872" spans="1:8" s="91" customFormat="1" ht="13.9" hidden="1" customHeight="1" x14ac:dyDescent="0.2">
      <c r="A872" s="92" t="s">
        <v>67</v>
      </c>
      <c r="B872" s="94">
        <v>7</v>
      </c>
      <c r="C872" s="96">
        <v>1412391.34</v>
      </c>
      <c r="D872" s="96">
        <v>0</v>
      </c>
      <c r="E872" s="96">
        <v>1412391.34</v>
      </c>
      <c r="F872" s="93" t="s">
        <v>1739</v>
      </c>
      <c r="G872" s="93" t="s">
        <v>560</v>
      </c>
      <c r="H872" s="95" t="s">
        <v>1680</v>
      </c>
    </row>
    <row r="873" spans="1:8" s="91" customFormat="1" ht="13.9" hidden="1" customHeight="1" x14ac:dyDescent="0.2">
      <c r="A873" s="92" t="s">
        <v>67</v>
      </c>
      <c r="B873" s="94">
        <v>8</v>
      </c>
      <c r="C873" s="96">
        <v>1412499.51</v>
      </c>
      <c r="D873" s="96">
        <v>0</v>
      </c>
      <c r="E873" s="96">
        <v>1412499.51</v>
      </c>
      <c r="F873" s="93" t="s">
        <v>1914</v>
      </c>
      <c r="G873" s="93" t="s">
        <v>560</v>
      </c>
      <c r="H873" s="95" t="s">
        <v>1855</v>
      </c>
    </row>
    <row r="874" spans="1:8" s="91" customFormat="1" ht="13.9" hidden="1" customHeight="1" x14ac:dyDescent="0.2">
      <c r="A874" s="92" t="s">
        <v>67</v>
      </c>
      <c r="B874" s="94">
        <v>9</v>
      </c>
      <c r="C874" s="96">
        <v>1606478.88</v>
      </c>
      <c r="D874" s="96">
        <v>0</v>
      </c>
      <c r="E874" s="96">
        <v>1606478.88</v>
      </c>
      <c r="F874" s="93" t="s">
        <v>2092</v>
      </c>
      <c r="G874" s="93" t="s">
        <v>560</v>
      </c>
      <c r="H874" s="95" t="s">
        <v>2033</v>
      </c>
    </row>
    <row r="875" spans="1:8" s="91" customFormat="1" ht="13.9" hidden="1" customHeight="1" x14ac:dyDescent="0.2">
      <c r="A875" s="92" t="s">
        <v>67</v>
      </c>
      <c r="B875" s="94">
        <v>10</v>
      </c>
      <c r="C875" s="96">
        <v>1606478.88</v>
      </c>
      <c r="D875" s="96">
        <v>0</v>
      </c>
      <c r="E875" s="96">
        <v>1606478.88</v>
      </c>
      <c r="F875" s="93" t="s">
        <v>2288</v>
      </c>
      <c r="G875" s="93" t="s">
        <v>560</v>
      </c>
      <c r="H875" s="95" t="s">
        <v>2229</v>
      </c>
    </row>
    <row r="876" spans="1:8" s="91" customFormat="1" ht="13.9" hidden="1" customHeight="1" x14ac:dyDescent="0.2">
      <c r="A876" s="92" t="s">
        <v>67</v>
      </c>
      <c r="B876" s="94">
        <v>11</v>
      </c>
      <c r="C876" s="96">
        <v>1606478.88</v>
      </c>
      <c r="D876" s="96">
        <v>0</v>
      </c>
      <c r="E876" s="96">
        <v>1606478.88</v>
      </c>
      <c r="F876" s="93" t="s">
        <v>2552</v>
      </c>
      <c r="G876" s="93" t="s">
        <v>560</v>
      </c>
      <c r="H876" s="95" t="s">
        <v>2394</v>
      </c>
    </row>
    <row r="877" spans="1:8" s="91" customFormat="1" ht="13.9" hidden="1" customHeight="1" x14ac:dyDescent="0.2">
      <c r="A877" s="92" t="s">
        <v>67</v>
      </c>
      <c r="B877" s="94">
        <v>12</v>
      </c>
      <c r="C877" s="96">
        <v>1608711.15</v>
      </c>
      <c r="D877" s="96">
        <v>0</v>
      </c>
      <c r="E877" s="96">
        <v>1608711.15</v>
      </c>
      <c r="F877" s="93" t="s">
        <v>2553</v>
      </c>
      <c r="G877" s="93" t="s">
        <v>560</v>
      </c>
      <c r="H877" s="95" t="s">
        <v>2396</v>
      </c>
    </row>
    <row r="878" spans="1:8" s="91" customFormat="1" ht="13.9" hidden="1" customHeight="1" x14ac:dyDescent="0.2">
      <c r="A878" s="92" t="s">
        <v>68</v>
      </c>
      <c r="B878" s="94">
        <v>1</v>
      </c>
      <c r="C878" s="96">
        <v>2775497.06</v>
      </c>
      <c r="D878" s="96">
        <v>0</v>
      </c>
      <c r="E878" s="96">
        <v>2775497.06</v>
      </c>
      <c r="F878" s="93" t="s">
        <v>561</v>
      </c>
      <c r="G878" s="93" t="s">
        <v>562</v>
      </c>
      <c r="H878" s="95" t="s">
        <v>443</v>
      </c>
    </row>
    <row r="879" spans="1:8" s="91" customFormat="1" ht="13.9" hidden="1" customHeight="1" x14ac:dyDescent="0.2">
      <c r="A879" s="92" t="s">
        <v>68</v>
      </c>
      <c r="B879" s="94">
        <v>2</v>
      </c>
      <c r="C879" s="96">
        <v>2775497.06</v>
      </c>
      <c r="D879" s="96">
        <v>0</v>
      </c>
      <c r="E879" s="96">
        <v>2775497.06</v>
      </c>
      <c r="F879" s="93" t="s">
        <v>840</v>
      </c>
      <c r="G879" s="93" t="s">
        <v>562</v>
      </c>
      <c r="H879" s="95" t="s">
        <v>780</v>
      </c>
    </row>
    <row r="880" spans="1:8" s="91" customFormat="1" ht="13.9" hidden="1" customHeight="1" x14ac:dyDescent="0.2">
      <c r="A880" s="92" t="s">
        <v>68</v>
      </c>
      <c r="B880" s="94">
        <v>3</v>
      </c>
      <c r="C880" s="96">
        <v>2775497.06</v>
      </c>
      <c r="D880" s="96">
        <v>0</v>
      </c>
      <c r="E880" s="96">
        <v>2775497.06</v>
      </c>
      <c r="F880" s="93" t="s">
        <v>1019</v>
      </c>
      <c r="G880" s="93" t="s">
        <v>562</v>
      </c>
      <c r="H880" s="95" t="s">
        <v>959</v>
      </c>
    </row>
    <row r="881" spans="1:8" s="91" customFormat="1" ht="13.9" hidden="1" customHeight="1" x14ac:dyDescent="0.2">
      <c r="A881" s="92" t="s">
        <v>68</v>
      </c>
      <c r="B881" s="94">
        <v>4</v>
      </c>
      <c r="C881" s="96">
        <v>2538304.88</v>
      </c>
      <c r="D881" s="96">
        <v>0</v>
      </c>
      <c r="E881" s="96">
        <v>2538304.88</v>
      </c>
      <c r="F881" s="93" t="s">
        <v>1199</v>
      </c>
      <c r="G881" s="93" t="s">
        <v>562</v>
      </c>
      <c r="H881" s="95" t="s">
        <v>1139</v>
      </c>
    </row>
    <row r="882" spans="1:8" s="91" customFormat="1" ht="13.9" hidden="1" customHeight="1" x14ac:dyDescent="0.2">
      <c r="A882" s="64" t="s">
        <v>68</v>
      </c>
      <c r="B882" s="65">
        <v>4</v>
      </c>
      <c r="C882" s="66">
        <v>237192.18</v>
      </c>
      <c r="D882" s="66">
        <v>0</v>
      </c>
      <c r="E882" s="66">
        <v>237192.18</v>
      </c>
      <c r="F882" s="64" t="s">
        <v>1199</v>
      </c>
      <c r="G882" s="64" t="s">
        <v>562</v>
      </c>
      <c r="H882" s="64" t="s">
        <v>2390</v>
      </c>
    </row>
    <row r="883" spans="1:8" s="91" customFormat="1" ht="13.9" hidden="1" customHeight="1" x14ac:dyDescent="0.2">
      <c r="A883" s="92" t="s">
        <v>68</v>
      </c>
      <c r="B883" s="94">
        <v>5</v>
      </c>
      <c r="C883" s="96">
        <v>2775497.06</v>
      </c>
      <c r="D883" s="96">
        <v>0</v>
      </c>
      <c r="E883" s="96">
        <v>2775497.06</v>
      </c>
      <c r="F883" s="93" t="s">
        <v>1377</v>
      </c>
      <c r="G883" s="93" t="s">
        <v>562</v>
      </c>
      <c r="H883" s="95" t="s">
        <v>1317</v>
      </c>
    </row>
    <row r="884" spans="1:8" s="91" customFormat="1" ht="13.9" hidden="1" customHeight="1" x14ac:dyDescent="0.2">
      <c r="A884" s="92" t="s">
        <v>68</v>
      </c>
      <c r="B884" s="94">
        <v>6</v>
      </c>
      <c r="C884" s="96">
        <v>2724233.52</v>
      </c>
      <c r="D884" s="96">
        <v>0</v>
      </c>
      <c r="E884" s="96">
        <v>2724233.52</v>
      </c>
      <c r="F884" s="93" t="s">
        <v>1555</v>
      </c>
      <c r="G884" s="93" t="s">
        <v>562</v>
      </c>
      <c r="H884" s="95" t="s">
        <v>1495</v>
      </c>
    </row>
    <row r="885" spans="1:8" s="91" customFormat="1" ht="13.9" hidden="1" customHeight="1" x14ac:dyDescent="0.2">
      <c r="A885" s="92" t="s">
        <v>68</v>
      </c>
      <c r="B885" s="94">
        <v>7</v>
      </c>
      <c r="C885" s="96">
        <v>2719313.78</v>
      </c>
      <c r="D885" s="96">
        <v>0</v>
      </c>
      <c r="E885" s="96">
        <v>2719313.78</v>
      </c>
      <c r="F885" s="93" t="s">
        <v>1740</v>
      </c>
      <c r="G885" s="93" t="s">
        <v>562</v>
      </c>
      <c r="H885" s="95" t="s">
        <v>1680</v>
      </c>
    </row>
    <row r="886" spans="1:8" s="91" customFormat="1" ht="13.9" hidden="1" customHeight="1" x14ac:dyDescent="0.2">
      <c r="A886" s="92" t="s">
        <v>68</v>
      </c>
      <c r="B886" s="94">
        <v>8</v>
      </c>
      <c r="C886" s="96">
        <v>2719401.8</v>
      </c>
      <c r="D886" s="96">
        <v>0</v>
      </c>
      <c r="E886" s="96">
        <v>2719401.8</v>
      </c>
      <c r="F886" s="93" t="s">
        <v>1915</v>
      </c>
      <c r="G886" s="93" t="s">
        <v>562</v>
      </c>
      <c r="H886" s="95" t="s">
        <v>1855</v>
      </c>
    </row>
    <row r="887" spans="1:8" s="91" customFormat="1" ht="13.9" hidden="1" customHeight="1" x14ac:dyDescent="0.2">
      <c r="A887" s="92" t="s">
        <v>68</v>
      </c>
      <c r="B887" s="94">
        <v>9</v>
      </c>
      <c r="C887" s="96">
        <v>2876893.28</v>
      </c>
      <c r="D887" s="96">
        <v>0</v>
      </c>
      <c r="E887" s="96">
        <v>2876893.28</v>
      </c>
      <c r="F887" s="93" t="s">
        <v>2093</v>
      </c>
      <c r="G887" s="93" t="s">
        <v>562</v>
      </c>
      <c r="H887" s="95" t="s">
        <v>2033</v>
      </c>
    </row>
    <row r="888" spans="1:8" s="91" customFormat="1" ht="13.9" hidden="1" customHeight="1" x14ac:dyDescent="0.2">
      <c r="A888" s="92" t="s">
        <v>68</v>
      </c>
      <c r="B888" s="94">
        <v>10</v>
      </c>
      <c r="C888" s="96">
        <v>2876893.27</v>
      </c>
      <c r="D888" s="96">
        <v>0</v>
      </c>
      <c r="E888" s="96">
        <v>2876893.27</v>
      </c>
      <c r="F888" s="93" t="s">
        <v>2289</v>
      </c>
      <c r="G888" s="93" t="s">
        <v>562</v>
      </c>
      <c r="H888" s="95" t="s">
        <v>2229</v>
      </c>
    </row>
    <row r="889" spans="1:8" s="91" customFormat="1" ht="13.9" hidden="1" customHeight="1" x14ac:dyDescent="0.2">
      <c r="A889" s="92" t="s">
        <v>68</v>
      </c>
      <c r="B889" s="94">
        <v>11</v>
      </c>
      <c r="C889" s="96">
        <v>2876893.28</v>
      </c>
      <c r="D889" s="96">
        <v>0</v>
      </c>
      <c r="E889" s="96">
        <v>2876893.28</v>
      </c>
      <c r="F889" s="93" t="s">
        <v>2554</v>
      </c>
      <c r="G889" s="93" t="s">
        <v>562</v>
      </c>
      <c r="H889" s="95" t="s">
        <v>2394</v>
      </c>
    </row>
    <row r="890" spans="1:8" s="91" customFormat="1" ht="13.9" hidden="1" customHeight="1" x14ac:dyDescent="0.2">
      <c r="A890" s="92" t="s">
        <v>68</v>
      </c>
      <c r="B890" s="94">
        <v>12</v>
      </c>
      <c r="C890" s="96">
        <v>2876727.18</v>
      </c>
      <c r="D890" s="96">
        <v>0</v>
      </c>
      <c r="E890" s="96">
        <v>2876727.18</v>
      </c>
      <c r="F890" s="93" t="s">
        <v>2555</v>
      </c>
      <c r="G890" s="93" t="s">
        <v>562</v>
      </c>
      <c r="H890" s="95" t="s">
        <v>2396</v>
      </c>
    </row>
    <row r="891" spans="1:8" s="91" customFormat="1" ht="13.9" hidden="1" customHeight="1" x14ac:dyDescent="0.2">
      <c r="A891" s="92" t="s">
        <v>69</v>
      </c>
      <c r="B891" s="94">
        <v>1</v>
      </c>
      <c r="C891" s="96">
        <v>783606.98</v>
      </c>
      <c r="D891" s="96">
        <v>0</v>
      </c>
      <c r="E891" s="96">
        <v>783606.98</v>
      </c>
      <c r="F891" s="93" t="s">
        <v>563</v>
      </c>
      <c r="G891" s="93" t="s">
        <v>564</v>
      </c>
      <c r="H891" s="95" t="s">
        <v>443</v>
      </c>
    </row>
    <row r="892" spans="1:8" s="91" customFormat="1" ht="13.9" hidden="1" customHeight="1" x14ac:dyDescent="0.2">
      <c r="A892" s="92" t="s">
        <v>69</v>
      </c>
      <c r="B892" s="94">
        <v>2</v>
      </c>
      <c r="C892" s="96">
        <v>783606.98</v>
      </c>
      <c r="D892" s="96">
        <v>0</v>
      </c>
      <c r="E892" s="96">
        <v>783606.98</v>
      </c>
      <c r="F892" s="93" t="s">
        <v>841</v>
      </c>
      <c r="G892" s="93" t="s">
        <v>564</v>
      </c>
      <c r="H892" s="95" t="s">
        <v>780</v>
      </c>
    </row>
    <row r="893" spans="1:8" s="91" customFormat="1" ht="13.9" hidden="1" customHeight="1" x14ac:dyDescent="0.2">
      <c r="A893" s="92" t="s">
        <v>69</v>
      </c>
      <c r="B893" s="94">
        <v>3</v>
      </c>
      <c r="C893" s="96">
        <v>783606.98</v>
      </c>
      <c r="D893" s="96">
        <v>0</v>
      </c>
      <c r="E893" s="96">
        <v>783606.98</v>
      </c>
      <c r="F893" s="93" t="s">
        <v>1020</v>
      </c>
      <c r="G893" s="93" t="s">
        <v>564</v>
      </c>
      <c r="H893" s="95" t="s">
        <v>959</v>
      </c>
    </row>
    <row r="894" spans="1:8" s="91" customFormat="1" ht="13.9" hidden="1" customHeight="1" x14ac:dyDescent="0.2">
      <c r="A894" s="92" t="s">
        <v>69</v>
      </c>
      <c r="B894" s="94">
        <v>4</v>
      </c>
      <c r="C894" s="96">
        <v>714308.83</v>
      </c>
      <c r="D894" s="96">
        <v>0</v>
      </c>
      <c r="E894" s="96">
        <v>714308.83</v>
      </c>
      <c r="F894" s="93" t="s">
        <v>1200</v>
      </c>
      <c r="G894" s="93" t="s">
        <v>564</v>
      </c>
      <c r="H894" s="95" t="s">
        <v>1139</v>
      </c>
    </row>
    <row r="895" spans="1:8" s="91" customFormat="1" ht="13.9" hidden="1" customHeight="1" x14ac:dyDescent="0.2">
      <c r="A895" s="64" t="s">
        <v>69</v>
      </c>
      <c r="B895" s="65">
        <v>4</v>
      </c>
      <c r="C895" s="66">
        <v>69298.149999999994</v>
      </c>
      <c r="D895" s="66">
        <v>0</v>
      </c>
      <c r="E895" s="66">
        <v>69298.149999999994</v>
      </c>
      <c r="F895" s="64" t="s">
        <v>1200</v>
      </c>
      <c r="G895" s="64" t="s">
        <v>564</v>
      </c>
      <c r="H895" s="64" t="s">
        <v>2390</v>
      </c>
    </row>
    <row r="896" spans="1:8" s="91" customFormat="1" ht="13.9" hidden="1" customHeight="1" x14ac:dyDescent="0.2">
      <c r="A896" s="92" t="s">
        <v>69</v>
      </c>
      <c r="B896" s="94">
        <v>5</v>
      </c>
      <c r="C896" s="96">
        <v>783606.98</v>
      </c>
      <c r="D896" s="96">
        <v>0</v>
      </c>
      <c r="E896" s="96">
        <v>783606.98</v>
      </c>
      <c r="F896" s="93" t="s">
        <v>1378</v>
      </c>
      <c r="G896" s="93" t="s">
        <v>564</v>
      </c>
      <c r="H896" s="95" t="s">
        <v>1317</v>
      </c>
    </row>
    <row r="897" spans="1:8" s="91" customFormat="1" ht="13.9" hidden="1" customHeight="1" x14ac:dyDescent="0.2">
      <c r="A897" s="92" t="s">
        <v>69</v>
      </c>
      <c r="B897" s="94">
        <v>6</v>
      </c>
      <c r="C897" s="96">
        <v>707409.27</v>
      </c>
      <c r="D897" s="96">
        <v>0</v>
      </c>
      <c r="E897" s="96">
        <v>707409.27</v>
      </c>
      <c r="F897" s="93" t="s">
        <v>1556</v>
      </c>
      <c r="G897" s="93" t="s">
        <v>564</v>
      </c>
      <c r="H897" s="95" t="s">
        <v>1495</v>
      </c>
    </row>
    <row r="898" spans="1:8" s="91" customFormat="1" ht="13.9" hidden="1" customHeight="1" x14ac:dyDescent="0.2">
      <c r="A898" s="92" t="s">
        <v>69</v>
      </c>
      <c r="B898" s="94">
        <v>7</v>
      </c>
      <c r="C898" s="96">
        <v>707303.95</v>
      </c>
      <c r="D898" s="96">
        <v>0</v>
      </c>
      <c r="E898" s="96">
        <v>707303.95</v>
      </c>
      <c r="F898" s="93" t="s">
        <v>1741</v>
      </c>
      <c r="G898" s="93" t="s">
        <v>564</v>
      </c>
      <c r="H898" s="95" t="s">
        <v>1680</v>
      </c>
    </row>
    <row r="899" spans="1:8" s="91" customFormat="1" ht="13.9" hidden="1" customHeight="1" x14ac:dyDescent="0.2">
      <c r="A899" s="92" t="s">
        <v>69</v>
      </c>
      <c r="B899" s="94">
        <v>8</v>
      </c>
      <c r="C899" s="96">
        <v>707328.56</v>
      </c>
      <c r="D899" s="96">
        <v>0</v>
      </c>
      <c r="E899" s="96">
        <v>707328.56</v>
      </c>
      <c r="F899" s="93" t="s">
        <v>1916</v>
      </c>
      <c r="G899" s="93" t="s">
        <v>564</v>
      </c>
      <c r="H899" s="95" t="s">
        <v>1855</v>
      </c>
    </row>
    <row r="900" spans="1:8" s="91" customFormat="1" ht="13.9" hidden="1" customHeight="1" x14ac:dyDescent="0.2">
      <c r="A900" s="92" t="s">
        <v>69</v>
      </c>
      <c r="B900" s="94">
        <v>9</v>
      </c>
      <c r="C900" s="96">
        <v>751354.12</v>
      </c>
      <c r="D900" s="96">
        <v>0</v>
      </c>
      <c r="E900" s="96">
        <v>751354.12</v>
      </c>
      <c r="F900" s="93" t="s">
        <v>2094</v>
      </c>
      <c r="G900" s="93" t="s">
        <v>564</v>
      </c>
      <c r="H900" s="95" t="s">
        <v>2033</v>
      </c>
    </row>
    <row r="901" spans="1:8" s="91" customFormat="1" ht="13.9" hidden="1" customHeight="1" x14ac:dyDescent="0.2">
      <c r="A901" s="92" t="s">
        <v>69</v>
      </c>
      <c r="B901" s="94">
        <v>10</v>
      </c>
      <c r="C901" s="96">
        <v>751354.12</v>
      </c>
      <c r="D901" s="96">
        <v>0</v>
      </c>
      <c r="E901" s="96">
        <v>751354.12</v>
      </c>
      <c r="F901" s="93" t="s">
        <v>2290</v>
      </c>
      <c r="G901" s="93" t="s">
        <v>564</v>
      </c>
      <c r="H901" s="95" t="s">
        <v>2229</v>
      </c>
    </row>
    <row r="902" spans="1:8" s="91" customFormat="1" ht="13.9" hidden="1" customHeight="1" x14ac:dyDescent="0.2">
      <c r="A902" s="92" t="s">
        <v>69</v>
      </c>
      <c r="B902" s="94">
        <v>11</v>
      </c>
      <c r="C902" s="96">
        <v>751354.12</v>
      </c>
      <c r="D902" s="96">
        <v>0</v>
      </c>
      <c r="E902" s="96">
        <v>751354.12</v>
      </c>
      <c r="F902" s="93" t="s">
        <v>2557</v>
      </c>
      <c r="G902" s="93" t="s">
        <v>564</v>
      </c>
      <c r="H902" s="95" t="s">
        <v>2394</v>
      </c>
    </row>
    <row r="903" spans="1:8" s="91" customFormat="1" ht="13.9" hidden="1" customHeight="1" x14ac:dyDescent="0.2">
      <c r="A903" s="92" t="s">
        <v>69</v>
      </c>
      <c r="B903" s="94">
        <v>12</v>
      </c>
      <c r="C903" s="96">
        <v>751307.68</v>
      </c>
      <c r="D903" s="96">
        <v>0</v>
      </c>
      <c r="E903" s="96">
        <v>751307.68</v>
      </c>
      <c r="F903" s="93" t="s">
        <v>2558</v>
      </c>
      <c r="G903" s="93" t="s">
        <v>564</v>
      </c>
      <c r="H903" s="95" t="s">
        <v>2396</v>
      </c>
    </row>
    <row r="904" spans="1:8" s="91" customFormat="1" ht="13.9" hidden="1" customHeight="1" x14ac:dyDescent="0.2">
      <c r="A904" s="92" t="s">
        <v>70</v>
      </c>
      <c r="B904" s="94">
        <v>1</v>
      </c>
      <c r="C904" s="96">
        <v>213246.13</v>
      </c>
      <c r="D904" s="96">
        <v>0</v>
      </c>
      <c r="E904" s="96">
        <v>213246.13</v>
      </c>
      <c r="F904" s="93" t="s">
        <v>565</v>
      </c>
      <c r="G904" s="93" t="s">
        <v>566</v>
      </c>
      <c r="H904" s="95" t="s">
        <v>443</v>
      </c>
    </row>
    <row r="905" spans="1:8" s="91" customFormat="1" ht="13.9" hidden="1" customHeight="1" x14ac:dyDescent="0.2">
      <c r="A905" s="92" t="s">
        <v>70</v>
      </c>
      <c r="B905" s="94">
        <v>2</v>
      </c>
      <c r="C905" s="96">
        <v>213246.13</v>
      </c>
      <c r="D905" s="96">
        <v>0</v>
      </c>
      <c r="E905" s="96">
        <v>213246.13</v>
      </c>
      <c r="F905" s="93" t="s">
        <v>842</v>
      </c>
      <c r="G905" s="93" t="s">
        <v>566</v>
      </c>
      <c r="H905" s="95" t="s">
        <v>780</v>
      </c>
    </row>
    <row r="906" spans="1:8" s="91" customFormat="1" ht="13.9" hidden="1" customHeight="1" x14ac:dyDescent="0.2">
      <c r="A906" s="92" t="s">
        <v>70</v>
      </c>
      <c r="B906" s="94">
        <v>3</v>
      </c>
      <c r="C906" s="96">
        <v>213246.13</v>
      </c>
      <c r="D906" s="96">
        <v>0</v>
      </c>
      <c r="E906" s="96">
        <v>213246.13</v>
      </c>
      <c r="F906" s="93" t="s">
        <v>1021</v>
      </c>
      <c r="G906" s="93" t="s">
        <v>566</v>
      </c>
      <c r="H906" s="95" t="s">
        <v>959</v>
      </c>
    </row>
    <row r="907" spans="1:8" s="91" customFormat="1" ht="13.9" hidden="1" customHeight="1" x14ac:dyDescent="0.2">
      <c r="A907" s="92" t="s">
        <v>70</v>
      </c>
      <c r="B907" s="94">
        <v>4</v>
      </c>
      <c r="C907" s="96">
        <v>196198.5</v>
      </c>
      <c r="D907" s="96">
        <v>0</v>
      </c>
      <c r="E907" s="96">
        <v>196198.5</v>
      </c>
      <c r="F907" s="93" t="s">
        <v>1201</v>
      </c>
      <c r="G907" s="93" t="s">
        <v>566</v>
      </c>
      <c r="H907" s="95" t="s">
        <v>1139</v>
      </c>
    </row>
    <row r="908" spans="1:8" s="91" customFormat="1" ht="13.9" hidden="1" customHeight="1" x14ac:dyDescent="0.2">
      <c r="A908" s="64" t="s">
        <v>70</v>
      </c>
      <c r="B908" s="65">
        <v>4</v>
      </c>
      <c r="C908" s="66">
        <v>17047.63</v>
      </c>
      <c r="D908" s="66">
        <v>0</v>
      </c>
      <c r="E908" s="66">
        <v>17047.63</v>
      </c>
      <c r="F908" s="64" t="s">
        <v>1201</v>
      </c>
      <c r="G908" s="64" t="s">
        <v>566</v>
      </c>
      <c r="H908" s="64" t="s">
        <v>2390</v>
      </c>
    </row>
    <row r="909" spans="1:8" s="91" customFormat="1" ht="13.9" hidden="1" customHeight="1" x14ac:dyDescent="0.2">
      <c r="A909" s="92" t="s">
        <v>70</v>
      </c>
      <c r="B909" s="94">
        <v>5</v>
      </c>
      <c r="C909" s="96">
        <v>213246.13</v>
      </c>
      <c r="D909" s="96">
        <v>0</v>
      </c>
      <c r="E909" s="96">
        <v>213246.13</v>
      </c>
      <c r="F909" s="93" t="s">
        <v>1379</v>
      </c>
      <c r="G909" s="93" t="s">
        <v>566</v>
      </c>
      <c r="H909" s="95" t="s">
        <v>1317</v>
      </c>
    </row>
    <row r="910" spans="1:8" s="91" customFormat="1" ht="13.9" hidden="1" customHeight="1" x14ac:dyDescent="0.2">
      <c r="A910" s="92" t="s">
        <v>70</v>
      </c>
      <c r="B910" s="94">
        <v>6</v>
      </c>
      <c r="C910" s="96">
        <v>199479.54</v>
      </c>
      <c r="D910" s="96">
        <v>0</v>
      </c>
      <c r="E910" s="96">
        <v>199479.54</v>
      </c>
      <c r="F910" s="93" t="s">
        <v>1557</v>
      </c>
      <c r="G910" s="93" t="s">
        <v>566</v>
      </c>
      <c r="H910" s="95" t="s">
        <v>1495</v>
      </c>
    </row>
    <row r="911" spans="1:8" s="91" customFormat="1" ht="13.9" hidden="1" customHeight="1" x14ac:dyDescent="0.2">
      <c r="A911" s="92" t="s">
        <v>70</v>
      </c>
      <c r="B911" s="94">
        <v>7</v>
      </c>
      <c r="C911" s="96">
        <v>199420.35</v>
      </c>
      <c r="D911" s="96">
        <v>0</v>
      </c>
      <c r="E911" s="96">
        <v>199420.35</v>
      </c>
      <c r="F911" s="93" t="s">
        <v>1742</v>
      </c>
      <c r="G911" s="93" t="s">
        <v>566</v>
      </c>
      <c r="H911" s="95" t="s">
        <v>1680</v>
      </c>
    </row>
    <row r="912" spans="1:8" s="91" customFormat="1" ht="13.9" hidden="1" customHeight="1" x14ac:dyDescent="0.2">
      <c r="A912" s="92" t="s">
        <v>70</v>
      </c>
      <c r="B912" s="94">
        <v>8</v>
      </c>
      <c r="C912" s="96">
        <v>199430.41</v>
      </c>
      <c r="D912" s="96">
        <v>0</v>
      </c>
      <c r="E912" s="96">
        <v>199430.41</v>
      </c>
      <c r="F912" s="93" t="s">
        <v>1917</v>
      </c>
      <c r="G912" s="93" t="s">
        <v>566</v>
      </c>
      <c r="H912" s="95" t="s">
        <v>1855</v>
      </c>
    </row>
    <row r="913" spans="1:8" s="91" customFormat="1" ht="13.9" hidden="1" customHeight="1" x14ac:dyDescent="0.2">
      <c r="A913" s="92" t="s">
        <v>70</v>
      </c>
      <c r="B913" s="94">
        <v>9</v>
      </c>
      <c r="C913" s="96">
        <v>217418.01</v>
      </c>
      <c r="D913" s="96">
        <v>0</v>
      </c>
      <c r="E913" s="96">
        <v>217418.01</v>
      </c>
      <c r="F913" s="93" t="s">
        <v>2095</v>
      </c>
      <c r="G913" s="93" t="s">
        <v>566</v>
      </c>
      <c r="H913" s="95" t="s">
        <v>2033</v>
      </c>
    </row>
    <row r="914" spans="1:8" s="91" customFormat="1" ht="13.9" hidden="1" customHeight="1" x14ac:dyDescent="0.2">
      <c r="A914" s="92" t="s">
        <v>70</v>
      </c>
      <c r="B914" s="94">
        <v>10</v>
      </c>
      <c r="C914" s="96">
        <v>217418.01</v>
      </c>
      <c r="D914" s="96">
        <v>0</v>
      </c>
      <c r="E914" s="96">
        <v>217418.01</v>
      </c>
      <c r="F914" s="93" t="s">
        <v>2291</v>
      </c>
      <c r="G914" s="93" t="s">
        <v>566</v>
      </c>
      <c r="H914" s="95" t="s">
        <v>2229</v>
      </c>
    </row>
    <row r="915" spans="1:8" s="91" customFormat="1" ht="13.9" hidden="1" customHeight="1" x14ac:dyDescent="0.2">
      <c r="A915" s="92" t="s">
        <v>70</v>
      </c>
      <c r="B915" s="94">
        <v>11</v>
      </c>
      <c r="C915" s="96">
        <v>217418.01</v>
      </c>
      <c r="D915" s="96">
        <v>0</v>
      </c>
      <c r="E915" s="96">
        <v>217418.01</v>
      </c>
      <c r="F915" s="93" t="s">
        <v>2559</v>
      </c>
      <c r="G915" s="93" t="s">
        <v>566</v>
      </c>
      <c r="H915" s="95" t="s">
        <v>2394</v>
      </c>
    </row>
    <row r="916" spans="1:8" s="91" customFormat="1" ht="13.9" hidden="1" customHeight="1" x14ac:dyDescent="0.2">
      <c r="A916" s="92" t="s">
        <v>70</v>
      </c>
      <c r="B916" s="94">
        <v>12</v>
      </c>
      <c r="C916" s="96">
        <v>217399.03</v>
      </c>
      <c r="D916" s="96">
        <v>0</v>
      </c>
      <c r="E916" s="96">
        <v>217399.03</v>
      </c>
      <c r="F916" s="93" t="s">
        <v>2560</v>
      </c>
      <c r="G916" s="93" t="s">
        <v>566</v>
      </c>
      <c r="H916" s="95" t="s">
        <v>2396</v>
      </c>
    </row>
    <row r="917" spans="1:8" s="91" customFormat="1" ht="13.9" hidden="1" customHeight="1" x14ac:dyDescent="0.2">
      <c r="A917" s="92" t="s">
        <v>71</v>
      </c>
      <c r="B917" s="94">
        <v>1</v>
      </c>
      <c r="C917" s="96">
        <v>207392.88</v>
      </c>
      <c r="D917" s="96">
        <v>0</v>
      </c>
      <c r="E917" s="96">
        <v>207392.88</v>
      </c>
      <c r="F917" s="93" t="s">
        <v>567</v>
      </c>
      <c r="G917" s="93" t="s">
        <v>568</v>
      </c>
      <c r="H917" s="95" t="s">
        <v>443</v>
      </c>
    </row>
    <row r="918" spans="1:8" s="91" customFormat="1" ht="13.9" hidden="1" customHeight="1" x14ac:dyDescent="0.2">
      <c r="A918" s="92" t="s">
        <v>71</v>
      </c>
      <c r="B918" s="94">
        <v>2</v>
      </c>
      <c r="C918" s="96">
        <v>207392.88</v>
      </c>
      <c r="D918" s="96">
        <v>0</v>
      </c>
      <c r="E918" s="96">
        <v>207392.88</v>
      </c>
      <c r="F918" s="93" t="s">
        <v>843</v>
      </c>
      <c r="G918" s="93" t="s">
        <v>568</v>
      </c>
      <c r="H918" s="95" t="s">
        <v>780</v>
      </c>
    </row>
    <row r="919" spans="1:8" s="91" customFormat="1" ht="13.9" hidden="1" customHeight="1" x14ac:dyDescent="0.2">
      <c r="A919" s="92" t="s">
        <v>71</v>
      </c>
      <c r="B919" s="94">
        <v>3</v>
      </c>
      <c r="C919" s="96">
        <v>207392.88</v>
      </c>
      <c r="D919" s="96">
        <v>0</v>
      </c>
      <c r="E919" s="96">
        <v>207392.88</v>
      </c>
      <c r="F919" s="93" t="s">
        <v>1022</v>
      </c>
      <c r="G919" s="93" t="s">
        <v>568</v>
      </c>
      <c r="H919" s="95" t="s">
        <v>959</v>
      </c>
    </row>
    <row r="920" spans="1:8" s="91" customFormat="1" ht="13.9" hidden="1" customHeight="1" x14ac:dyDescent="0.2">
      <c r="A920" s="92" t="s">
        <v>71</v>
      </c>
      <c r="B920" s="94">
        <v>4</v>
      </c>
      <c r="C920" s="96">
        <v>173995.55</v>
      </c>
      <c r="D920" s="96">
        <v>0</v>
      </c>
      <c r="E920" s="96">
        <v>173995.55</v>
      </c>
      <c r="F920" s="93" t="s">
        <v>1202</v>
      </c>
      <c r="G920" s="93" t="s">
        <v>568</v>
      </c>
      <c r="H920" s="95" t="s">
        <v>1139</v>
      </c>
    </row>
    <row r="921" spans="1:8" s="91" customFormat="1" ht="13.9" hidden="1" customHeight="1" x14ac:dyDescent="0.2">
      <c r="A921" s="53" t="s">
        <v>71</v>
      </c>
      <c r="B921" s="75">
        <v>4</v>
      </c>
      <c r="C921" s="54">
        <v>33397.33</v>
      </c>
      <c r="D921" s="54">
        <v>0</v>
      </c>
      <c r="E921" s="54">
        <v>33397.33</v>
      </c>
      <c r="F921" s="54" t="s">
        <v>1202</v>
      </c>
      <c r="G921" s="54" t="s">
        <v>568</v>
      </c>
      <c r="H921" s="54" t="s">
        <v>2390</v>
      </c>
    </row>
    <row r="922" spans="1:8" s="91" customFormat="1" ht="13.9" hidden="1" customHeight="1" x14ac:dyDescent="0.2">
      <c r="A922" s="92" t="s">
        <v>71</v>
      </c>
      <c r="B922" s="94">
        <v>5</v>
      </c>
      <c r="C922" s="96">
        <v>207392.88</v>
      </c>
      <c r="D922" s="96">
        <v>0</v>
      </c>
      <c r="E922" s="96">
        <v>207392.88</v>
      </c>
      <c r="F922" s="93" t="s">
        <v>1380</v>
      </c>
      <c r="G922" s="93" t="s">
        <v>568</v>
      </c>
      <c r="H922" s="95" t="s">
        <v>1317</v>
      </c>
    </row>
    <row r="923" spans="1:8" s="91" customFormat="1" ht="13.9" hidden="1" customHeight="1" x14ac:dyDescent="0.2">
      <c r="A923" s="92" t="s">
        <v>71</v>
      </c>
      <c r="B923" s="94">
        <v>6</v>
      </c>
      <c r="C923" s="96">
        <v>186030.18</v>
      </c>
      <c r="D923" s="96">
        <v>0</v>
      </c>
      <c r="E923" s="96">
        <v>186030.18</v>
      </c>
      <c r="F923" s="93" t="s">
        <v>1558</v>
      </c>
      <c r="G923" s="93" t="s">
        <v>568</v>
      </c>
      <c r="H923" s="95" t="s">
        <v>1495</v>
      </c>
    </row>
    <row r="924" spans="1:8" s="91" customFormat="1" ht="13.9" hidden="1" customHeight="1" x14ac:dyDescent="0.2">
      <c r="A924" s="92" t="s">
        <v>71</v>
      </c>
      <c r="B924" s="94">
        <v>7</v>
      </c>
      <c r="C924" s="96">
        <v>183176.6</v>
      </c>
      <c r="D924" s="96">
        <v>0</v>
      </c>
      <c r="E924" s="96">
        <v>183176.6</v>
      </c>
      <c r="F924" s="93" t="s">
        <v>1743</v>
      </c>
      <c r="G924" s="93" t="s">
        <v>568</v>
      </c>
      <c r="H924" s="95" t="s">
        <v>1680</v>
      </c>
    </row>
    <row r="925" spans="1:8" s="91" customFormat="1" ht="13.9" hidden="1" customHeight="1" x14ac:dyDescent="0.2">
      <c r="A925" s="92" t="s">
        <v>71</v>
      </c>
      <c r="B925" s="94">
        <v>8</v>
      </c>
      <c r="C925" s="96">
        <v>183186.47</v>
      </c>
      <c r="D925" s="96">
        <v>0</v>
      </c>
      <c r="E925" s="96">
        <v>183186.47</v>
      </c>
      <c r="F925" s="93" t="s">
        <v>1918</v>
      </c>
      <c r="G925" s="93" t="s">
        <v>568</v>
      </c>
      <c r="H925" s="95" t="s">
        <v>1855</v>
      </c>
    </row>
    <row r="926" spans="1:8" s="91" customFormat="1" ht="13.9" hidden="1" customHeight="1" x14ac:dyDescent="0.2">
      <c r="A926" s="92" t="s">
        <v>71</v>
      </c>
      <c r="B926" s="94">
        <v>9</v>
      </c>
      <c r="C926" s="96">
        <v>200828.77</v>
      </c>
      <c r="D926" s="96">
        <v>0</v>
      </c>
      <c r="E926" s="96">
        <v>200828.77</v>
      </c>
      <c r="F926" s="93" t="s">
        <v>2096</v>
      </c>
      <c r="G926" s="93" t="s">
        <v>568</v>
      </c>
      <c r="H926" s="95" t="s">
        <v>2033</v>
      </c>
    </row>
    <row r="927" spans="1:8" s="91" customFormat="1" ht="13.9" hidden="1" customHeight="1" x14ac:dyDescent="0.2">
      <c r="A927" s="92" t="s">
        <v>71</v>
      </c>
      <c r="B927" s="94">
        <v>10</v>
      </c>
      <c r="C927" s="96">
        <v>200828.77</v>
      </c>
      <c r="D927" s="96">
        <v>0</v>
      </c>
      <c r="E927" s="96">
        <v>200828.77</v>
      </c>
      <c r="F927" s="93" t="s">
        <v>2292</v>
      </c>
      <c r="G927" s="93" t="s">
        <v>568</v>
      </c>
      <c r="H927" s="95" t="s">
        <v>2229</v>
      </c>
    </row>
    <row r="928" spans="1:8" s="91" customFormat="1" ht="13.9" hidden="1" customHeight="1" x14ac:dyDescent="0.2">
      <c r="A928" s="92" t="s">
        <v>71</v>
      </c>
      <c r="B928" s="94">
        <v>11</v>
      </c>
      <c r="C928" s="96">
        <v>200828.77</v>
      </c>
      <c r="D928" s="96">
        <v>0</v>
      </c>
      <c r="E928" s="96">
        <v>200828.77</v>
      </c>
      <c r="F928" s="93" t="s">
        <v>2561</v>
      </c>
      <c r="G928" s="93" t="s">
        <v>568</v>
      </c>
      <c r="H928" s="95" t="s">
        <v>2394</v>
      </c>
    </row>
    <row r="929" spans="1:8" s="91" customFormat="1" ht="13.9" hidden="1" customHeight="1" x14ac:dyDescent="0.2">
      <c r="A929" s="92" t="s">
        <v>71</v>
      </c>
      <c r="B929" s="94">
        <v>12</v>
      </c>
      <c r="C929" s="96">
        <v>200810.15</v>
      </c>
      <c r="D929" s="96">
        <v>0</v>
      </c>
      <c r="E929" s="96">
        <v>200810.15</v>
      </c>
      <c r="F929" s="93" t="s">
        <v>2562</v>
      </c>
      <c r="G929" s="93" t="s">
        <v>568</v>
      </c>
      <c r="H929" s="95" t="s">
        <v>2396</v>
      </c>
    </row>
    <row r="930" spans="1:8" s="91" customFormat="1" ht="13.9" hidden="1" customHeight="1" x14ac:dyDescent="0.2">
      <c r="A930" s="92" t="s">
        <v>72</v>
      </c>
      <c r="B930" s="94">
        <v>1</v>
      </c>
      <c r="C930" s="96">
        <v>155251.39000000001</v>
      </c>
      <c r="D930" s="96">
        <v>0</v>
      </c>
      <c r="E930" s="96">
        <v>155251.39000000001</v>
      </c>
      <c r="F930" s="93" t="s">
        <v>569</v>
      </c>
      <c r="G930" s="93" t="s">
        <v>570</v>
      </c>
      <c r="H930" s="95" t="s">
        <v>443</v>
      </c>
    </row>
    <row r="931" spans="1:8" s="91" customFormat="1" ht="13.9" hidden="1" customHeight="1" x14ac:dyDescent="0.2">
      <c r="A931" s="92" t="s">
        <v>72</v>
      </c>
      <c r="B931" s="94">
        <v>2</v>
      </c>
      <c r="C931" s="96">
        <v>155251.39000000001</v>
      </c>
      <c r="D931" s="96">
        <v>0</v>
      </c>
      <c r="E931" s="96">
        <v>155251.39000000001</v>
      </c>
      <c r="F931" s="93" t="s">
        <v>844</v>
      </c>
      <c r="G931" s="93" t="s">
        <v>570</v>
      </c>
      <c r="H931" s="95" t="s">
        <v>780</v>
      </c>
    </row>
    <row r="932" spans="1:8" s="91" customFormat="1" ht="13.9" hidden="1" customHeight="1" x14ac:dyDescent="0.2">
      <c r="A932" s="92" t="s">
        <v>72</v>
      </c>
      <c r="B932" s="94">
        <v>3</v>
      </c>
      <c r="C932" s="96">
        <v>155251.39000000001</v>
      </c>
      <c r="D932" s="96">
        <v>0</v>
      </c>
      <c r="E932" s="96">
        <v>155251.39000000001</v>
      </c>
      <c r="F932" s="93" t="s">
        <v>1023</v>
      </c>
      <c r="G932" s="93" t="s">
        <v>570</v>
      </c>
      <c r="H932" s="95" t="s">
        <v>959</v>
      </c>
    </row>
    <row r="933" spans="1:8" s="91" customFormat="1" ht="13.9" hidden="1" customHeight="1" x14ac:dyDescent="0.2">
      <c r="A933" s="92" t="s">
        <v>72</v>
      </c>
      <c r="B933" s="94">
        <v>4</v>
      </c>
      <c r="C933" s="96">
        <v>103453.6</v>
      </c>
      <c r="D933" s="96">
        <v>0</v>
      </c>
      <c r="E933" s="96">
        <v>103453.6</v>
      </c>
      <c r="F933" s="93" t="s">
        <v>1203</v>
      </c>
      <c r="G933" s="93" t="s">
        <v>570</v>
      </c>
      <c r="H933" s="95" t="s">
        <v>1139</v>
      </c>
    </row>
    <row r="934" spans="1:8" s="91" customFormat="1" ht="13.9" hidden="1" customHeight="1" x14ac:dyDescent="0.2">
      <c r="A934" s="64" t="s">
        <v>72</v>
      </c>
      <c r="B934" s="65">
        <v>4</v>
      </c>
      <c r="C934" s="66">
        <v>51797.79</v>
      </c>
      <c r="D934" s="66">
        <v>0</v>
      </c>
      <c r="E934" s="66">
        <v>51797.79</v>
      </c>
      <c r="F934" s="64" t="s">
        <v>1203</v>
      </c>
      <c r="G934" s="64" t="s">
        <v>570</v>
      </c>
      <c r="H934" s="64" t="s">
        <v>2390</v>
      </c>
    </row>
    <row r="935" spans="1:8" s="91" customFormat="1" ht="13.9" hidden="1" customHeight="1" x14ac:dyDescent="0.2">
      <c r="A935" s="92" t="s">
        <v>72</v>
      </c>
      <c r="B935" s="94">
        <v>5</v>
      </c>
      <c r="C935" s="96">
        <v>155251.39000000001</v>
      </c>
      <c r="D935" s="96">
        <v>0</v>
      </c>
      <c r="E935" s="96">
        <v>155251.39000000001</v>
      </c>
      <c r="F935" s="93" t="s">
        <v>1381</v>
      </c>
      <c r="G935" s="93" t="s">
        <v>570</v>
      </c>
      <c r="H935" s="95" t="s">
        <v>1317</v>
      </c>
    </row>
    <row r="936" spans="1:8" s="91" customFormat="1" ht="13.9" hidden="1" customHeight="1" x14ac:dyDescent="0.2">
      <c r="A936" s="92" t="s">
        <v>72</v>
      </c>
      <c r="B936" s="94">
        <v>6</v>
      </c>
      <c r="C936" s="96">
        <v>107819.56</v>
      </c>
      <c r="D936" s="96">
        <v>0</v>
      </c>
      <c r="E936" s="96">
        <v>107819.56</v>
      </c>
      <c r="F936" s="93" t="s">
        <v>1559</v>
      </c>
      <c r="G936" s="93" t="s">
        <v>570</v>
      </c>
      <c r="H936" s="95" t="s">
        <v>1495</v>
      </c>
    </row>
    <row r="937" spans="1:8" s="91" customFormat="1" ht="13.9" hidden="1" customHeight="1" x14ac:dyDescent="0.2">
      <c r="A937" s="92" t="s">
        <v>72</v>
      </c>
      <c r="B937" s="94">
        <v>7</v>
      </c>
      <c r="C937" s="96">
        <v>111934.09</v>
      </c>
      <c r="D937" s="96">
        <v>0</v>
      </c>
      <c r="E937" s="96">
        <v>111934.09</v>
      </c>
      <c r="F937" s="93" t="s">
        <v>1744</v>
      </c>
      <c r="G937" s="93" t="s">
        <v>570</v>
      </c>
      <c r="H937" s="95" t="s">
        <v>1680</v>
      </c>
    </row>
    <row r="938" spans="1:8" s="91" customFormat="1" ht="13.9" hidden="1" customHeight="1" x14ac:dyDescent="0.2">
      <c r="A938" s="92" t="s">
        <v>72</v>
      </c>
      <c r="B938" s="94">
        <v>8</v>
      </c>
      <c r="C938" s="96">
        <v>111959.15</v>
      </c>
      <c r="D938" s="96">
        <v>0</v>
      </c>
      <c r="E938" s="96">
        <v>111959.15</v>
      </c>
      <c r="F938" s="93" t="s">
        <v>1919</v>
      </c>
      <c r="G938" s="93" t="s">
        <v>570</v>
      </c>
      <c r="H938" s="95" t="s">
        <v>1855</v>
      </c>
    </row>
    <row r="939" spans="1:8" s="91" customFormat="1" ht="13.9" hidden="1" customHeight="1" x14ac:dyDescent="0.2">
      <c r="A939" s="92" t="s">
        <v>72</v>
      </c>
      <c r="B939" s="94">
        <v>9</v>
      </c>
      <c r="C939" s="96">
        <v>156801.07999999999</v>
      </c>
      <c r="D939" s="96">
        <v>0</v>
      </c>
      <c r="E939" s="96">
        <v>156801.07999999999</v>
      </c>
      <c r="F939" s="93" t="s">
        <v>2097</v>
      </c>
      <c r="G939" s="93" t="s">
        <v>570</v>
      </c>
      <c r="H939" s="95" t="s">
        <v>2033</v>
      </c>
    </row>
    <row r="940" spans="1:8" s="91" customFormat="1" ht="13.9" hidden="1" customHeight="1" x14ac:dyDescent="0.2">
      <c r="A940" s="92" t="s">
        <v>72</v>
      </c>
      <c r="B940" s="94">
        <v>10</v>
      </c>
      <c r="C940" s="96">
        <v>156801.07999999999</v>
      </c>
      <c r="D940" s="96">
        <v>0</v>
      </c>
      <c r="E940" s="96">
        <v>156801.07999999999</v>
      </c>
      <c r="F940" s="93" t="s">
        <v>2293</v>
      </c>
      <c r="G940" s="93" t="s">
        <v>570</v>
      </c>
      <c r="H940" s="95" t="s">
        <v>2229</v>
      </c>
    </row>
    <row r="941" spans="1:8" s="91" customFormat="1" ht="13.9" hidden="1" customHeight="1" x14ac:dyDescent="0.2">
      <c r="A941" s="92" t="s">
        <v>72</v>
      </c>
      <c r="B941" s="94">
        <v>11</v>
      </c>
      <c r="C941" s="96">
        <v>156801.07999999999</v>
      </c>
      <c r="D941" s="96">
        <v>0</v>
      </c>
      <c r="E941" s="96">
        <v>156801.07999999999</v>
      </c>
      <c r="F941" s="93" t="s">
        <v>2563</v>
      </c>
      <c r="G941" s="93" t="s">
        <v>570</v>
      </c>
      <c r="H941" s="95" t="s">
        <v>2394</v>
      </c>
    </row>
    <row r="942" spans="1:8" s="91" customFormat="1" ht="13.9" hidden="1" customHeight="1" x14ac:dyDescent="0.2">
      <c r="A942" s="92" t="s">
        <v>72</v>
      </c>
      <c r="B942" s="94">
        <v>12</v>
      </c>
      <c r="C942" s="96">
        <v>156753.76999999999</v>
      </c>
      <c r="D942" s="96">
        <v>0</v>
      </c>
      <c r="E942" s="96">
        <v>156753.76999999999</v>
      </c>
      <c r="F942" s="93" t="s">
        <v>2564</v>
      </c>
      <c r="G942" s="93" t="s">
        <v>570</v>
      </c>
      <c r="H942" s="95" t="s">
        <v>2396</v>
      </c>
    </row>
    <row r="943" spans="1:8" s="91" customFormat="1" ht="13.9" hidden="1" customHeight="1" x14ac:dyDescent="0.2">
      <c r="A943" s="92" t="s">
        <v>73</v>
      </c>
      <c r="B943" s="94">
        <v>1</v>
      </c>
      <c r="C943" s="96">
        <v>448492.6</v>
      </c>
      <c r="D943" s="96">
        <v>0</v>
      </c>
      <c r="E943" s="96">
        <v>448492.6</v>
      </c>
      <c r="F943" s="93" t="s">
        <v>571</v>
      </c>
      <c r="G943" s="93" t="s">
        <v>572</v>
      </c>
      <c r="H943" s="95" t="s">
        <v>443</v>
      </c>
    </row>
    <row r="944" spans="1:8" s="91" customFormat="1" ht="13.9" hidden="1" customHeight="1" x14ac:dyDescent="0.2">
      <c r="A944" s="92" t="s">
        <v>73</v>
      </c>
      <c r="B944" s="94">
        <v>2</v>
      </c>
      <c r="C944" s="96">
        <v>448492.6</v>
      </c>
      <c r="D944" s="96">
        <v>0</v>
      </c>
      <c r="E944" s="96">
        <v>448492.6</v>
      </c>
      <c r="F944" s="93" t="s">
        <v>845</v>
      </c>
      <c r="G944" s="93" t="s">
        <v>572</v>
      </c>
      <c r="H944" s="95" t="s">
        <v>780</v>
      </c>
    </row>
    <row r="945" spans="1:8" s="91" customFormat="1" ht="13.9" hidden="1" customHeight="1" x14ac:dyDescent="0.2">
      <c r="A945" s="92" t="s">
        <v>73</v>
      </c>
      <c r="B945" s="94">
        <v>3</v>
      </c>
      <c r="C945" s="96">
        <v>448492.6</v>
      </c>
      <c r="D945" s="96">
        <v>0</v>
      </c>
      <c r="E945" s="96">
        <v>448492.6</v>
      </c>
      <c r="F945" s="93" t="s">
        <v>1024</v>
      </c>
      <c r="G945" s="93" t="s">
        <v>572</v>
      </c>
      <c r="H945" s="95" t="s">
        <v>959</v>
      </c>
    </row>
    <row r="946" spans="1:8" s="91" customFormat="1" ht="13.9" hidden="1" customHeight="1" x14ac:dyDescent="0.2">
      <c r="A946" s="92" t="s">
        <v>73</v>
      </c>
      <c r="B946" s="94">
        <v>4</v>
      </c>
      <c r="C946" s="96">
        <v>386164.59</v>
      </c>
      <c r="D946" s="96">
        <v>0</v>
      </c>
      <c r="E946" s="96">
        <v>386164.59</v>
      </c>
      <c r="F946" s="93" t="s">
        <v>1204</v>
      </c>
      <c r="G946" s="93" t="s">
        <v>572</v>
      </c>
      <c r="H946" s="95" t="s">
        <v>1139</v>
      </c>
    </row>
    <row r="947" spans="1:8" s="91" customFormat="1" ht="13.9" hidden="1" customHeight="1" x14ac:dyDescent="0.2">
      <c r="A947" s="64" t="s">
        <v>73</v>
      </c>
      <c r="B947" s="65">
        <v>4</v>
      </c>
      <c r="C947" s="66">
        <v>62328.01</v>
      </c>
      <c r="D947" s="66">
        <v>0</v>
      </c>
      <c r="E947" s="66">
        <v>62328.01</v>
      </c>
      <c r="F947" s="64" t="s">
        <v>1204</v>
      </c>
      <c r="G947" s="64" t="s">
        <v>572</v>
      </c>
      <c r="H947" s="64" t="s">
        <v>2390</v>
      </c>
    </row>
    <row r="948" spans="1:8" s="91" customFormat="1" ht="13.9" hidden="1" customHeight="1" x14ac:dyDescent="0.2">
      <c r="A948" s="92" t="s">
        <v>73</v>
      </c>
      <c r="B948" s="94">
        <v>5</v>
      </c>
      <c r="C948" s="96">
        <v>448492.6</v>
      </c>
      <c r="D948" s="96">
        <v>0</v>
      </c>
      <c r="E948" s="96">
        <v>448492.6</v>
      </c>
      <c r="F948" s="93" t="s">
        <v>1382</v>
      </c>
      <c r="G948" s="93" t="s">
        <v>572</v>
      </c>
      <c r="H948" s="95" t="s">
        <v>1317</v>
      </c>
    </row>
    <row r="949" spans="1:8" s="91" customFormat="1" ht="13.9" hidden="1" customHeight="1" x14ac:dyDescent="0.2">
      <c r="A949" s="92" t="s">
        <v>73</v>
      </c>
      <c r="B949" s="94">
        <v>6</v>
      </c>
      <c r="C949" s="96">
        <v>411579.69</v>
      </c>
      <c r="D949" s="96">
        <v>0</v>
      </c>
      <c r="E949" s="96">
        <v>411579.69</v>
      </c>
      <c r="F949" s="93" t="s">
        <v>1560</v>
      </c>
      <c r="G949" s="93" t="s">
        <v>572</v>
      </c>
      <c r="H949" s="95" t="s">
        <v>1495</v>
      </c>
    </row>
    <row r="950" spans="1:8" s="91" customFormat="1" ht="13.9" hidden="1" customHeight="1" x14ac:dyDescent="0.2">
      <c r="A950" s="92" t="s">
        <v>73</v>
      </c>
      <c r="B950" s="94">
        <v>7</v>
      </c>
      <c r="C950" s="96">
        <v>411579.7</v>
      </c>
      <c r="D950" s="96">
        <v>0</v>
      </c>
      <c r="E950" s="96">
        <v>411579.7</v>
      </c>
      <c r="F950" s="93" t="s">
        <v>1745</v>
      </c>
      <c r="G950" s="93" t="s">
        <v>572</v>
      </c>
      <c r="H950" s="95" t="s">
        <v>1680</v>
      </c>
    </row>
    <row r="951" spans="1:8" s="91" customFormat="1" ht="13.9" hidden="1" customHeight="1" x14ac:dyDescent="0.2">
      <c r="A951" s="92" t="s">
        <v>73</v>
      </c>
      <c r="B951" s="94">
        <v>8</v>
      </c>
      <c r="C951" s="96">
        <v>411344.7</v>
      </c>
      <c r="D951" s="96">
        <v>0</v>
      </c>
      <c r="E951" s="96">
        <v>411344.7</v>
      </c>
      <c r="F951" s="93" t="s">
        <v>1920</v>
      </c>
      <c r="G951" s="93" t="s">
        <v>572</v>
      </c>
      <c r="H951" s="95" t="s">
        <v>1855</v>
      </c>
    </row>
    <row r="952" spans="1:8" s="91" customFormat="1" ht="13.9" hidden="1" customHeight="1" x14ac:dyDescent="0.2">
      <c r="A952" s="92" t="s">
        <v>73</v>
      </c>
      <c r="B952" s="94">
        <v>9</v>
      </c>
      <c r="C952" s="96">
        <v>480671.97</v>
      </c>
      <c r="D952" s="96">
        <v>0</v>
      </c>
      <c r="E952" s="96">
        <v>480671.97</v>
      </c>
      <c r="F952" s="93" t="s">
        <v>2098</v>
      </c>
      <c r="G952" s="93" t="s">
        <v>572</v>
      </c>
      <c r="H952" s="95" t="s">
        <v>2033</v>
      </c>
    </row>
    <row r="953" spans="1:8" s="91" customFormat="1" ht="13.9" hidden="1" customHeight="1" x14ac:dyDescent="0.2">
      <c r="A953" s="92" t="s">
        <v>73</v>
      </c>
      <c r="B953" s="94">
        <v>10</v>
      </c>
      <c r="C953" s="96">
        <v>480671.96</v>
      </c>
      <c r="D953" s="96">
        <v>0</v>
      </c>
      <c r="E953" s="96">
        <v>480671.96</v>
      </c>
      <c r="F953" s="93" t="s">
        <v>2294</v>
      </c>
      <c r="G953" s="93" t="s">
        <v>572</v>
      </c>
      <c r="H953" s="95" t="s">
        <v>2229</v>
      </c>
    </row>
    <row r="954" spans="1:8" s="91" customFormat="1" ht="13.9" hidden="1" customHeight="1" x14ac:dyDescent="0.2">
      <c r="A954" s="92" t="s">
        <v>73</v>
      </c>
      <c r="B954" s="94">
        <v>11</v>
      </c>
      <c r="C954" s="96">
        <v>480671.97</v>
      </c>
      <c r="D954" s="96">
        <v>0</v>
      </c>
      <c r="E954" s="96">
        <v>480671.97</v>
      </c>
      <c r="F954" s="93" t="s">
        <v>2565</v>
      </c>
      <c r="G954" s="93" t="s">
        <v>572</v>
      </c>
      <c r="H954" s="95" t="s">
        <v>2394</v>
      </c>
    </row>
    <row r="955" spans="1:8" s="91" customFormat="1" ht="13.9" hidden="1" customHeight="1" x14ac:dyDescent="0.2">
      <c r="A955" s="92" t="s">
        <v>73</v>
      </c>
      <c r="B955" s="94">
        <v>12</v>
      </c>
      <c r="C955" s="96">
        <v>480598.85</v>
      </c>
      <c r="D955" s="96">
        <v>0</v>
      </c>
      <c r="E955" s="96">
        <v>480598.85</v>
      </c>
      <c r="F955" s="93" t="s">
        <v>2566</v>
      </c>
      <c r="G955" s="93" t="s">
        <v>572</v>
      </c>
      <c r="H955" s="95" t="s">
        <v>2396</v>
      </c>
    </row>
    <row r="956" spans="1:8" s="91" customFormat="1" ht="13.9" hidden="1" customHeight="1" x14ac:dyDescent="0.2">
      <c r="A956" s="92" t="s">
        <v>74</v>
      </c>
      <c r="B956" s="94">
        <v>1</v>
      </c>
      <c r="C956" s="96">
        <v>42339.87</v>
      </c>
      <c r="D956" s="96">
        <v>0</v>
      </c>
      <c r="E956" s="96">
        <v>42339.87</v>
      </c>
      <c r="F956" s="93" t="s">
        <v>573</v>
      </c>
      <c r="G956" s="93" t="s">
        <v>574</v>
      </c>
      <c r="H956" s="95" t="s">
        <v>443</v>
      </c>
    </row>
    <row r="957" spans="1:8" s="91" customFormat="1" ht="13.9" hidden="1" customHeight="1" x14ac:dyDescent="0.2">
      <c r="A957" s="92" t="s">
        <v>74</v>
      </c>
      <c r="B957" s="94">
        <v>2</v>
      </c>
      <c r="C957" s="96">
        <v>42339.87</v>
      </c>
      <c r="D957" s="96">
        <v>0</v>
      </c>
      <c r="E957" s="96">
        <v>42339.87</v>
      </c>
      <c r="F957" s="93" t="s">
        <v>846</v>
      </c>
      <c r="G957" s="93" t="s">
        <v>574</v>
      </c>
      <c r="H957" s="95" t="s">
        <v>780</v>
      </c>
    </row>
    <row r="958" spans="1:8" s="91" customFormat="1" ht="13.9" hidden="1" customHeight="1" x14ac:dyDescent="0.2">
      <c r="A958" s="92" t="s">
        <v>74</v>
      </c>
      <c r="B958" s="94">
        <v>3</v>
      </c>
      <c r="C958" s="96">
        <v>42339.87</v>
      </c>
      <c r="D958" s="96">
        <v>0</v>
      </c>
      <c r="E958" s="96">
        <v>42339.87</v>
      </c>
      <c r="F958" s="93" t="s">
        <v>1025</v>
      </c>
      <c r="G958" s="93" t="s">
        <v>574</v>
      </c>
      <c r="H958" s="95" t="s">
        <v>959</v>
      </c>
    </row>
    <row r="959" spans="1:8" s="91" customFormat="1" ht="13.9" hidden="1" customHeight="1" x14ac:dyDescent="0.2">
      <c r="A959" s="92" t="s">
        <v>74</v>
      </c>
      <c r="B959" s="94">
        <v>4</v>
      </c>
      <c r="C959" s="96">
        <v>35589.129999999997</v>
      </c>
      <c r="D959" s="96">
        <v>0</v>
      </c>
      <c r="E959" s="96">
        <v>35589.129999999997</v>
      </c>
      <c r="F959" s="93" t="s">
        <v>1205</v>
      </c>
      <c r="G959" s="93" t="s">
        <v>574</v>
      </c>
      <c r="H959" s="95" t="s">
        <v>1139</v>
      </c>
    </row>
    <row r="960" spans="1:8" s="91" customFormat="1" ht="13.9" hidden="1" customHeight="1" x14ac:dyDescent="0.2">
      <c r="A960" s="64" t="s">
        <v>74</v>
      </c>
      <c r="B960" s="65">
        <v>4</v>
      </c>
      <c r="C960" s="66">
        <v>6750.74</v>
      </c>
      <c r="D960" s="66">
        <v>0</v>
      </c>
      <c r="E960" s="66">
        <v>6750.74</v>
      </c>
      <c r="F960" s="64" t="s">
        <v>1205</v>
      </c>
      <c r="G960" s="64" t="s">
        <v>574</v>
      </c>
      <c r="H960" s="64" t="s">
        <v>2390</v>
      </c>
    </row>
    <row r="961" spans="1:8" s="91" customFormat="1" ht="13.9" hidden="1" customHeight="1" x14ac:dyDescent="0.2">
      <c r="A961" s="92" t="s">
        <v>74</v>
      </c>
      <c r="B961" s="94">
        <v>5</v>
      </c>
      <c r="C961" s="96">
        <v>42339.87</v>
      </c>
      <c r="D961" s="96">
        <v>0</v>
      </c>
      <c r="E961" s="96">
        <v>42339.87</v>
      </c>
      <c r="F961" s="93" t="s">
        <v>1383</v>
      </c>
      <c r="G961" s="93" t="s">
        <v>574</v>
      </c>
      <c r="H961" s="95" t="s">
        <v>1317</v>
      </c>
    </row>
    <row r="962" spans="1:8" s="91" customFormat="1" ht="13.9" hidden="1" customHeight="1" x14ac:dyDescent="0.2">
      <c r="A962" s="92" t="s">
        <v>74</v>
      </c>
      <c r="B962" s="94">
        <v>6</v>
      </c>
      <c r="C962" s="96">
        <v>16934.39</v>
      </c>
      <c r="D962" s="96">
        <v>0</v>
      </c>
      <c r="E962" s="96">
        <v>16934.39</v>
      </c>
      <c r="F962" s="93" t="s">
        <v>1561</v>
      </c>
      <c r="G962" s="93" t="s">
        <v>574</v>
      </c>
      <c r="H962" s="95" t="s">
        <v>1495</v>
      </c>
    </row>
    <row r="963" spans="1:8" s="91" customFormat="1" ht="13.9" hidden="1" customHeight="1" x14ac:dyDescent="0.2">
      <c r="A963" s="92" t="s">
        <v>74</v>
      </c>
      <c r="B963" s="94">
        <v>7</v>
      </c>
      <c r="C963" s="96">
        <v>16915.490000000002</v>
      </c>
      <c r="D963" s="96">
        <v>0</v>
      </c>
      <c r="E963" s="96">
        <v>16915.490000000002</v>
      </c>
      <c r="F963" s="93" t="s">
        <v>1746</v>
      </c>
      <c r="G963" s="93" t="s">
        <v>574</v>
      </c>
      <c r="H963" s="95" t="s">
        <v>1680</v>
      </c>
    </row>
    <row r="964" spans="1:8" s="91" customFormat="1" ht="13.9" hidden="1" customHeight="1" x14ac:dyDescent="0.2">
      <c r="A964" s="92" t="s">
        <v>74</v>
      </c>
      <c r="B964" s="94">
        <v>8</v>
      </c>
      <c r="C964" s="96">
        <v>16918.7</v>
      </c>
      <c r="D964" s="96">
        <v>0</v>
      </c>
      <c r="E964" s="96">
        <v>16918.7</v>
      </c>
      <c r="F964" s="93" t="s">
        <v>1921</v>
      </c>
      <c r="G964" s="93" t="s">
        <v>574</v>
      </c>
      <c r="H964" s="95" t="s">
        <v>1855</v>
      </c>
    </row>
    <row r="965" spans="1:8" s="91" customFormat="1" ht="13.9" hidden="1" customHeight="1" x14ac:dyDescent="0.2">
      <c r="A965" s="92" t="s">
        <v>74</v>
      </c>
      <c r="B965" s="94">
        <v>9</v>
      </c>
      <c r="C965" s="96">
        <v>22661.15</v>
      </c>
      <c r="D965" s="96">
        <v>0</v>
      </c>
      <c r="E965" s="96">
        <v>22661.15</v>
      </c>
      <c r="F965" s="93" t="s">
        <v>2099</v>
      </c>
      <c r="G965" s="93" t="s">
        <v>574</v>
      </c>
      <c r="H965" s="95" t="s">
        <v>2033</v>
      </c>
    </row>
    <row r="966" spans="1:8" s="91" customFormat="1" ht="13.9" hidden="1" customHeight="1" x14ac:dyDescent="0.2">
      <c r="A966" s="92" t="s">
        <v>74</v>
      </c>
      <c r="B966" s="94">
        <v>10</v>
      </c>
      <c r="C966" s="96">
        <v>22661.14</v>
      </c>
      <c r="D966" s="96">
        <v>0</v>
      </c>
      <c r="E966" s="96">
        <v>22661.14</v>
      </c>
      <c r="F966" s="93" t="s">
        <v>2295</v>
      </c>
      <c r="G966" s="93" t="s">
        <v>574</v>
      </c>
      <c r="H966" s="95" t="s">
        <v>2229</v>
      </c>
    </row>
    <row r="967" spans="1:8" s="91" customFormat="1" ht="13.9" hidden="1" customHeight="1" x14ac:dyDescent="0.2">
      <c r="A967" s="92" t="s">
        <v>74</v>
      </c>
      <c r="B967" s="94">
        <v>11</v>
      </c>
      <c r="C967" s="96">
        <v>22661.15</v>
      </c>
      <c r="D967" s="96">
        <v>0</v>
      </c>
      <c r="E967" s="96">
        <v>22661.15</v>
      </c>
      <c r="F967" s="93" t="s">
        <v>2568</v>
      </c>
      <c r="G967" s="93" t="s">
        <v>574</v>
      </c>
      <c r="H967" s="95" t="s">
        <v>2394</v>
      </c>
    </row>
    <row r="968" spans="1:8" s="91" customFormat="1" ht="13.9" hidden="1" customHeight="1" x14ac:dyDescent="0.2">
      <c r="A968" s="92" t="s">
        <v>74</v>
      </c>
      <c r="B968" s="94">
        <v>12</v>
      </c>
      <c r="C968" s="96">
        <v>22655.09</v>
      </c>
      <c r="D968" s="96">
        <v>0</v>
      </c>
      <c r="E968" s="96">
        <v>22655.09</v>
      </c>
      <c r="F968" s="93" t="s">
        <v>2569</v>
      </c>
      <c r="G968" s="93" t="s">
        <v>574</v>
      </c>
      <c r="H968" s="95" t="s">
        <v>2396</v>
      </c>
    </row>
    <row r="969" spans="1:8" s="91" customFormat="1" ht="13.9" hidden="1" customHeight="1" x14ac:dyDescent="0.2">
      <c r="A969" s="92" t="s">
        <v>75</v>
      </c>
      <c r="B969" s="94">
        <v>1</v>
      </c>
      <c r="C969" s="96">
        <v>176711.98</v>
      </c>
      <c r="D969" s="96">
        <v>0</v>
      </c>
      <c r="E969" s="96">
        <v>176711.98</v>
      </c>
      <c r="F969" s="93" t="s">
        <v>575</v>
      </c>
      <c r="G969" s="93" t="s">
        <v>576</v>
      </c>
      <c r="H969" s="95" t="s">
        <v>443</v>
      </c>
    </row>
    <row r="970" spans="1:8" s="91" customFormat="1" ht="13.9" hidden="1" customHeight="1" x14ac:dyDescent="0.2">
      <c r="A970" s="92" t="s">
        <v>75</v>
      </c>
      <c r="B970" s="94">
        <v>2</v>
      </c>
      <c r="C970" s="96">
        <v>176711.98</v>
      </c>
      <c r="D970" s="96">
        <v>0</v>
      </c>
      <c r="E970" s="96">
        <v>176711.98</v>
      </c>
      <c r="F970" s="93" t="s">
        <v>847</v>
      </c>
      <c r="G970" s="93" t="s">
        <v>576</v>
      </c>
      <c r="H970" s="95" t="s">
        <v>780</v>
      </c>
    </row>
    <row r="971" spans="1:8" s="91" customFormat="1" ht="13.9" hidden="1" customHeight="1" x14ac:dyDescent="0.2">
      <c r="A971" s="92" t="s">
        <v>75</v>
      </c>
      <c r="B971" s="94">
        <v>3</v>
      </c>
      <c r="C971" s="96">
        <v>176711.98</v>
      </c>
      <c r="D971" s="96">
        <v>0</v>
      </c>
      <c r="E971" s="96">
        <v>176711.98</v>
      </c>
      <c r="F971" s="93" t="s">
        <v>1026</v>
      </c>
      <c r="G971" s="93" t="s">
        <v>576</v>
      </c>
      <c r="H971" s="95" t="s">
        <v>959</v>
      </c>
    </row>
    <row r="972" spans="1:8" s="91" customFormat="1" ht="13.9" hidden="1" customHeight="1" x14ac:dyDescent="0.2">
      <c r="A972" s="92" t="s">
        <v>75</v>
      </c>
      <c r="B972" s="94">
        <v>4</v>
      </c>
      <c r="C972" s="96">
        <v>149634.69</v>
      </c>
      <c r="D972" s="96">
        <v>0</v>
      </c>
      <c r="E972" s="96">
        <v>149634.69</v>
      </c>
      <c r="F972" s="93" t="s">
        <v>1206</v>
      </c>
      <c r="G972" s="93" t="s">
        <v>576</v>
      </c>
      <c r="H972" s="95" t="s">
        <v>1139</v>
      </c>
    </row>
    <row r="973" spans="1:8" s="91" customFormat="1" ht="13.9" hidden="1" customHeight="1" x14ac:dyDescent="0.2">
      <c r="A973" s="64" t="s">
        <v>75</v>
      </c>
      <c r="B973" s="65">
        <v>4</v>
      </c>
      <c r="C973" s="66">
        <v>27077.29</v>
      </c>
      <c r="D973" s="66">
        <v>0</v>
      </c>
      <c r="E973" s="66">
        <v>27077.29</v>
      </c>
      <c r="F973" s="64" t="s">
        <v>1206</v>
      </c>
      <c r="G973" s="64" t="s">
        <v>576</v>
      </c>
      <c r="H973" s="64" t="s">
        <v>2390</v>
      </c>
    </row>
    <row r="974" spans="1:8" s="91" customFormat="1" ht="13.9" hidden="1" customHeight="1" x14ac:dyDescent="0.2">
      <c r="A974" s="92" t="s">
        <v>75</v>
      </c>
      <c r="B974" s="94">
        <v>5</v>
      </c>
      <c r="C974" s="96">
        <v>176711.98</v>
      </c>
      <c r="D974" s="96">
        <v>0</v>
      </c>
      <c r="E974" s="96">
        <v>176711.98</v>
      </c>
      <c r="F974" s="93" t="s">
        <v>1384</v>
      </c>
      <c r="G974" s="93" t="s">
        <v>576</v>
      </c>
      <c r="H974" s="95" t="s">
        <v>1317</v>
      </c>
    </row>
    <row r="975" spans="1:8" s="91" customFormat="1" ht="13.9" hidden="1" customHeight="1" x14ac:dyDescent="0.2">
      <c r="A975" s="92" t="s">
        <v>75</v>
      </c>
      <c r="B975" s="94">
        <v>6</v>
      </c>
      <c r="C975" s="96">
        <v>161368.35999999999</v>
      </c>
      <c r="D975" s="96">
        <v>0</v>
      </c>
      <c r="E975" s="96">
        <v>161368.35999999999</v>
      </c>
      <c r="F975" s="93" t="s">
        <v>1562</v>
      </c>
      <c r="G975" s="93" t="s">
        <v>576</v>
      </c>
      <c r="H975" s="95" t="s">
        <v>1495</v>
      </c>
    </row>
    <row r="976" spans="1:8" s="91" customFormat="1" ht="13.9" hidden="1" customHeight="1" x14ac:dyDescent="0.2">
      <c r="A976" s="92" t="s">
        <v>75</v>
      </c>
      <c r="B976" s="94">
        <v>7</v>
      </c>
      <c r="C976" s="96">
        <v>161668.79999999999</v>
      </c>
      <c r="D976" s="96">
        <v>0</v>
      </c>
      <c r="E976" s="96">
        <v>161668.79999999999</v>
      </c>
      <c r="F976" s="93" t="s">
        <v>1747</v>
      </c>
      <c r="G976" s="93" t="s">
        <v>576</v>
      </c>
      <c r="H976" s="95" t="s">
        <v>1680</v>
      </c>
    </row>
    <row r="977" spans="1:8" s="91" customFormat="1" ht="13.9" hidden="1" customHeight="1" x14ac:dyDescent="0.2">
      <c r="A977" s="92" t="s">
        <v>75</v>
      </c>
      <c r="B977" s="94">
        <v>8</v>
      </c>
      <c r="C977" s="96">
        <v>161680.06</v>
      </c>
      <c r="D977" s="96">
        <v>0</v>
      </c>
      <c r="E977" s="96">
        <v>161680.06</v>
      </c>
      <c r="F977" s="93" t="s">
        <v>1922</v>
      </c>
      <c r="G977" s="93" t="s">
        <v>576</v>
      </c>
      <c r="H977" s="95" t="s">
        <v>1855</v>
      </c>
    </row>
    <row r="978" spans="1:8" s="91" customFormat="1" ht="13.9" hidden="1" customHeight="1" x14ac:dyDescent="0.2">
      <c r="A978" s="92" t="s">
        <v>75</v>
      </c>
      <c r="B978" s="94">
        <v>9</v>
      </c>
      <c r="C978" s="96">
        <v>181818.77</v>
      </c>
      <c r="D978" s="96">
        <v>0</v>
      </c>
      <c r="E978" s="96">
        <v>181818.77</v>
      </c>
      <c r="F978" s="93" t="s">
        <v>2100</v>
      </c>
      <c r="G978" s="93" t="s">
        <v>576</v>
      </c>
      <c r="H978" s="95" t="s">
        <v>2033</v>
      </c>
    </row>
    <row r="979" spans="1:8" s="91" customFormat="1" ht="13.9" hidden="1" customHeight="1" x14ac:dyDescent="0.2">
      <c r="A979" s="92" t="s">
        <v>75</v>
      </c>
      <c r="B979" s="94">
        <v>10</v>
      </c>
      <c r="C979" s="96">
        <v>181818.77</v>
      </c>
      <c r="D979" s="96">
        <v>0</v>
      </c>
      <c r="E979" s="96">
        <v>181818.77</v>
      </c>
      <c r="F979" s="93" t="s">
        <v>2296</v>
      </c>
      <c r="G979" s="93" t="s">
        <v>576</v>
      </c>
      <c r="H979" s="95" t="s">
        <v>2229</v>
      </c>
    </row>
    <row r="980" spans="1:8" s="91" customFormat="1" ht="13.9" hidden="1" customHeight="1" x14ac:dyDescent="0.2">
      <c r="A980" s="92" t="s">
        <v>75</v>
      </c>
      <c r="B980" s="94">
        <v>11</v>
      </c>
      <c r="C980" s="96">
        <v>181818.77</v>
      </c>
      <c r="D980" s="96">
        <v>0</v>
      </c>
      <c r="E980" s="96">
        <v>181818.77</v>
      </c>
      <c r="F980" s="93" t="s">
        <v>2570</v>
      </c>
      <c r="G980" s="93" t="s">
        <v>576</v>
      </c>
      <c r="H980" s="95" t="s">
        <v>2394</v>
      </c>
    </row>
    <row r="981" spans="1:8" s="91" customFormat="1" ht="13.9" hidden="1" customHeight="1" x14ac:dyDescent="0.2">
      <c r="A981" s="92" t="s">
        <v>75</v>
      </c>
      <c r="B981" s="94">
        <v>12</v>
      </c>
      <c r="C981" s="96">
        <v>181797.52</v>
      </c>
      <c r="D981" s="96">
        <v>0</v>
      </c>
      <c r="E981" s="96">
        <v>181797.52</v>
      </c>
      <c r="F981" s="93" t="s">
        <v>2571</v>
      </c>
      <c r="G981" s="93" t="s">
        <v>576</v>
      </c>
      <c r="H981" s="95" t="s">
        <v>2396</v>
      </c>
    </row>
    <row r="982" spans="1:8" s="91" customFormat="1" ht="13.9" hidden="1" customHeight="1" x14ac:dyDescent="0.2">
      <c r="A982" s="92" t="s">
        <v>76</v>
      </c>
      <c r="B982" s="94">
        <v>1</v>
      </c>
      <c r="C982" s="96">
        <v>136014.85</v>
      </c>
      <c r="D982" s="96">
        <v>0</v>
      </c>
      <c r="E982" s="96">
        <v>136014.85</v>
      </c>
      <c r="F982" s="93" t="s">
        <v>577</v>
      </c>
      <c r="G982" s="93" t="s">
        <v>578</v>
      </c>
      <c r="H982" s="95" t="s">
        <v>443</v>
      </c>
    </row>
    <row r="983" spans="1:8" s="91" customFormat="1" ht="13.9" hidden="1" customHeight="1" x14ac:dyDescent="0.2">
      <c r="A983" s="92" t="s">
        <v>76</v>
      </c>
      <c r="B983" s="94">
        <v>2</v>
      </c>
      <c r="C983" s="96">
        <v>136014.85</v>
      </c>
      <c r="D983" s="96">
        <v>0</v>
      </c>
      <c r="E983" s="96">
        <v>136014.85</v>
      </c>
      <c r="F983" s="93" t="s">
        <v>848</v>
      </c>
      <c r="G983" s="93" t="s">
        <v>578</v>
      </c>
      <c r="H983" s="95" t="s">
        <v>780</v>
      </c>
    </row>
    <row r="984" spans="1:8" s="91" customFormat="1" ht="13.9" hidden="1" customHeight="1" x14ac:dyDescent="0.2">
      <c r="A984" s="92" t="s">
        <v>76</v>
      </c>
      <c r="B984" s="94">
        <v>3</v>
      </c>
      <c r="C984" s="96">
        <v>136014.85</v>
      </c>
      <c r="D984" s="96">
        <v>0</v>
      </c>
      <c r="E984" s="96">
        <v>136014.85</v>
      </c>
      <c r="F984" s="93" t="s">
        <v>1027</v>
      </c>
      <c r="G984" s="93" t="s">
        <v>578</v>
      </c>
      <c r="H984" s="95" t="s">
        <v>959</v>
      </c>
    </row>
    <row r="985" spans="1:8" s="91" customFormat="1" ht="13.9" hidden="1" customHeight="1" x14ac:dyDescent="0.2">
      <c r="A985" s="92" t="s">
        <v>76</v>
      </c>
      <c r="B985" s="94">
        <v>4</v>
      </c>
      <c r="C985" s="96">
        <v>126472.14</v>
      </c>
      <c r="D985" s="96">
        <v>0</v>
      </c>
      <c r="E985" s="96">
        <v>126472.14</v>
      </c>
      <c r="F985" s="93" t="s">
        <v>1207</v>
      </c>
      <c r="G985" s="93" t="s">
        <v>578</v>
      </c>
      <c r="H985" s="95" t="s">
        <v>1139</v>
      </c>
    </row>
    <row r="986" spans="1:8" s="91" customFormat="1" ht="13.9" hidden="1" customHeight="1" x14ac:dyDescent="0.2">
      <c r="A986" s="64" t="s">
        <v>76</v>
      </c>
      <c r="B986" s="65">
        <v>4</v>
      </c>
      <c r="C986" s="66">
        <v>9542.7100000000009</v>
      </c>
      <c r="D986" s="66">
        <v>0</v>
      </c>
      <c r="E986" s="66">
        <v>9542.7100000000009</v>
      </c>
      <c r="F986" s="64" t="s">
        <v>1207</v>
      </c>
      <c r="G986" s="64" t="s">
        <v>578</v>
      </c>
      <c r="H986" s="64" t="s">
        <v>2390</v>
      </c>
    </row>
    <row r="987" spans="1:8" s="91" customFormat="1" ht="13.9" hidden="1" customHeight="1" x14ac:dyDescent="0.2">
      <c r="A987" s="92" t="s">
        <v>76</v>
      </c>
      <c r="B987" s="94">
        <v>5</v>
      </c>
      <c r="C987" s="96">
        <v>136014.85</v>
      </c>
      <c r="D987" s="96">
        <v>0</v>
      </c>
      <c r="E987" s="96">
        <v>136014.85</v>
      </c>
      <c r="F987" s="93" t="s">
        <v>1385</v>
      </c>
      <c r="G987" s="93" t="s">
        <v>578</v>
      </c>
      <c r="H987" s="95" t="s">
        <v>1317</v>
      </c>
    </row>
    <row r="988" spans="1:8" s="91" customFormat="1" ht="13.9" hidden="1" customHeight="1" x14ac:dyDescent="0.2">
      <c r="A988" s="92" t="s">
        <v>76</v>
      </c>
      <c r="B988" s="94">
        <v>6</v>
      </c>
      <c r="C988" s="96">
        <v>135208.35999999999</v>
      </c>
      <c r="D988" s="96">
        <v>0</v>
      </c>
      <c r="E988" s="96">
        <v>135208.35999999999</v>
      </c>
      <c r="F988" s="93" t="s">
        <v>1563</v>
      </c>
      <c r="G988" s="93" t="s">
        <v>578</v>
      </c>
      <c r="H988" s="95" t="s">
        <v>1495</v>
      </c>
    </row>
    <row r="989" spans="1:8" s="91" customFormat="1" ht="13.9" hidden="1" customHeight="1" x14ac:dyDescent="0.2">
      <c r="A989" s="92" t="s">
        <v>76</v>
      </c>
      <c r="B989" s="94">
        <v>7</v>
      </c>
      <c r="C989" s="96">
        <v>135172.10999999999</v>
      </c>
      <c r="D989" s="96">
        <v>0</v>
      </c>
      <c r="E989" s="96">
        <v>135172.10999999999</v>
      </c>
      <c r="F989" s="93" t="s">
        <v>1748</v>
      </c>
      <c r="G989" s="93" t="s">
        <v>578</v>
      </c>
      <c r="H989" s="95" t="s">
        <v>1680</v>
      </c>
    </row>
    <row r="990" spans="1:8" s="91" customFormat="1" ht="13.9" hidden="1" customHeight="1" x14ac:dyDescent="0.2">
      <c r="A990" s="92" t="s">
        <v>76</v>
      </c>
      <c r="B990" s="94">
        <v>8</v>
      </c>
      <c r="C990" s="96">
        <v>135178.26999999999</v>
      </c>
      <c r="D990" s="96">
        <v>0</v>
      </c>
      <c r="E990" s="96">
        <v>135178.26999999999</v>
      </c>
      <c r="F990" s="93" t="s">
        <v>1923</v>
      </c>
      <c r="G990" s="93" t="s">
        <v>578</v>
      </c>
      <c r="H990" s="95" t="s">
        <v>1855</v>
      </c>
    </row>
    <row r="991" spans="1:8" s="91" customFormat="1" ht="13.9" hidden="1" customHeight="1" x14ac:dyDescent="0.2">
      <c r="A991" s="92" t="s">
        <v>76</v>
      </c>
      <c r="B991" s="94">
        <v>9</v>
      </c>
      <c r="C991" s="96">
        <v>146196.51999999999</v>
      </c>
      <c r="D991" s="96">
        <v>0</v>
      </c>
      <c r="E991" s="96">
        <v>146196.51999999999</v>
      </c>
      <c r="F991" s="93" t="s">
        <v>2101</v>
      </c>
      <c r="G991" s="93" t="s">
        <v>578</v>
      </c>
      <c r="H991" s="95" t="s">
        <v>2033</v>
      </c>
    </row>
    <row r="992" spans="1:8" s="91" customFormat="1" ht="13.9" hidden="1" customHeight="1" x14ac:dyDescent="0.2">
      <c r="A992" s="92" t="s">
        <v>76</v>
      </c>
      <c r="B992" s="94">
        <v>10</v>
      </c>
      <c r="C992" s="96">
        <v>146196.51999999999</v>
      </c>
      <c r="D992" s="96">
        <v>0</v>
      </c>
      <c r="E992" s="96">
        <v>146196.51999999999</v>
      </c>
      <c r="F992" s="93" t="s">
        <v>2297</v>
      </c>
      <c r="G992" s="93" t="s">
        <v>578</v>
      </c>
      <c r="H992" s="95" t="s">
        <v>2229</v>
      </c>
    </row>
    <row r="993" spans="1:8" s="91" customFormat="1" ht="13.9" hidden="1" customHeight="1" x14ac:dyDescent="0.2">
      <c r="A993" s="92" t="s">
        <v>76</v>
      </c>
      <c r="B993" s="94">
        <v>11</v>
      </c>
      <c r="C993" s="96">
        <v>146196.51999999999</v>
      </c>
      <c r="D993" s="96">
        <v>0</v>
      </c>
      <c r="E993" s="96">
        <v>146196.51999999999</v>
      </c>
      <c r="F993" s="93" t="s">
        <v>2572</v>
      </c>
      <c r="G993" s="93" t="s">
        <v>578</v>
      </c>
      <c r="H993" s="95" t="s">
        <v>2394</v>
      </c>
    </row>
    <row r="994" spans="1:8" s="91" customFormat="1" ht="13.9" hidden="1" customHeight="1" x14ac:dyDescent="0.2">
      <c r="A994" s="92" t="s">
        <v>76</v>
      </c>
      <c r="B994" s="94">
        <v>12</v>
      </c>
      <c r="C994" s="96">
        <v>146184.89000000001</v>
      </c>
      <c r="D994" s="96">
        <v>0</v>
      </c>
      <c r="E994" s="96">
        <v>146184.89000000001</v>
      </c>
      <c r="F994" s="93" t="s">
        <v>2573</v>
      </c>
      <c r="G994" s="93" t="s">
        <v>578</v>
      </c>
      <c r="H994" s="95" t="s">
        <v>2396</v>
      </c>
    </row>
    <row r="995" spans="1:8" s="91" customFormat="1" ht="13.9" hidden="1" customHeight="1" x14ac:dyDescent="0.2">
      <c r="A995" s="92" t="s">
        <v>78</v>
      </c>
      <c r="B995" s="94">
        <v>1</v>
      </c>
      <c r="C995" s="96">
        <v>27541776.309999999</v>
      </c>
      <c r="D995" s="96">
        <v>0</v>
      </c>
      <c r="E995" s="96">
        <v>27541776.309999999</v>
      </c>
      <c r="F995" s="93" t="s">
        <v>579</v>
      </c>
      <c r="G995" s="93" t="s">
        <v>580</v>
      </c>
      <c r="H995" s="95" t="s">
        <v>443</v>
      </c>
    </row>
    <row r="996" spans="1:8" s="91" customFormat="1" ht="13.9" hidden="1" customHeight="1" x14ac:dyDescent="0.2">
      <c r="A996" s="92" t="s">
        <v>78</v>
      </c>
      <c r="B996" s="94">
        <v>2</v>
      </c>
      <c r="C996" s="96">
        <v>27544623.309999999</v>
      </c>
      <c r="D996" s="96">
        <v>0</v>
      </c>
      <c r="E996" s="96">
        <v>27544623.309999999</v>
      </c>
      <c r="F996" s="93" t="s">
        <v>849</v>
      </c>
      <c r="G996" s="93" t="s">
        <v>580</v>
      </c>
      <c r="H996" s="95" t="s">
        <v>780</v>
      </c>
    </row>
    <row r="997" spans="1:8" s="91" customFormat="1" ht="13.9" hidden="1" customHeight="1" x14ac:dyDescent="0.2">
      <c r="A997" s="92" t="s">
        <v>78</v>
      </c>
      <c r="B997" s="94">
        <v>3</v>
      </c>
      <c r="C997" s="96">
        <v>27544623.300000001</v>
      </c>
      <c r="D997" s="96">
        <v>0</v>
      </c>
      <c r="E997" s="96">
        <v>27544623.300000001</v>
      </c>
      <c r="F997" s="93" t="s">
        <v>1028</v>
      </c>
      <c r="G997" s="93" t="s">
        <v>580</v>
      </c>
      <c r="H997" s="95" t="s">
        <v>959</v>
      </c>
    </row>
    <row r="998" spans="1:8" s="91" customFormat="1" ht="13.9" hidden="1" customHeight="1" x14ac:dyDescent="0.2">
      <c r="A998" s="92" t="s">
        <v>78</v>
      </c>
      <c r="B998" s="94">
        <v>4</v>
      </c>
      <c r="C998" s="96">
        <v>24052526.57</v>
      </c>
      <c r="D998" s="96">
        <v>0</v>
      </c>
      <c r="E998" s="96">
        <v>24052526.57</v>
      </c>
      <c r="F998" s="93" t="s">
        <v>1208</v>
      </c>
      <c r="G998" s="93" t="s">
        <v>580</v>
      </c>
      <c r="H998" s="95" t="s">
        <v>1139</v>
      </c>
    </row>
    <row r="999" spans="1:8" s="91" customFormat="1" ht="13.9" hidden="1" customHeight="1" x14ac:dyDescent="0.2">
      <c r="A999" s="64" t="s">
        <v>78</v>
      </c>
      <c r="B999" s="65">
        <v>4</v>
      </c>
      <c r="C999" s="66">
        <v>3498169.79</v>
      </c>
      <c r="D999" s="66">
        <v>0</v>
      </c>
      <c r="E999" s="66">
        <v>3498169.79</v>
      </c>
      <c r="F999" s="64" t="s">
        <v>1208</v>
      </c>
      <c r="G999" s="64" t="s">
        <v>580</v>
      </c>
      <c r="H999" s="64" t="s">
        <v>2390</v>
      </c>
    </row>
    <row r="1000" spans="1:8" s="91" customFormat="1" ht="13.9" hidden="1" customHeight="1" x14ac:dyDescent="0.2">
      <c r="A1000" s="92" t="s">
        <v>78</v>
      </c>
      <c r="B1000" s="94">
        <v>5</v>
      </c>
      <c r="C1000" s="96">
        <v>27544597.399999999</v>
      </c>
      <c r="D1000" s="96">
        <v>0</v>
      </c>
      <c r="E1000" s="96">
        <v>27544597.399999999</v>
      </c>
      <c r="F1000" s="93" t="s">
        <v>1386</v>
      </c>
      <c r="G1000" s="93" t="s">
        <v>580</v>
      </c>
      <c r="H1000" s="95" t="s">
        <v>1317</v>
      </c>
    </row>
    <row r="1001" spans="1:8" s="91" customFormat="1" ht="13.9" hidden="1" customHeight="1" x14ac:dyDescent="0.2">
      <c r="A1001" s="92" t="s">
        <v>78</v>
      </c>
      <c r="B1001" s="94">
        <v>6</v>
      </c>
      <c r="C1001" s="96">
        <v>26517325.969999999</v>
      </c>
      <c r="D1001" s="96">
        <v>0</v>
      </c>
      <c r="E1001" s="96">
        <v>26517325.969999999</v>
      </c>
      <c r="F1001" s="93" t="s">
        <v>1564</v>
      </c>
      <c r="G1001" s="93" t="s">
        <v>580</v>
      </c>
      <c r="H1001" s="95" t="s">
        <v>1495</v>
      </c>
    </row>
    <row r="1002" spans="1:8" s="91" customFormat="1" ht="13.9" hidden="1" customHeight="1" x14ac:dyDescent="0.2">
      <c r="A1002" s="92" t="s">
        <v>78</v>
      </c>
      <c r="B1002" s="94">
        <v>7</v>
      </c>
      <c r="C1002" s="96">
        <v>26542151.32</v>
      </c>
      <c r="D1002" s="96">
        <v>0</v>
      </c>
      <c r="E1002" s="96">
        <v>26542151.32</v>
      </c>
      <c r="F1002" s="93" t="s">
        <v>1749</v>
      </c>
      <c r="G1002" s="93" t="s">
        <v>580</v>
      </c>
      <c r="H1002" s="95" t="s">
        <v>1680</v>
      </c>
    </row>
    <row r="1003" spans="1:8" s="91" customFormat="1" ht="13.9" hidden="1" customHeight="1" x14ac:dyDescent="0.2">
      <c r="A1003" s="92" t="s">
        <v>78</v>
      </c>
      <c r="B1003" s="94">
        <v>8</v>
      </c>
      <c r="C1003" s="96">
        <v>26564595.77</v>
      </c>
      <c r="D1003" s="96">
        <v>0</v>
      </c>
      <c r="E1003" s="96">
        <v>26564595.77</v>
      </c>
      <c r="F1003" s="93" t="s">
        <v>1924</v>
      </c>
      <c r="G1003" s="93" t="s">
        <v>580</v>
      </c>
      <c r="H1003" s="95" t="s">
        <v>1855</v>
      </c>
    </row>
    <row r="1004" spans="1:8" s="91" customFormat="1" ht="13.9" hidden="1" customHeight="1" x14ac:dyDescent="0.2">
      <c r="A1004" s="92" t="s">
        <v>78</v>
      </c>
      <c r="B1004" s="94">
        <v>9</v>
      </c>
      <c r="C1004" s="96">
        <v>29288246.309999999</v>
      </c>
      <c r="D1004" s="96">
        <v>0</v>
      </c>
      <c r="E1004" s="96">
        <v>29288246.309999999</v>
      </c>
      <c r="F1004" s="93" t="s">
        <v>2102</v>
      </c>
      <c r="G1004" s="93" t="s">
        <v>580</v>
      </c>
      <c r="H1004" s="95" t="s">
        <v>2033</v>
      </c>
    </row>
    <row r="1005" spans="1:8" s="91" customFormat="1" ht="13.9" hidden="1" customHeight="1" x14ac:dyDescent="0.2">
      <c r="A1005" s="92" t="s">
        <v>78</v>
      </c>
      <c r="B1005" s="94">
        <v>10</v>
      </c>
      <c r="C1005" s="96">
        <v>29277784.460000001</v>
      </c>
      <c r="D1005" s="96">
        <v>0</v>
      </c>
      <c r="E1005" s="96">
        <v>29277784.460000001</v>
      </c>
      <c r="F1005" s="93" t="s">
        <v>2298</v>
      </c>
      <c r="G1005" s="93" t="s">
        <v>580</v>
      </c>
      <c r="H1005" s="95" t="s">
        <v>2229</v>
      </c>
    </row>
    <row r="1006" spans="1:8" s="91" customFormat="1" ht="13.9" hidden="1" customHeight="1" x14ac:dyDescent="0.2">
      <c r="A1006" s="92" t="s">
        <v>78</v>
      </c>
      <c r="B1006" s="94">
        <v>11</v>
      </c>
      <c r="C1006" s="96">
        <v>29267574.75</v>
      </c>
      <c r="D1006" s="96">
        <v>0</v>
      </c>
      <c r="E1006" s="96">
        <v>29267574.75</v>
      </c>
      <c r="F1006" s="93" t="s">
        <v>2574</v>
      </c>
      <c r="G1006" s="93" t="s">
        <v>580</v>
      </c>
      <c r="H1006" s="95" t="s">
        <v>2394</v>
      </c>
    </row>
    <row r="1007" spans="1:8" s="91" customFormat="1" ht="13.9" hidden="1" customHeight="1" x14ac:dyDescent="0.2">
      <c r="A1007" s="92" t="s">
        <v>78</v>
      </c>
      <c r="B1007" s="94">
        <v>12</v>
      </c>
      <c r="C1007" s="96">
        <v>29231484.43</v>
      </c>
      <c r="D1007" s="96">
        <v>0</v>
      </c>
      <c r="E1007" s="96">
        <v>29231484.43</v>
      </c>
      <c r="F1007" s="93" t="s">
        <v>2575</v>
      </c>
      <c r="G1007" s="93" t="s">
        <v>580</v>
      </c>
      <c r="H1007" s="95" t="s">
        <v>2396</v>
      </c>
    </row>
    <row r="1008" spans="1:8" s="91" customFormat="1" ht="13.9" hidden="1" customHeight="1" x14ac:dyDescent="0.2">
      <c r="A1008" s="92" t="s">
        <v>79</v>
      </c>
      <c r="B1008" s="94">
        <v>1</v>
      </c>
      <c r="C1008" s="96">
        <v>142047.78</v>
      </c>
      <c r="D1008" s="96">
        <v>0</v>
      </c>
      <c r="E1008" s="96">
        <v>142047.78</v>
      </c>
      <c r="F1008" s="93" t="s">
        <v>581</v>
      </c>
      <c r="G1008" s="93" t="s">
        <v>582</v>
      </c>
      <c r="H1008" s="95" t="s">
        <v>443</v>
      </c>
    </row>
    <row r="1009" spans="1:8" s="91" customFormat="1" ht="13.9" hidden="1" customHeight="1" x14ac:dyDescent="0.2">
      <c r="A1009" s="92" t="s">
        <v>79</v>
      </c>
      <c r="B1009" s="94">
        <v>2</v>
      </c>
      <c r="C1009" s="96">
        <v>142047.78</v>
      </c>
      <c r="D1009" s="96">
        <v>0</v>
      </c>
      <c r="E1009" s="96">
        <v>142047.78</v>
      </c>
      <c r="F1009" s="93" t="s">
        <v>850</v>
      </c>
      <c r="G1009" s="93" t="s">
        <v>582</v>
      </c>
      <c r="H1009" s="95" t="s">
        <v>780</v>
      </c>
    </row>
    <row r="1010" spans="1:8" s="91" customFormat="1" ht="13.9" hidden="1" customHeight="1" x14ac:dyDescent="0.2">
      <c r="A1010" s="92" t="s">
        <v>79</v>
      </c>
      <c r="B1010" s="94">
        <v>3</v>
      </c>
      <c r="C1010" s="96">
        <v>142047.78</v>
      </c>
      <c r="D1010" s="96">
        <v>0</v>
      </c>
      <c r="E1010" s="96">
        <v>142047.78</v>
      </c>
      <c r="F1010" s="93" t="s">
        <v>1029</v>
      </c>
      <c r="G1010" s="93" t="s">
        <v>582</v>
      </c>
      <c r="H1010" s="95" t="s">
        <v>959</v>
      </c>
    </row>
    <row r="1011" spans="1:8" s="91" customFormat="1" ht="13.9" hidden="1" customHeight="1" x14ac:dyDescent="0.2">
      <c r="A1011" s="92" t="s">
        <v>79</v>
      </c>
      <c r="B1011" s="94">
        <v>4</v>
      </c>
      <c r="C1011" s="96">
        <v>130786.17</v>
      </c>
      <c r="D1011" s="96">
        <v>0</v>
      </c>
      <c r="E1011" s="96">
        <v>130786.17</v>
      </c>
      <c r="F1011" s="93" t="s">
        <v>1209</v>
      </c>
      <c r="G1011" s="93" t="s">
        <v>582</v>
      </c>
      <c r="H1011" s="95" t="s">
        <v>1139</v>
      </c>
    </row>
    <row r="1012" spans="1:8" s="91" customFormat="1" ht="13.9" hidden="1" customHeight="1" x14ac:dyDescent="0.2">
      <c r="A1012" s="64" t="s">
        <v>79</v>
      </c>
      <c r="B1012" s="65">
        <v>4</v>
      </c>
      <c r="C1012" s="66">
        <v>11261.61</v>
      </c>
      <c r="D1012" s="66">
        <v>0</v>
      </c>
      <c r="E1012" s="66">
        <v>11261.61</v>
      </c>
      <c r="F1012" s="64" t="s">
        <v>1209</v>
      </c>
      <c r="G1012" s="64" t="s">
        <v>582</v>
      </c>
      <c r="H1012" s="64" t="s">
        <v>2390</v>
      </c>
    </row>
    <row r="1013" spans="1:8" s="91" customFormat="1" ht="13.9" hidden="1" customHeight="1" x14ac:dyDescent="0.2">
      <c r="A1013" s="92" t="s">
        <v>79</v>
      </c>
      <c r="B1013" s="94">
        <v>5</v>
      </c>
      <c r="C1013" s="96">
        <v>142047.78</v>
      </c>
      <c r="D1013" s="96">
        <v>0</v>
      </c>
      <c r="E1013" s="96">
        <v>142047.78</v>
      </c>
      <c r="F1013" s="93" t="s">
        <v>1387</v>
      </c>
      <c r="G1013" s="93" t="s">
        <v>582</v>
      </c>
      <c r="H1013" s="95" t="s">
        <v>1317</v>
      </c>
    </row>
    <row r="1014" spans="1:8" s="91" customFormat="1" ht="13.9" hidden="1" customHeight="1" x14ac:dyDescent="0.2">
      <c r="A1014" s="92" t="s">
        <v>79</v>
      </c>
      <c r="B1014" s="94">
        <v>6</v>
      </c>
      <c r="C1014" s="96">
        <v>163065.48000000001</v>
      </c>
      <c r="D1014" s="96">
        <v>0</v>
      </c>
      <c r="E1014" s="96">
        <v>163065.48000000001</v>
      </c>
      <c r="F1014" s="93" t="s">
        <v>1565</v>
      </c>
      <c r="G1014" s="93" t="s">
        <v>582</v>
      </c>
      <c r="H1014" s="95" t="s">
        <v>1495</v>
      </c>
    </row>
    <row r="1015" spans="1:8" s="91" customFormat="1" ht="13.9" hidden="1" customHeight="1" x14ac:dyDescent="0.2">
      <c r="A1015" s="92" t="s">
        <v>79</v>
      </c>
      <c r="B1015" s="94">
        <v>7</v>
      </c>
      <c r="C1015" s="96">
        <v>163031.39000000001</v>
      </c>
      <c r="D1015" s="96">
        <v>0</v>
      </c>
      <c r="E1015" s="96">
        <v>163031.39000000001</v>
      </c>
      <c r="F1015" s="93" t="s">
        <v>1750</v>
      </c>
      <c r="G1015" s="93" t="s">
        <v>582</v>
      </c>
      <c r="H1015" s="95" t="s">
        <v>1680</v>
      </c>
    </row>
    <row r="1016" spans="1:8" s="91" customFormat="1" ht="13.9" hidden="1" customHeight="1" x14ac:dyDescent="0.2">
      <c r="A1016" s="92" t="s">
        <v>79</v>
      </c>
      <c r="B1016" s="94">
        <v>8</v>
      </c>
      <c r="C1016" s="96">
        <v>163037.18</v>
      </c>
      <c r="D1016" s="96">
        <v>0</v>
      </c>
      <c r="E1016" s="96">
        <v>163037.18</v>
      </c>
      <c r="F1016" s="93" t="s">
        <v>1925</v>
      </c>
      <c r="G1016" s="93" t="s">
        <v>582</v>
      </c>
      <c r="H1016" s="95" t="s">
        <v>1855</v>
      </c>
    </row>
    <row r="1017" spans="1:8" s="91" customFormat="1" ht="13.9" hidden="1" customHeight="1" x14ac:dyDescent="0.2">
      <c r="A1017" s="92" t="s">
        <v>79</v>
      </c>
      <c r="B1017" s="94">
        <v>9</v>
      </c>
      <c r="C1017" s="96">
        <v>173398.68</v>
      </c>
      <c r="D1017" s="96">
        <v>0</v>
      </c>
      <c r="E1017" s="96">
        <v>173398.68</v>
      </c>
      <c r="F1017" s="93" t="s">
        <v>2103</v>
      </c>
      <c r="G1017" s="93" t="s">
        <v>582</v>
      </c>
      <c r="H1017" s="95" t="s">
        <v>2033</v>
      </c>
    </row>
    <row r="1018" spans="1:8" s="91" customFormat="1" ht="13.9" hidden="1" customHeight="1" x14ac:dyDescent="0.2">
      <c r="A1018" s="92" t="s">
        <v>79</v>
      </c>
      <c r="B1018" s="94">
        <v>10</v>
      </c>
      <c r="C1018" s="96">
        <v>173398.68</v>
      </c>
      <c r="D1018" s="96">
        <v>0</v>
      </c>
      <c r="E1018" s="96">
        <v>173398.68</v>
      </c>
      <c r="F1018" s="93" t="s">
        <v>2299</v>
      </c>
      <c r="G1018" s="93" t="s">
        <v>582</v>
      </c>
      <c r="H1018" s="95" t="s">
        <v>2229</v>
      </c>
    </row>
    <row r="1019" spans="1:8" s="91" customFormat="1" ht="13.9" hidden="1" customHeight="1" x14ac:dyDescent="0.2">
      <c r="A1019" s="92" t="s">
        <v>79</v>
      </c>
      <c r="B1019" s="94">
        <v>11</v>
      </c>
      <c r="C1019" s="96">
        <v>173398.68</v>
      </c>
      <c r="D1019" s="96">
        <v>0</v>
      </c>
      <c r="E1019" s="96">
        <v>173398.68</v>
      </c>
      <c r="F1019" s="93" t="s">
        <v>2576</v>
      </c>
      <c r="G1019" s="93" t="s">
        <v>582</v>
      </c>
      <c r="H1019" s="95" t="s">
        <v>2394</v>
      </c>
    </row>
    <row r="1020" spans="1:8" s="91" customFormat="1" ht="13.9" hidden="1" customHeight="1" x14ac:dyDescent="0.2">
      <c r="A1020" s="92" t="s">
        <v>79</v>
      </c>
      <c r="B1020" s="94">
        <v>12</v>
      </c>
      <c r="C1020" s="96">
        <v>173387.75</v>
      </c>
      <c r="D1020" s="96">
        <v>0</v>
      </c>
      <c r="E1020" s="96">
        <v>173387.75</v>
      </c>
      <c r="F1020" s="93" t="s">
        <v>2577</v>
      </c>
      <c r="G1020" s="93" t="s">
        <v>582</v>
      </c>
      <c r="H1020" s="95" t="s">
        <v>2396</v>
      </c>
    </row>
    <row r="1021" spans="1:8" s="91" customFormat="1" ht="13.9" hidden="1" customHeight="1" x14ac:dyDescent="0.2">
      <c r="A1021" s="92" t="s">
        <v>80</v>
      </c>
      <c r="B1021" s="94">
        <v>1</v>
      </c>
      <c r="C1021" s="96">
        <v>40719.68</v>
      </c>
      <c r="D1021" s="96">
        <v>0</v>
      </c>
      <c r="E1021" s="96">
        <v>40719.68</v>
      </c>
      <c r="F1021" s="93" t="s">
        <v>583</v>
      </c>
      <c r="G1021" s="93" t="s">
        <v>584</v>
      </c>
      <c r="H1021" s="95" t="s">
        <v>443</v>
      </c>
    </row>
    <row r="1022" spans="1:8" s="91" customFormat="1" ht="13.9" hidden="1" customHeight="1" x14ac:dyDescent="0.2">
      <c r="A1022" s="92" t="s">
        <v>80</v>
      </c>
      <c r="B1022" s="94">
        <v>2</v>
      </c>
      <c r="C1022" s="96">
        <v>40719.68</v>
      </c>
      <c r="D1022" s="96">
        <v>0</v>
      </c>
      <c r="E1022" s="96">
        <v>40719.68</v>
      </c>
      <c r="F1022" s="93" t="s">
        <v>851</v>
      </c>
      <c r="G1022" s="93" t="s">
        <v>584</v>
      </c>
      <c r="H1022" s="95" t="s">
        <v>780</v>
      </c>
    </row>
    <row r="1023" spans="1:8" s="91" customFormat="1" ht="13.9" hidden="1" customHeight="1" x14ac:dyDescent="0.2">
      <c r="A1023" s="92" t="s">
        <v>80</v>
      </c>
      <c r="B1023" s="94">
        <v>3</v>
      </c>
      <c r="C1023" s="96">
        <v>40719.68</v>
      </c>
      <c r="D1023" s="96">
        <v>0</v>
      </c>
      <c r="E1023" s="96">
        <v>40719.68</v>
      </c>
      <c r="F1023" s="93" t="s">
        <v>1030</v>
      </c>
      <c r="G1023" s="93" t="s">
        <v>584</v>
      </c>
      <c r="H1023" s="95" t="s">
        <v>959</v>
      </c>
    </row>
    <row r="1024" spans="1:8" s="91" customFormat="1" ht="13.9" hidden="1" customHeight="1" x14ac:dyDescent="0.2">
      <c r="A1024" s="92" t="s">
        <v>80</v>
      </c>
      <c r="B1024" s="94">
        <v>4</v>
      </c>
      <c r="C1024" s="96">
        <v>37870.199999999997</v>
      </c>
      <c r="D1024" s="96">
        <v>0</v>
      </c>
      <c r="E1024" s="96">
        <v>37870.199999999997</v>
      </c>
      <c r="F1024" s="93" t="s">
        <v>1210</v>
      </c>
      <c r="G1024" s="93" t="s">
        <v>584</v>
      </c>
      <c r="H1024" s="95" t="s">
        <v>1139</v>
      </c>
    </row>
    <row r="1025" spans="1:8" s="91" customFormat="1" ht="13.9" hidden="1" customHeight="1" x14ac:dyDescent="0.2">
      <c r="A1025" s="64" t="s">
        <v>80</v>
      </c>
      <c r="B1025" s="65">
        <v>4</v>
      </c>
      <c r="C1025" s="66">
        <v>2849.48</v>
      </c>
      <c r="D1025" s="66">
        <v>0</v>
      </c>
      <c r="E1025" s="66">
        <v>2849.48</v>
      </c>
      <c r="F1025" s="64" t="s">
        <v>1210</v>
      </c>
      <c r="G1025" s="64" t="s">
        <v>584</v>
      </c>
      <c r="H1025" s="64" t="s">
        <v>2390</v>
      </c>
    </row>
    <row r="1026" spans="1:8" s="91" customFormat="1" ht="13.9" hidden="1" customHeight="1" x14ac:dyDescent="0.2">
      <c r="A1026" s="92" t="s">
        <v>80</v>
      </c>
      <c r="B1026" s="94">
        <v>5</v>
      </c>
      <c r="C1026" s="96">
        <v>40719.68</v>
      </c>
      <c r="D1026" s="96">
        <v>0</v>
      </c>
      <c r="E1026" s="96">
        <v>40719.68</v>
      </c>
      <c r="F1026" s="93" t="s">
        <v>1388</v>
      </c>
      <c r="G1026" s="93" t="s">
        <v>584</v>
      </c>
      <c r="H1026" s="95" t="s">
        <v>1317</v>
      </c>
    </row>
    <row r="1027" spans="1:8" s="91" customFormat="1" ht="13.9" hidden="1" customHeight="1" x14ac:dyDescent="0.2">
      <c r="A1027" s="92" t="s">
        <v>80</v>
      </c>
      <c r="B1027" s="94">
        <v>6</v>
      </c>
      <c r="C1027" s="96">
        <v>35489.22</v>
      </c>
      <c r="D1027" s="96">
        <v>0</v>
      </c>
      <c r="E1027" s="96">
        <v>35489.22</v>
      </c>
      <c r="F1027" s="93" t="s">
        <v>1566</v>
      </c>
      <c r="G1027" s="93" t="s">
        <v>584</v>
      </c>
      <c r="H1027" s="95" t="s">
        <v>1495</v>
      </c>
    </row>
    <row r="1028" spans="1:8" s="91" customFormat="1" ht="13.9" hidden="1" customHeight="1" x14ac:dyDescent="0.2">
      <c r="A1028" s="92" t="s">
        <v>80</v>
      </c>
      <c r="B1028" s="94">
        <v>7</v>
      </c>
      <c r="C1028" s="96">
        <v>35407.4</v>
      </c>
      <c r="D1028" s="96">
        <v>0</v>
      </c>
      <c r="E1028" s="96">
        <v>35407.4</v>
      </c>
      <c r="F1028" s="93" t="s">
        <v>1751</v>
      </c>
      <c r="G1028" s="93" t="s">
        <v>584</v>
      </c>
      <c r="H1028" s="95" t="s">
        <v>1680</v>
      </c>
    </row>
    <row r="1029" spans="1:8" s="91" customFormat="1" ht="13.9" hidden="1" customHeight="1" x14ac:dyDescent="0.2">
      <c r="A1029" s="92" t="s">
        <v>80</v>
      </c>
      <c r="B1029" s="94">
        <v>8</v>
      </c>
      <c r="C1029" s="96">
        <v>35409.35</v>
      </c>
      <c r="D1029" s="96">
        <v>0</v>
      </c>
      <c r="E1029" s="96">
        <v>35409.35</v>
      </c>
      <c r="F1029" s="93" t="s">
        <v>1926</v>
      </c>
      <c r="G1029" s="93" t="s">
        <v>584</v>
      </c>
      <c r="H1029" s="95" t="s">
        <v>1855</v>
      </c>
    </row>
    <row r="1030" spans="1:8" s="91" customFormat="1" ht="13.9" hidden="1" customHeight="1" x14ac:dyDescent="0.2">
      <c r="A1030" s="92" t="s">
        <v>80</v>
      </c>
      <c r="B1030" s="94">
        <v>9</v>
      </c>
      <c r="C1030" s="96">
        <v>38897.089999999997</v>
      </c>
      <c r="D1030" s="96">
        <v>0</v>
      </c>
      <c r="E1030" s="96">
        <v>38897.089999999997</v>
      </c>
      <c r="F1030" s="93" t="s">
        <v>2104</v>
      </c>
      <c r="G1030" s="93" t="s">
        <v>584</v>
      </c>
      <c r="H1030" s="95" t="s">
        <v>2033</v>
      </c>
    </row>
    <row r="1031" spans="1:8" s="91" customFormat="1" ht="13.9" hidden="1" customHeight="1" x14ac:dyDescent="0.2">
      <c r="A1031" s="92" t="s">
        <v>80</v>
      </c>
      <c r="B1031" s="94">
        <v>10</v>
      </c>
      <c r="C1031" s="96">
        <v>38897.089999999997</v>
      </c>
      <c r="D1031" s="96">
        <v>0</v>
      </c>
      <c r="E1031" s="96">
        <v>38897.089999999997</v>
      </c>
      <c r="F1031" s="93" t="s">
        <v>2300</v>
      </c>
      <c r="G1031" s="93" t="s">
        <v>584</v>
      </c>
      <c r="H1031" s="95" t="s">
        <v>2229</v>
      </c>
    </row>
    <row r="1032" spans="1:8" s="91" customFormat="1" ht="13.9" hidden="1" customHeight="1" x14ac:dyDescent="0.2">
      <c r="A1032" s="92" t="s">
        <v>80</v>
      </c>
      <c r="B1032" s="94">
        <v>11</v>
      </c>
      <c r="C1032" s="96">
        <v>38897.1</v>
      </c>
      <c r="D1032" s="96">
        <v>0</v>
      </c>
      <c r="E1032" s="96">
        <v>38897.1</v>
      </c>
      <c r="F1032" s="93" t="s">
        <v>2579</v>
      </c>
      <c r="G1032" s="93" t="s">
        <v>584</v>
      </c>
      <c r="H1032" s="95" t="s">
        <v>2394</v>
      </c>
    </row>
    <row r="1033" spans="1:8" s="91" customFormat="1" ht="13.9" hidden="1" customHeight="1" x14ac:dyDescent="0.2">
      <c r="A1033" s="92" t="s">
        <v>80</v>
      </c>
      <c r="B1033" s="94">
        <v>12</v>
      </c>
      <c r="C1033" s="96">
        <v>38893.42</v>
      </c>
      <c r="D1033" s="96">
        <v>0</v>
      </c>
      <c r="E1033" s="96">
        <v>38893.42</v>
      </c>
      <c r="F1033" s="93" t="s">
        <v>2580</v>
      </c>
      <c r="G1033" s="93" t="s">
        <v>584</v>
      </c>
      <c r="H1033" s="95" t="s">
        <v>2396</v>
      </c>
    </row>
    <row r="1034" spans="1:8" s="91" customFormat="1" ht="13.9" hidden="1" customHeight="1" x14ac:dyDescent="0.2">
      <c r="A1034" s="92" t="s">
        <v>81</v>
      </c>
      <c r="B1034" s="94">
        <v>1</v>
      </c>
      <c r="C1034" s="96">
        <v>94428.29</v>
      </c>
      <c r="D1034" s="96">
        <v>0</v>
      </c>
      <c r="E1034" s="96">
        <v>94428.29</v>
      </c>
      <c r="F1034" s="93" t="s">
        <v>585</v>
      </c>
      <c r="G1034" s="93" t="s">
        <v>586</v>
      </c>
      <c r="H1034" s="95" t="s">
        <v>443</v>
      </c>
    </row>
    <row r="1035" spans="1:8" s="91" customFormat="1" ht="13.9" hidden="1" customHeight="1" x14ac:dyDescent="0.2">
      <c r="A1035" s="92" t="s">
        <v>81</v>
      </c>
      <c r="B1035" s="94">
        <v>2</v>
      </c>
      <c r="C1035" s="96">
        <v>94428.29</v>
      </c>
      <c r="D1035" s="96">
        <v>0</v>
      </c>
      <c r="E1035" s="96">
        <v>94428.29</v>
      </c>
      <c r="F1035" s="93" t="s">
        <v>852</v>
      </c>
      <c r="G1035" s="93" t="s">
        <v>586</v>
      </c>
      <c r="H1035" s="95" t="s">
        <v>780</v>
      </c>
    </row>
    <row r="1036" spans="1:8" s="91" customFormat="1" ht="13.9" hidden="1" customHeight="1" x14ac:dyDescent="0.2">
      <c r="A1036" s="92" t="s">
        <v>81</v>
      </c>
      <c r="B1036" s="94">
        <v>3</v>
      </c>
      <c r="C1036" s="96">
        <v>94428.29</v>
      </c>
      <c r="D1036" s="96">
        <v>0</v>
      </c>
      <c r="E1036" s="96">
        <v>94428.29</v>
      </c>
      <c r="F1036" s="93" t="s">
        <v>1031</v>
      </c>
      <c r="G1036" s="93" t="s">
        <v>586</v>
      </c>
      <c r="H1036" s="95" t="s">
        <v>959</v>
      </c>
    </row>
    <row r="1037" spans="1:8" s="91" customFormat="1" ht="13.9" hidden="1" customHeight="1" x14ac:dyDescent="0.2">
      <c r="A1037" s="92" t="s">
        <v>81</v>
      </c>
      <c r="B1037" s="94">
        <v>4</v>
      </c>
      <c r="C1037" s="96">
        <v>77872.19</v>
      </c>
      <c r="D1037" s="96">
        <v>0</v>
      </c>
      <c r="E1037" s="96">
        <v>77872.19</v>
      </c>
      <c r="F1037" s="93" t="s">
        <v>1211</v>
      </c>
      <c r="G1037" s="93" t="s">
        <v>586</v>
      </c>
      <c r="H1037" s="95" t="s">
        <v>1139</v>
      </c>
    </row>
    <row r="1038" spans="1:8" s="91" customFormat="1" ht="13.9" hidden="1" customHeight="1" x14ac:dyDescent="0.2">
      <c r="A1038" s="64" t="s">
        <v>81</v>
      </c>
      <c r="B1038" s="65">
        <v>4</v>
      </c>
      <c r="C1038" s="66">
        <v>16556.099999999999</v>
      </c>
      <c r="D1038" s="66">
        <v>0</v>
      </c>
      <c r="E1038" s="66">
        <v>16556.099999999999</v>
      </c>
      <c r="F1038" s="64" t="s">
        <v>1211</v>
      </c>
      <c r="G1038" s="64" t="s">
        <v>586</v>
      </c>
      <c r="H1038" s="64" t="s">
        <v>2390</v>
      </c>
    </row>
    <row r="1039" spans="1:8" s="91" customFormat="1" ht="13.9" hidden="1" customHeight="1" x14ac:dyDescent="0.2">
      <c r="A1039" s="92" t="s">
        <v>81</v>
      </c>
      <c r="B1039" s="94">
        <v>5</v>
      </c>
      <c r="C1039" s="96">
        <v>94428.29</v>
      </c>
      <c r="D1039" s="96">
        <v>0</v>
      </c>
      <c r="E1039" s="96">
        <v>94428.29</v>
      </c>
      <c r="F1039" s="93" t="s">
        <v>1389</v>
      </c>
      <c r="G1039" s="93" t="s">
        <v>586</v>
      </c>
      <c r="H1039" s="95" t="s">
        <v>1317</v>
      </c>
    </row>
    <row r="1040" spans="1:8" s="91" customFormat="1" ht="13.9" hidden="1" customHeight="1" x14ac:dyDescent="0.2">
      <c r="A1040" s="92" t="s">
        <v>81</v>
      </c>
      <c r="B1040" s="94">
        <v>6</v>
      </c>
      <c r="C1040" s="96">
        <v>80247.67</v>
      </c>
      <c r="D1040" s="96">
        <v>0</v>
      </c>
      <c r="E1040" s="96">
        <v>80247.67</v>
      </c>
      <c r="F1040" s="93" t="s">
        <v>1567</v>
      </c>
      <c r="G1040" s="93" t="s">
        <v>586</v>
      </c>
      <c r="H1040" s="95" t="s">
        <v>1495</v>
      </c>
    </row>
    <row r="1041" spans="1:8" s="91" customFormat="1" ht="13.9" hidden="1" customHeight="1" x14ac:dyDescent="0.2">
      <c r="A1041" s="92" t="s">
        <v>81</v>
      </c>
      <c r="B1041" s="94">
        <v>7</v>
      </c>
      <c r="C1041" s="96">
        <v>80218</v>
      </c>
      <c r="D1041" s="96">
        <v>0</v>
      </c>
      <c r="E1041" s="96">
        <v>80218</v>
      </c>
      <c r="F1041" s="93" t="s">
        <v>1752</v>
      </c>
      <c r="G1041" s="93" t="s">
        <v>586</v>
      </c>
      <c r="H1041" s="95" t="s">
        <v>1680</v>
      </c>
    </row>
    <row r="1042" spans="1:8" s="91" customFormat="1" ht="13.9" hidden="1" customHeight="1" x14ac:dyDescent="0.2">
      <c r="A1042" s="92" t="s">
        <v>81</v>
      </c>
      <c r="B1042" s="94">
        <v>8</v>
      </c>
      <c r="C1042" s="96">
        <v>80223.03</v>
      </c>
      <c r="D1042" s="96">
        <v>0</v>
      </c>
      <c r="E1042" s="96">
        <v>80223.03</v>
      </c>
      <c r="F1042" s="93" t="s">
        <v>1927</v>
      </c>
      <c r="G1042" s="93" t="s">
        <v>586</v>
      </c>
      <c r="H1042" s="95" t="s">
        <v>1855</v>
      </c>
    </row>
    <row r="1043" spans="1:8" s="91" customFormat="1" ht="13.9" hidden="1" customHeight="1" x14ac:dyDescent="0.2">
      <c r="A1043" s="92" t="s">
        <v>81</v>
      </c>
      <c r="B1043" s="94">
        <v>9</v>
      </c>
      <c r="C1043" s="96">
        <v>89242.77</v>
      </c>
      <c r="D1043" s="96">
        <v>0</v>
      </c>
      <c r="E1043" s="96">
        <v>89242.77</v>
      </c>
      <c r="F1043" s="93" t="s">
        <v>2105</v>
      </c>
      <c r="G1043" s="93" t="s">
        <v>586</v>
      </c>
      <c r="H1043" s="95" t="s">
        <v>2033</v>
      </c>
    </row>
    <row r="1044" spans="1:8" s="91" customFormat="1" ht="13.9" hidden="1" customHeight="1" x14ac:dyDescent="0.2">
      <c r="A1044" s="92" t="s">
        <v>81</v>
      </c>
      <c r="B1044" s="94">
        <v>10</v>
      </c>
      <c r="C1044" s="96">
        <v>89242.76</v>
      </c>
      <c r="D1044" s="96">
        <v>0</v>
      </c>
      <c r="E1044" s="96">
        <v>89242.76</v>
      </c>
      <c r="F1044" s="93" t="s">
        <v>2301</v>
      </c>
      <c r="G1044" s="93" t="s">
        <v>586</v>
      </c>
      <c r="H1044" s="95" t="s">
        <v>2229</v>
      </c>
    </row>
    <row r="1045" spans="1:8" s="91" customFormat="1" ht="13.9" hidden="1" customHeight="1" x14ac:dyDescent="0.2">
      <c r="A1045" s="92" t="s">
        <v>81</v>
      </c>
      <c r="B1045" s="94">
        <v>11</v>
      </c>
      <c r="C1045" s="96">
        <v>89242.77</v>
      </c>
      <c r="D1045" s="96">
        <v>0</v>
      </c>
      <c r="E1045" s="96">
        <v>89242.77</v>
      </c>
      <c r="F1045" s="93" t="s">
        <v>2581</v>
      </c>
      <c r="G1045" s="93" t="s">
        <v>586</v>
      </c>
      <c r="H1045" s="95" t="s">
        <v>2394</v>
      </c>
    </row>
    <row r="1046" spans="1:8" s="91" customFormat="1" ht="13.9" hidden="1" customHeight="1" x14ac:dyDescent="0.2">
      <c r="A1046" s="92" t="s">
        <v>81</v>
      </c>
      <c r="B1046" s="94">
        <v>12</v>
      </c>
      <c r="C1046" s="96">
        <v>89233.24</v>
      </c>
      <c r="D1046" s="96">
        <v>0</v>
      </c>
      <c r="E1046" s="96">
        <v>89233.24</v>
      </c>
      <c r="F1046" s="93" t="s">
        <v>2582</v>
      </c>
      <c r="G1046" s="93" t="s">
        <v>586</v>
      </c>
      <c r="H1046" s="95" t="s">
        <v>2396</v>
      </c>
    </row>
    <row r="1047" spans="1:8" s="91" customFormat="1" ht="13.9" hidden="1" customHeight="1" x14ac:dyDescent="0.2">
      <c r="A1047" s="92" t="s">
        <v>82</v>
      </c>
      <c r="B1047" s="94">
        <v>1</v>
      </c>
      <c r="C1047" s="96">
        <v>72915.27</v>
      </c>
      <c r="D1047" s="96">
        <v>0</v>
      </c>
      <c r="E1047" s="96">
        <v>72915.27</v>
      </c>
      <c r="F1047" s="93" t="s">
        <v>587</v>
      </c>
      <c r="G1047" s="93" t="s">
        <v>588</v>
      </c>
      <c r="H1047" s="95" t="s">
        <v>443</v>
      </c>
    </row>
    <row r="1048" spans="1:8" s="91" customFormat="1" ht="13.9" hidden="1" customHeight="1" x14ac:dyDescent="0.2">
      <c r="A1048" s="92" t="s">
        <v>82</v>
      </c>
      <c r="B1048" s="94">
        <v>2</v>
      </c>
      <c r="C1048" s="96">
        <v>72915.27</v>
      </c>
      <c r="D1048" s="96">
        <v>0</v>
      </c>
      <c r="E1048" s="96">
        <v>72915.27</v>
      </c>
      <c r="F1048" s="93" t="s">
        <v>853</v>
      </c>
      <c r="G1048" s="93" t="s">
        <v>588</v>
      </c>
      <c r="H1048" s="95" t="s">
        <v>780</v>
      </c>
    </row>
    <row r="1049" spans="1:8" s="91" customFormat="1" ht="13.9" hidden="1" customHeight="1" x14ac:dyDescent="0.2">
      <c r="A1049" s="92" t="s">
        <v>82</v>
      </c>
      <c r="B1049" s="94">
        <v>3</v>
      </c>
      <c r="C1049" s="96">
        <v>72915.27</v>
      </c>
      <c r="D1049" s="96">
        <v>0</v>
      </c>
      <c r="E1049" s="96">
        <v>72915.27</v>
      </c>
      <c r="F1049" s="93" t="s">
        <v>1032</v>
      </c>
      <c r="G1049" s="93" t="s">
        <v>588</v>
      </c>
      <c r="H1049" s="95" t="s">
        <v>959</v>
      </c>
    </row>
    <row r="1050" spans="1:8" s="91" customFormat="1" ht="13.9" hidden="1" customHeight="1" x14ac:dyDescent="0.2">
      <c r="A1050" s="92" t="s">
        <v>82</v>
      </c>
      <c r="B1050" s="94">
        <v>4</v>
      </c>
      <c r="C1050" s="96">
        <v>66837.59</v>
      </c>
      <c r="D1050" s="96">
        <v>0</v>
      </c>
      <c r="E1050" s="96">
        <v>66837.59</v>
      </c>
      <c r="F1050" s="93" t="s">
        <v>1212</v>
      </c>
      <c r="G1050" s="93" t="s">
        <v>588</v>
      </c>
      <c r="H1050" s="95" t="s">
        <v>1139</v>
      </c>
    </row>
    <row r="1051" spans="1:8" s="91" customFormat="1" ht="13.9" hidden="1" customHeight="1" x14ac:dyDescent="0.2">
      <c r="A1051" s="64" t="s">
        <v>82</v>
      </c>
      <c r="B1051" s="65">
        <v>4</v>
      </c>
      <c r="C1051" s="66">
        <v>6077.68</v>
      </c>
      <c r="D1051" s="66">
        <v>0</v>
      </c>
      <c r="E1051" s="66">
        <v>6077.68</v>
      </c>
      <c r="F1051" s="64" t="s">
        <v>1212</v>
      </c>
      <c r="G1051" s="64" t="s">
        <v>588</v>
      </c>
      <c r="H1051" s="64" t="s">
        <v>2390</v>
      </c>
    </row>
    <row r="1052" spans="1:8" s="91" customFormat="1" ht="13.9" hidden="1" customHeight="1" x14ac:dyDescent="0.2">
      <c r="A1052" s="92" t="s">
        <v>82</v>
      </c>
      <c r="B1052" s="94">
        <v>5</v>
      </c>
      <c r="C1052" s="96">
        <v>72915.27</v>
      </c>
      <c r="D1052" s="96">
        <v>0</v>
      </c>
      <c r="E1052" s="96">
        <v>72915.27</v>
      </c>
      <c r="F1052" s="93" t="s">
        <v>1390</v>
      </c>
      <c r="G1052" s="93" t="s">
        <v>588</v>
      </c>
      <c r="H1052" s="95" t="s">
        <v>1317</v>
      </c>
    </row>
    <row r="1053" spans="1:8" s="91" customFormat="1" ht="13.9" hidden="1" customHeight="1" x14ac:dyDescent="0.2">
      <c r="A1053" s="92" t="s">
        <v>82</v>
      </c>
      <c r="B1053" s="94">
        <v>6</v>
      </c>
      <c r="C1053" s="96">
        <v>102755.42</v>
      </c>
      <c r="D1053" s="96">
        <v>0</v>
      </c>
      <c r="E1053" s="96">
        <v>102755.42</v>
      </c>
      <c r="F1053" s="93" t="s">
        <v>1568</v>
      </c>
      <c r="G1053" s="93" t="s">
        <v>588</v>
      </c>
      <c r="H1053" s="95" t="s">
        <v>1495</v>
      </c>
    </row>
    <row r="1054" spans="1:8" s="91" customFormat="1" ht="13.9" hidden="1" customHeight="1" x14ac:dyDescent="0.2">
      <c r="A1054" s="92" t="s">
        <v>82</v>
      </c>
      <c r="B1054" s="94">
        <v>7</v>
      </c>
      <c r="C1054" s="96">
        <v>104114.34</v>
      </c>
      <c r="D1054" s="96">
        <v>0</v>
      </c>
      <c r="E1054" s="96">
        <v>104114.34</v>
      </c>
      <c r="F1054" s="93" t="s">
        <v>1753</v>
      </c>
      <c r="G1054" s="93" t="s">
        <v>588</v>
      </c>
      <c r="H1054" s="95" t="s">
        <v>1680</v>
      </c>
    </row>
    <row r="1055" spans="1:8" s="91" customFormat="1" ht="13.9" hidden="1" customHeight="1" x14ac:dyDescent="0.2">
      <c r="A1055" s="92" t="s">
        <v>82</v>
      </c>
      <c r="B1055" s="94">
        <v>8</v>
      </c>
      <c r="C1055" s="96">
        <v>104118.89</v>
      </c>
      <c r="D1055" s="96">
        <v>0</v>
      </c>
      <c r="E1055" s="96">
        <v>104118.89</v>
      </c>
      <c r="F1055" s="93" t="s">
        <v>1928</v>
      </c>
      <c r="G1055" s="93" t="s">
        <v>588</v>
      </c>
      <c r="H1055" s="95" t="s">
        <v>1855</v>
      </c>
    </row>
    <row r="1056" spans="1:8" s="91" customFormat="1" ht="13.9" hidden="1" customHeight="1" x14ac:dyDescent="0.2">
      <c r="A1056" s="92" t="s">
        <v>82</v>
      </c>
      <c r="B1056" s="94">
        <v>9</v>
      </c>
      <c r="C1056" s="96">
        <v>112259.35</v>
      </c>
      <c r="D1056" s="96">
        <v>0</v>
      </c>
      <c r="E1056" s="96">
        <v>112259.35</v>
      </c>
      <c r="F1056" s="93" t="s">
        <v>2106</v>
      </c>
      <c r="G1056" s="93" t="s">
        <v>588</v>
      </c>
      <c r="H1056" s="95" t="s">
        <v>2033</v>
      </c>
    </row>
    <row r="1057" spans="1:8" s="91" customFormat="1" ht="13.9" hidden="1" customHeight="1" x14ac:dyDescent="0.2">
      <c r="A1057" s="92" t="s">
        <v>82</v>
      </c>
      <c r="B1057" s="94">
        <v>10</v>
      </c>
      <c r="C1057" s="96">
        <v>112259.35</v>
      </c>
      <c r="D1057" s="96">
        <v>0</v>
      </c>
      <c r="E1057" s="96">
        <v>112259.35</v>
      </c>
      <c r="F1057" s="93" t="s">
        <v>2302</v>
      </c>
      <c r="G1057" s="93" t="s">
        <v>588</v>
      </c>
      <c r="H1057" s="95" t="s">
        <v>2229</v>
      </c>
    </row>
    <row r="1058" spans="1:8" s="91" customFormat="1" ht="13.9" hidden="1" customHeight="1" x14ac:dyDescent="0.2">
      <c r="A1058" s="92" t="s">
        <v>82</v>
      </c>
      <c r="B1058" s="94">
        <v>11</v>
      </c>
      <c r="C1058" s="96">
        <v>112259.35</v>
      </c>
      <c r="D1058" s="96">
        <v>0</v>
      </c>
      <c r="E1058" s="96">
        <v>112259.35</v>
      </c>
      <c r="F1058" s="93" t="s">
        <v>2583</v>
      </c>
      <c r="G1058" s="93" t="s">
        <v>588</v>
      </c>
      <c r="H1058" s="95" t="s">
        <v>2394</v>
      </c>
    </row>
    <row r="1059" spans="1:8" s="91" customFormat="1" ht="13.9" hidden="1" customHeight="1" x14ac:dyDescent="0.2">
      <c r="A1059" s="92" t="s">
        <v>82</v>
      </c>
      <c r="B1059" s="94">
        <v>12</v>
      </c>
      <c r="C1059" s="96">
        <v>112250.75</v>
      </c>
      <c r="D1059" s="96">
        <v>0</v>
      </c>
      <c r="E1059" s="96">
        <v>112250.75</v>
      </c>
      <c r="F1059" s="93" t="s">
        <v>2584</v>
      </c>
      <c r="G1059" s="93" t="s">
        <v>588</v>
      </c>
      <c r="H1059" s="95" t="s">
        <v>2396</v>
      </c>
    </row>
    <row r="1060" spans="1:8" s="91" customFormat="1" ht="13.9" hidden="1" customHeight="1" x14ac:dyDescent="0.2">
      <c r="A1060" s="92" t="s">
        <v>83</v>
      </c>
      <c r="B1060" s="94">
        <v>1</v>
      </c>
      <c r="C1060" s="96">
        <v>157997.13</v>
      </c>
      <c r="D1060" s="96">
        <v>0</v>
      </c>
      <c r="E1060" s="96">
        <v>157997.13</v>
      </c>
      <c r="F1060" s="93" t="s">
        <v>589</v>
      </c>
      <c r="G1060" s="93" t="s">
        <v>590</v>
      </c>
      <c r="H1060" s="95" t="s">
        <v>443</v>
      </c>
    </row>
    <row r="1061" spans="1:8" s="91" customFormat="1" ht="13.9" hidden="1" customHeight="1" x14ac:dyDescent="0.2">
      <c r="A1061" s="92" t="s">
        <v>83</v>
      </c>
      <c r="B1061" s="94">
        <v>2</v>
      </c>
      <c r="C1061" s="96">
        <v>157997.13</v>
      </c>
      <c r="D1061" s="96">
        <v>0</v>
      </c>
      <c r="E1061" s="96">
        <v>157997.13</v>
      </c>
      <c r="F1061" s="93" t="s">
        <v>854</v>
      </c>
      <c r="G1061" s="93" t="s">
        <v>590</v>
      </c>
      <c r="H1061" s="95" t="s">
        <v>780</v>
      </c>
    </row>
    <row r="1062" spans="1:8" s="91" customFormat="1" ht="13.9" hidden="1" customHeight="1" x14ac:dyDescent="0.2">
      <c r="A1062" s="92" t="s">
        <v>83</v>
      </c>
      <c r="B1062" s="94">
        <v>3</v>
      </c>
      <c r="C1062" s="96">
        <v>157997.13</v>
      </c>
      <c r="D1062" s="96">
        <v>0</v>
      </c>
      <c r="E1062" s="96">
        <v>157997.13</v>
      </c>
      <c r="F1062" s="93" t="s">
        <v>1033</v>
      </c>
      <c r="G1062" s="93" t="s">
        <v>590</v>
      </c>
      <c r="H1062" s="95" t="s">
        <v>959</v>
      </c>
    </row>
    <row r="1063" spans="1:8" s="91" customFormat="1" ht="13.9" hidden="1" customHeight="1" x14ac:dyDescent="0.2">
      <c r="A1063" s="92" t="s">
        <v>83</v>
      </c>
      <c r="B1063" s="94">
        <v>4</v>
      </c>
      <c r="C1063" s="96">
        <v>143578.28</v>
      </c>
      <c r="D1063" s="96">
        <v>0</v>
      </c>
      <c r="E1063" s="96">
        <v>143578.28</v>
      </c>
      <c r="F1063" s="93" t="s">
        <v>1213</v>
      </c>
      <c r="G1063" s="93" t="s">
        <v>590</v>
      </c>
      <c r="H1063" s="95" t="s">
        <v>1139</v>
      </c>
    </row>
    <row r="1064" spans="1:8" s="91" customFormat="1" ht="13.9" hidden="1" customHeight="1" x14ac:dyDescent="0.2">
      <c r="A1064" s="64" t="s">
        <v>83</v>
      </c>
      <c r="B1064" s="65">
        <v>4</v>
      </c>
      <c r="C1064" s="66">
        <v>14418.85</v>
      </c>
      <c r="D1064" s="66">
        <v>0</v>
      </c>
      <c r="E1064" s="66">
        <v>14418.85</v>
      </c>
      <c r="F1064" s="64" t="s">
        <v>1213</v>
      </c>
      <c r="G1064" s="64" t="s">
        <v>590</v>
      </c>
      <c r="H1064" s="64" t="s">
        <v>2390</v>
      </c>
    </row>
    <row r="1065" spans="1:8" s="91" customFormat="1" ht="13.9" hidden="1" customHeight="1" x14ac:dyDescent="0.2">
      <c r="A1065" s="92" t="s">
        <v>83</v>
      </c>
      <c r="B1065" s="94">
        <v>5</v>
      </c>
      <c r="C1065" s="96">
        <v>157997.13</v>
      </c>
      <c r="D1065" s="96">
        <v>0</v>
      </c>
      <c r="E1065" s="96">
        <v>157997.13</v>
      </c>
      <c r="F1065" s="93" t="s">
        <v>1391</v>
      </c>
      <c r="G1065" s="93" t="s">
        <v>590</v>
      </c>
      <c r="H1065" s="95" t="s">
        <v>1317</v>
      </c>
    </row>
    <row r="1066" spans="1:8" s="91" customFormat="1" ht="13.9" hidden="1" customHeight="1" x14ac:dyDescent="0.2">
      <c r="A1066" s="92" t="s">
        <v>83</v>
      </c>
      <c r="B1066" s="94">
        <v>6</v>
      </c>
      <c r="C1066" s="96">
        <v>146458.85</v>
      </c>
      <c r="D1066" s="96">
        <v>0</v>
      </c>
      <c r="E1066" s="96">
        <v>146458.85</v>
      </c>
      <c r="F1066" s="93" t="s">
        <v>1569</v>
      </c>
      <c r="G1066" s="93" t="s">
        <v>590</v>
      </c>
      <c r="H1066" s="95" t="s">
        <v>1495</v>
      </c>
    </row>
    <row r="1067" spans="1:8" s="91" customFormat="1" ht="13.9" hidden="1" customHeight="1" x14ac:dyDescent="0.2">
      <c r="A1067" s="92" t="s">
        <v>83</v>
      </c>
      <c r="B1067" s="94">
        <v>7</v>
      </c>
      <c r="C1067" s="96">
        <v>146423.42000000001</v>
      </c>
      <c r="D1067" s="96">
        <v>0</v>
      </c>
      <c r="E1067" s="96">
        <v>146423.42000000001</v>
      </c>
      <c r="F1067" s="93" t="s">
        <v>1754</v>
      </c>
      <c r="G1067" s="93" t="s">
        <v>590</v>
      </c>
      <c r="H1067" s="95" t="s">
        <v>1680</v>
      </c>
    </row>
    <row r="1068" spans="1:8" s="91" customFormat="1" ht="13.9" hidden="1" customHeight="1" x14ac:dyDescent="0.2">
      <c r="A1068" s="92" t="s">
        <v>83</v>
      </c>
      <c r="B1068" s="94">
        <v>8</v>
      </c>
      <c r="C1068" s="96">
        <v>146429.53</v>
      </c>
      <c r="D1068" s="96">
        <v>0</v>
      </c>
      <c r="E1068" s="96">
        <v>146429.53</v>
      </c>
      <c r="F1068" s="93" t="s">
        <v>1929</v>
      </c>
      <c r="G1068" s="93" t="s">
        <v>590</v>
      </c>
      <c r="H1068" s="95" t="s">
        <v>1855</v>
      </c>
    </row>
    <row r="1069" spans="1:8" s="91" customFormat="1" ht="13.9" hidden="1" customHeight="1" x14ac:dyDescent="0.2">
      <c r="A1069" s="92" t="s">
        <v>83</v>
      </c>
      <c r="B1069" s="94">
        <v>9</v>
      </c>
      <c r="C1069" s="96">
        <v>157350.51999999999</v>
      </c>
      <c r="D1069" s="96">
        <v>0</v>
      </c>
      <c r="E1069" s="96">
        <v>157350.51999999999</v>
      </c>
      <c r="F1069" s="93" t="s">
        <v>2107</v>
      </c>
      <c r="G1069" s="93" t="s">
        <v>590</v>
      </c>
      <c r="H1069" s="95" t="s">
        <v>2033</v>
      </c>
    </row>
    <row r="1070" spans="1:8" s="91" customFormat="1" ht="13.9" hidden="1" customHeight="1" x14ac:dyDescent="0.2">
      <c r="A1070" s="92" t="s">
        <v>83</v>
      </c>
      <c r="B1070" s="94">
        <v>10</v>
      </c>
      <c r="C1070" s="96">
        <v>157350.51999999999</v>
      </c>
      <c r="D1070" s="96">
        <v>0</v>
      </c>
      <c r="E1070" s="96">
        <v>157350.51999999999</v>
      </c>
      <c r="F1070" s="93" t="s">
        <v>2303</v>
      </c>
      <c r="G1070" s="93" t="s">
        <v>590</v>
      </c>
      <c r="H1070" s="95" t="s">
        <v>2229</v>
      </c>
    </row>
    <row r="1071" spans="1:8" s="91" customFormat="1" ht="13.9" hidden="1" customHeight="1" x14ac:dyDescent="0.2">
      <c r="A1071" s="92" t="s">
        <v>83</v>
      </c>
      <c r="B1071" s="94">
        <v>11</v>
      </c>
      <c r="C1071" s="96">
        <v>157350.51999999999</v>
      </c>
      <c r="D1071" s="96">
        <v>0</v>
      </c>
      <c r="E1071" s="96">
        <v>157350.51999999999</v>
      </c>
      <c r="F1071" s="93" t="s">
        <v>2585</v>
      </c>
      <c r="G1071" s="93" t="s">
        <v>590</v>
      </c>
      <c r="H1071" s="95" t="s">
        <v>2394</v>
      </c>
    </row>
    <row r="1072" spans="1:8" s="91" customFormat="1" ht="13.9" hidden="1" customHeight="1" x14ac:dyDescent="0.2">
      <c r="A1072" s="92" t="s">
        <v>83</v>
      </c>
      <c r="B1072" s="94">
        <v>12</v>
      </c>
      <c r="C1072" s="96">
        <v>157339</v>
      </c>
      <c r="D1072" s="96">
        <v>0</v>
      </c>
      <c r="E1072" s="96">
        <v>157339</v>
      </c>
      <c r="F1072" s="93" t="s">
        <v>2586</v>
      </c>
      <c r="G1072" s="93" t="s">
        <v>590</v>
      </c>
      <c r="H1072" s="95" t="s">
        <v>2396</v>
      </c>
    </row>
    <row r="1073" spans="1:8" s="91" customFormat="1" ht="13.9" hidden="1" customHeight="1" x14ac:dyDescent="0.2">
      <c r="A1073" s="92" t="s">
        <v>84</v>
      </c>
      <c r="B1073" s="94">
        <v>1</v>
      </c>
      <c r="C1073" s="96">
        <v>101703.9</v>
      </c>
      <c r="D1073" s="96">
        <v>0</v>
      </c>
      <c r="E1073" s="96">
        <v>101703.9</v>
      </c>
      <c r="F1073" s="93" t="s">
        <v>591</v>
      </c>
      <c r="G1073" s="93" t="s">
        <v>592</v>
      </c>
      <c r="H1073" s="95" t="s">
        <v>443</v>
      </c>
    </row>
    <row r="1074" spans="1:8" s="91" customFormat="1" ht="13.9" hidden="1" customHeight="1" x14ac:dyDescent="0.2">
      <c r="A1074" s="92" t="s">
        <v>84</v>
      </c>
      <c r="B1074" s="94">
        <v>2</v>
      </c>
      <c r="C1074" s="96">
        <v>101703.9</v>
      </c>
      <c r="D1074" s="96">
        <v>0</v>
      </c>
      <c r="E1074" s="96">
        <v>101703.9</v>
      </c>
      <c r="F1074" s="93" t="s">
        <v>855</v>
      </c>
      <c r="G1074" s="93" t="s">
        <v>592</v>
      </c>
      <c r="H1074" s="95" t="s">
        <v>780</v>
      </c>
    </row>
    <row r="1075" spans="1:8" s="91" customFormat="1" ht="13.9" hidden="1" customHeight="1" x14ac:dyDescent="0.2">
      <c r="A1075" s="92" t="s">
        <v>84</v>
      </c>
      <c r="B1075" s="94">
        <v>3</v>
      </c>
      <c r="C1075" s="96">
        <v>101703.9</v>
      </c>
      <c r="D1075" s="96">
        <v>0</v>
      </c>
      <c r="E1075" s="96">
        <v>101703.9</v>
      </c>
      <c r="F1075" s="93" t="s">
        <v>1034</v>
      </c>
      <c r="G1075" s="93" t="s">
        <v>592</v>
      </c>
      <c r="H1075" s="95" t="s">
        <v>959</v>
      </c>
    </row>
    <row r="1076" spans="1:8" s="91" customFormat="1" ht="13.9" hidden="1" customHeight="1" x14ac:dyDescent="0.2">
      <c r="A1076" s="92" t="s">
        <v>84</v>
      </c>
      <c r="B1076" s="94">
        <v>4</v>
      </c>
      <c r="C1076" s="96">
        <v>92772.58</v>
      </c>
      <c r="D1076" s="96">
        <v>0</v>
      </c>
      <c r="E1076" s="96">
        <v>92772.58</v>
      </c>
      <c r="F1076" s="93" t="s">
        <v>1214</v>
      </c>
      <c r="G1076" s="93" t="s">
        <v>592</v>
      </c>
      <c r="H1076" s="95" t="s">
        <v>1139</v>
      </c>
    </row>
    <row r="1077" spans="1:8" s="91" customFormat="1" ht="13.9" hidden="1" customHeight="1" x14ac:dyDescent="0.2">
      <c r="A1077" s="53" t="s">
        <v>84</v>
      </c>
      <c r="B1077" s="75">
        <v>4</v>
      </c>
      <c r="C1077" s="54">
        <v>8931.32</v>
      </c>
      <c r="D1077" s="54">
        <v>0</v>
      </c>
      <c r="E1077" s="54">
        <v>8931.32</v>
      </c>
      <c r="F1077" s="54" t="s">
        <v>1214</v>
      </c>
      <c r="G1077" s="54" t="s">
        <v>592</v>
      </c>
      <c r="H1077" s="54" t="s">
        <v>2390</v>
      </c>
    </row>
    <row r="1078" spans="1:8" s="91" customFormat="1" ht="13.9" hidden="1" customHeight="1" x14ac:dyDescent="0.2">
      <c r="A1078" s="92" t="s">
        <v>84</v>
      </c>
      <c r="B1078" s="94">
        <v>5</v>
      </c>
      <c r="C1078" s="96">
        <v>101703.9</v>
      </c>
      <c r="D1078" s="96">
        <v>0</v>
      </c>
      <c r="E1078" s="96">
        <v>101703.9</v>
      </c>
      <c r="F1078" s="93" t="s">
        <v>1392</v>
      </c>
      <c r="G1078" s="93" t="s">
        <v>592</v>
      </c>
      <c r="H1078" s="95" t="s">
        <v>1317</v>
      </c>
    </row>
    <row r="1079" spans="1:8" s="91" customFormat="1" ht="13.9" hidden="1" customHeight="1" x14ac:dyDescent="0.2">
      <c r="A1079" s="92" t="s">
        <v>84</v>
      </c>
      <c r="B1079" s="94">
        <v>6</v>
      </c>
      <c r="C1079" s="96">
        <v>96391.28</v>
      </c>
      <c r="D1079" s="96">
        <v>0</v>
      </c>
      <c r="E1079" s="96">
        <v>96391.28</v>
      </c>
      <c r="F1079" s="93" t="s">
        <v>1570</v>
      </c>
      <c r="G1079" s="93" t="s">
        <v>592</v>
      </c>
      <c r="H1079" s="95" t="s">
        <v>1495</v>
      </c>
    </row>
    <row r="1080" spans="1:8" s="91" customFormat="1" ht="13.9" hidden="1" customHeight="1" x14ac:dyDescent="0.2">
      <c r="A1080" s="92" t="s">
        <v>84</v>
      </c>
      <c r="B1080" s="94">
        <v>7</v>
      </c>
      <c r="C1080" s="96">
        <v>96368.12</v>
      </c>
      <c r="D1080" s="96">
        <v>0</v>
      </c>
      <c r="E1080" s="96">
        <v>96368.12</v>
      </c>
      <c r="F1080" s="93" t="s">
        <v>1755</v>
      </c>
      <c r="G1080" s="93" t="s">
        <v>592</v>
      </c>
      <c r="H1080" s="95" t="s">
        <v>1680</v>
      </c>
    </row>
    <row r="1081" spans="1:8" s="91" customFormat="1" ht="13.9" hidden="1" customHeight="1" x14ac:dyDescent="0.2">
      <c r="A1081" s="92" t="s">
        <v>84</v>
      </c>
      <c r="B1081" s="94">
        <v>8</v>
      </c>
      <c r="C1081" s="96">
        <v>96372.05</v>
      </c>
      <c r="D1081" s="96">
        <v>0</v>
      </c>
      <c r="E1081" s="96">
        <v>96372.05</v>
      </c>
      <c r="F1081" s="93" t="s">
        <v>1930</v>
      </c>
      <c r="G1081" s="93" t="s">
        <v>592</v>
      </c>
      <c r="H1081" s="95" t="s">
        <v>1855</v>
      </c>
    </row>
    <row r="1082" spans="1:8" s="91" customFormat="1" ht="13.9" hidden="1" customHeight="1" x14ac:dyDescent="0.2">
      <c r="A1082" s="92" t="s">
        <v>84</v>
      </c>
      <c r="B1082" s="94">
        <v>9</v>
      </c>
      <c r="C1082" s="96">
        <v>103408.47</v>
      </c>
      <c r="D1082" s="96">
        <v>0</v>
      </c>
      <c r="E1082" s="96">
        <v>103408.47</v>
      </c>
      <c r="F1082" s="93" t="s">
        <v>2108</v>
      </c>
      <c r="G1082" s="93" t="s">
        <v>592</v>
      </c>
      <c r="H1082" s="95" t="s">
        <v>2033</v>
      </c>
    </row>
    <row r="1083" spans="1:8" s="91" customFormat="1" ht="13.9" hidden="1" customHeight="1" x14ac:dyDescent="0.2">
      <c r="A1083" s="92" t="s">
        <v>84</v>
      </c>
      <c r="B1083" s="94">
        <v>10</v>
      </c>
      <c r="C1083" s="96">
        <v>103408.46</v>
      </c>
      <c r="D1083" s="96">
        <v>0</v>
      </c>
      <c r="E1083" s="96">
        <v>103408.46</v>
      </c>
      <c r="F1083" s="93" t="s">
        <v>2304</v>
      </c>
      <c r="G1083" s="93" t="s">
        <v>592</v>
      </c>
      <c r="H1083" s="95" t="s">
        <v>2229</v>
      </c>
    </row>
    <row r="1084" spans="1:8" s="91" customFormat="1" ht="13.9" hidden="1" customHeight="1" x14ac:dyDescent="0.2">
      <c r="A1084" s="92" t="s">
        <v>84</v>
      </c>
      <c r="B1084" s="94">
        <v>11</v>
      </c>
      <c r="C1084" s="96">
        <v>103408.47</v>
      </c>
      <c r="D1084" s="96">
        <v>0</v>
      </c>
      <c r="E1084" s="96">
        <v>103408.47</v>
      </c>
      <c r="F1084" s="93" t="s">
        <v>2588</v>
      </c>
      <c r="G1084" s="93" t="s">
        <v>592</v>
      </c>
      <c r="H1084" s="95" t="s">
        <v>2394</v>
      </c>
    </row>
    <row r="1085" spans="1:8" s="91" customFormat="1" ht="13.9" hidden="1" customHeight="1" x14ac:dyDescent="0.2">
      <c r="A1085" s="92" t="s">
        <v>84</v>
      </c>
      <c r="B1085" s="94">
        <v>12</v>
      </c>
      <c r="C1085" s="96">
        <v>103401.04</v>
      </c>
      <c r="D1085" s="96">
        <v>0</v>
      </c>
      <c r="E1085" s="96">
        <v>103401.04</v>
      </c>
      <c r="F1085" s="93" t="s">
        <v>2589</v>
      </c>
      <c r="G1085" s="93" t="s">
        <v>592</v>
      </c>
      <c r="H1085" s="95" t="s">
        <v>2396</v>
      </c>
    </row>
    <row r="1086" spans="1:8" s="91" customFormat="1" ht="13.9" hidden="1" customHeight="1" x14ac:dyDescent="0.2">
      <c r="A1086" s="92" t="s">
        <v>85</v>
      </c>
      <c r="B1086" s="94">
        <v>1</v>
      </c>
      <c r="C1086" s="96">
        <v>189242.78</v>
      </c>
      <c r="D1086" s="96">
        <v>0</v>
      </c>
      <c r="E1086" s="96">
        <v>189242.78</v>
      </c>
      <c r="F1086" s="93" t="s">
        <v>593</v>
      </c>
      <c r="G1086" s="93" t="s">
        <v>594</v>
      </c>
      <c r="H1086" s="95" t="s">
        <v>443</v>
      </c>
    </row>
    <row r="1087" spans="1:8" s="91" customFormat="1" ht="13.9" hidden="1" customHeight="1" x14ac:dyDescent="0.2">
      <c r="A1087" s="92" t="s">
        <v>85</v>
      </c>
      <c r="B1087" s="94">
        <v>2</v>
      </c>
      <c r="C1087" s="96">
        <v>189242.78</v>
      </c>
      <c r="D1087" s="96">
        <v>0</v>
      </c>
      <c r="E1087" s="96">
        <v>189242.78</v>
      </c>
      <c r="F1087" s="93" t="s">
        <v>856</v>
      </c>
      <c r="G1087" s="93" t="s">
        <v>594</v>
      </c>
      <c r="H1087" s="95" t="s">
        <v>780</v>
      </c>
    </row>
    <row r="1088" spans="1:8" s="91" customFormat="1" ht="13.9" hidden="1" customHeight="1" x14ac:dyDescent="0.2">
      <c r="A1088" s="92" t="s">
        <v>85</v>
      </c>
      <c r="B1088" s="94">
        <v>3</v>
      </c>
      <c r="C1088" s="96">
        <v>189242.78</v>
      </c>
      <c r="D1088" s="96">
        <v>0</v>
      </c>
      <c r="E1088" s="96">
        <v>189242.78</v>
      </c>
      <c r="F1088" s="93" t="s">
        <v>1035</v>
      </c>
      <c r="G1088" s="93" t="s">
        <v>594</v>
      </c>
      <c r="H1088" s="95" t="s">
        <v>959</v>
      </c>
    </row>
    <row r="1089" spans="1:8" s="91" customFormat="1" ht="13.9" hidden="1" customHeight="1" x14ac:dyDescent="0.2">
      <c r="A1089" s="92" t="s">
        <v>85</v>
      </c>
      <c r="B1089" s="94">
        <v>4</v>
      </c>
      <c r="C1089" s="96">
        <v>162529.26</v>
      </c>
      <c r="D1089" s="96">
        <v>0</v>
      </c>
      <c r="E1089" s="96">
        <v>162529.26</v>
      </c>
      <c r="F1089" s="93" t="s">
        <v>1215</v>
      </c>
      <c r="G1089" s="93" t="s">
        <v>594</v>
      </c>
      <c r="H1089" s="95" t="s">
        <v>1139</v>
      </c>
    </row>
    <row r="1090" spans="1:8" s="91" customFormat="1" ht="13.9" hidden="1" customHeight="1" x14ac:dyDescent="0.2">
      <c r="A1090" s="64" t="s">
        <v>85</v>
      </c>
      <c r="B1090" s="65">
        <v>4</v>
      </c>
      <c r="C1090" s="66">
        <v>26713.52</v>
      </c>
      <c r="D1090" s="66">
        <v>0</v>
      </c>
      <c r="E1090" s="66">
        <v>26713.52</v>
      </c>
      <c r="F1090" s="64" t="s">
        <v>1215</v>
      </c>
      <c r="G1090" s="64" t="s">
        <v>594</v>
      </c>
      <c r="H1090" s="64" t="s">
        <v>2390</v>
      </c>
    </row>
    <row r="1091" spans="1:8" s="91" customFormat="1" ht="13.9" hidden="1" customHeight="1" x14ac:dyDescent="0.2">
      <c r="A1091" s="92" t="s">
        <v>85</v>
      </c>
      <c r="B1091" s="94">
        <v>5</v>
      </c>
      <c r="C1091" s="96">
        <v>189242.78</v>
      </c>
      <c r="D1091" s="96">
        <v>0</v>
      </c>
      <c r="E1091" s="96">
        <v>189242.78</v>
      </c>
      <c r="F1091" s="93" t="s">
        <v>1393</v>
      </c>
      <c r="G1091" s="93" t="s">
        <v>594</v>
      </c>
      <c r="H1091" s="95" t="s">
        <v>1317</v>
      </c>
    </row>
    <row r="1092" spans="1:8" s="91" customFormat="1" ht="13.9" hidden="1" customHeight="1" x14ac:dyDescent="0.2">
      <c r="A1092" s="92" t="s">
        <v>85</v>
      </c>
      <c r="B1092" s="94">
        <v>6</v>
      </c>
      <c r="C1092" s="96">
        <v>306029.25</v>
      </c>
      <c r="D1092" s="96">
        <v>0</v>
      </c>
      <c r="E1092" s="96">
        <v>306029.25</v>
      </c>
      <c r="F1092" s="93" t="s">
        <v>1571</v>
      </c>
      <c r="G1092" s="93" t="s">
        <v>594</v>
      </c>
      <c r="H1092" s="95" t="s">
        <v>1495</v>
      </c>
    </row>
    <row r="1093" spans="1:8" s="91" customFormat="1" ht="13.9" hidden="1" customHeight="1" x14ac:dyDescent="0.2">
      <c r="A1093" s="92" t="s">
        <v>85</v>
      </c>
      <c r="B1093" s="94">
        <v>7</v>
      </c>
      <c r="C1093" s="96">
        <v>305951.24</v>
      </c>
      <c r="D1093" s="96">
        <v>0</v>
      </c>
      <c r="E1093" s="96">
        <v>305951.24</v>
      </c>
      <c r="F1093" s="93" t="s">
        <v>1756</v>
      </c>
      <c r="G1093" s="93" t="s">
        <v>594</v>
      </c>
      <c r="H1093" s="95" t="s">
        <v>1680</v>
      </c>
    </row>
    <row r="1094" spans="1:8" s="91" customFormat="1" ht="13.9" hidden="1" customHeight="1" x14ac:dyDescent="0.2">
      <c r="A1094" s="92" t="s">
        <v>85</v>
      </c>
      <c r="B1094" s="94">
        <v>8</v>
      </c>
      <c r="C1094" s="96">
        <v>305965.32</v>
      </c>
      <c r="D1094" s="96">
        <v>0</v>
      </c>
      <c r="E1094" s="96">
        <v>305965.32</v>
      </c>
      <c r="F1094" s="93" t="s">
        <v>1931</v>
      </c>
      <c r="G1094" s="93" t="s">
        <v>594</v>
      </c>
      <c r="H1094" s="95" t="s">
        <v>1855</v>
      </c>
    </row>
    <row r="1095" spans="1:8" s="91" customFormat="1" ht="13.9" hidden="1" customHeight="1" x14ac:dyDescent="0.2">
      <c r="A1095" s="92" t="s">
        <v>85</v>
      </c>
      <c r="B1095" s="94">
        <v>9</v>
      </c>
      <c r="C1095" s="96">
        <v>331162.87</v>
      </c>
      <c r="D1095" s="96">
        <v>0</v>
      </c>
      <c r="E1095" s="96">
        <v>331162.87</v>
      </c>
      <c r="F1095" s="93" t="s">
        <v>2109</v>
      </c>
      <c r="G1095" s="93" t="s">
        <v>594</v>
      </c>
      <c r="H1095" s="95" t="s">
        <v>2033</v>
      </c>
    </row>
    <row r="1096" spans="1:8" s="91" customFormat="1" ht="13.9" hidden="1" customHeight="1" x14ac:dyDescent="0.2">
      <c r="A1096" s="92" t="s">
        <v>85</v>
      </c>
      <c r="B1096" s="94">
        <v>10</v>
      </c>
      <c r="C1096" s="96">
        <v>331162.87</v>
      </c>
      <c r="D1096" s="96">
        <v>0</v>
      </c>
      <c r="E1096" s="96">
        <v>331162.87</v>
      </c>
      <c r="F1096" s="93" t="s">
        <v>2305</v>
      </c>
      <c r="G1096" s="93" t="s">
        <v>594</v>
      </c>
      <c r="H1096" s="95" t="s">
        <v>2229</v>
      </c>
    </row>
    <row r="1097" spans="1:8" s="91" customFormat="1" ht="13.9" hidden="1" customHeight="1" x14ac:dyDescent="0.2">
      <c r="A1097" s="92" t="s">
        <v>85</v>
      </c>
      <c r="B1097" s="94">
        <v>11</v>
      </c>
      <c r="C1097" s="96">
        <v>331162.87</v>
      </c>
      <c r="D1097" s="96">
        <v>0</v>
      </c>
      <c r="E1097" s="96">
        <v>331162.87</v>
      </c>
      <c r="F1097" s="93" t="s">
        <v>2590</v>
      </c>
      <c r="G1097" s="93" t="s">
        <v>594</v>
      </c>
      <c r="H1097" s="95" t="s">
        <v>2394</v>
      </c>
    </row>
    <row r="1098" spans="1:8" s="91" customFormat="1" ht="13.9" hidden="1" customHeight="1" x14ac:dyDescent="0.2">
      <c r="A1098" s="92" t="s">
        <v>85</v>
      </c>
      <c r="B1098" s="94">
        <v>12</v>
      </c>
      <c r="C1098" s="96">
        <v>331136.3</v>
      </c>
      <c r="D1098" s="96">
        <v>0</v>
      </c>
      <c r="E1098" s="96">
        <v>331136.3</v>
      </c>
      <c r="F1098" s="93" t="s">
        <v>2591</v>
      </c>
      <c r="G1098" s="93" t="s">
        <v>594</v>
      </c>
      <c r="H1098" s="95" t="s">
        <v>2396</v>
      </c>
    </row>
    <row r="1099" spans="1:8" s="91" customFormat="1" ht="13.9" hidden="1" customHeight="1" x14ac:dyDescent="0.2">
      <c r="A1099" s="92" t="s">
        <v>86</v>
      </c>
      <c r="B1099" s="94">
        <v>1</v>
      </c>
      <c r="C1099" s="96">
        <v>185274.86</v>
      </c>
      <c r="D1099" s="96">
        <v>0</v>
      </c>
      <c r="E1099" s="96">
        <v>185274.86</v>
      </c>
      <c r="F1099" s="93" t="s">
        <v>595</v>
      </c>
      <c r="G1099" s="93" t="s">
        <v>596</v>
      </c>
      <c r="H1099" s="95" t="s">
        <v>443</v>
      </c>
    </row>
    <row r="1100" spans="1:8" s="91" customFormat="1" ht="13.9" hidden="1" customHeight="1" x14ac:dyDescent="0.2">
      <c r="A1100" s="92" t="s">
        <v>86</v>
      </c>
      <c r="B1100" s="94">
        <v>2</v>
      </c>
      <c r="C1100" s="96">
        <v>185274.86</v>
      </c>
      <c r="D1100" s="96">
        <v>0</v>
      </c>
      <c r="E1100" s="96">
        <v>185274.86</v>
      </c>
      <c r="F1100" s="93" t="s">
        <v>857</v>
      </c>
      <c r="G1100" s="93" t="s">
        <v>596</v>
      </c>
      <c r="H1100" s="95" t="s">
        <v>780</v>
      </c>
    </row>
    <row r="1101" spans="1:8" s="91" customFormat="1" ht="13.9" hidden="1" customHeight="1" x14ac:dyDescent="0.2">
      <c r="A1101" s="92" t="s">
        <v>86</v>
      </c>
      <c r="B1101" s="94">
        <v>3</v>
      </c>
      <c r="C1101" s="96">
        <v>185274.86</v>
      </c>
      <c r="D1101" s="96">
        <v>0</v>
      </c>
      <c r="E1101" s="96">
        <v>185274.86</v>
      </c>
      <c r="F1101" s="93" t="s">
        <v>1036</v>
      </c>
      <c r="G1101" s="93" t="s">
        <v>596</v>
      </c>
      <c r="H1101" s="95" t="s">
        <v>959</v>
      </c>
    </row>
    <row r="1102" spans="1:8" s="91" customFormat="1" ht="13.9" hidden="1" customHeight="1" x14ac:dyDescent="0.2">
      <c r="A1102" s="92" t="s">
        <v>86</v>
      </c>
      <c r="B1102" s="94">
        <v>4</v>
      </c>
      <c r="C1102" s="96">
        <v>135771.56</v>
      </c>
      <c r="D1102" s="96">
        <v>0</v>
      </c>
      <c r="E1102" s="96">
        <v>135771.56</v>
      </c>
      <c r="F1102" s="93" t="s">
        <v>1216</v>
      </c>
      <c r="G1102" s="93" t="s">
        <v>596</v>
      </c>
      <c r="H1102" s="95" t="s">
        <v>1139</v>
      </c>
    </row>
    <row r="1103" spans="1:8" s="91" customFormat="1" ht="13.9" hidden="1" customHeight="1" x14ac:dyDescent="0.2">
      <c r="A1103" s="64" t="s">
        <v>86</v>
      </c>
      <c r="B1103" s="65">
        <v>4</v>
      </c>
      <c r="C1103" s="66">
        <v>49503.3</v>
      </c>
      <c r="D1103" s="66">
        <v>0</v>
      </c>
      <c r="E1103" s="66">
        <v>49503.3</v>
      </c>
      <c r="F1103" s="64" t="s">
        <v>1216</v>
      </c>
      <c r="G1103" s="64" t="s">
        <v>596</v>
      </c>
      <c r="H1103" s="64" t="s">
        <v>2390</v>
      </c>
    </row>
    <row r="1104" spans="1:8" s="91" customFormat="1" ht="13.9" hidden="1" customHeight="1" x14ac:dyDescent="0.2">
      <c r="A1104" s="92" t="s">
        <v>86</v>
      </c>
      <c r="B1104" s="94">
        <v>5</v>
      </c>
      <c r="C1104" s="96">
        <v>185274.86</v>
      </c>
      <c r="D1104" s="96">
        <v>0</v>
      </c>
      <c r="E1104" s="96">
        <v>185274.86</v>
      </c>
      <c r="F1104" s="93" t="s">
        <v>1394</v>
      </c>
      <c r="G1104" s="93" t="s">
        <v>596</v>
      </c>
      <c r="H1104" s="95" t="s">
        <v>1317</v>
      </c>
    </row>
    <row r="1105" spans="1:8" s="91" customFormat="1" ht="13.9" hidden="1" customHeight="1" x14ac:dyDescent="0.2">
      <c r="A1105" s="92" t="s">
        <v>86</v>
      </c>
      <c r="B1105" s="94">
        <v>6</v>
      </c>
      <c r="C1105" s="96">
        <v>253860.97</v>
      </c>
      <c r="D1105" s="96">
        <v>0</v>
      </c>
      <c r="E1105" s="96">
        <v>253860.97</v>
      </c>
      <c r="F1105" s="93" t="s">
        <v>1572</v>
      </c>
      <c r="G1105" s="93" t="s">
        <v>596</v>
      </c>
      <c r="H1105" s="95" t="s">
        <v>1495</v>
      </c>
    </row>
    <row r="1106" spans="1:8" s="91" customFormat="1" ht="13.9" hidden="1" customHeight="1" x14ac:dyDescent="0.2">
      <c r="A1106" s="92" t="s">
        <v>86</v>
      </c>
      <c r="B1106" s="94">
        <v>7</v>
      </c>
      <c r="C1106" s="96">
        <v>253750.18</v>
      </c>
      <c r="D1106" s="96">
        <v>0</v>
      </c>
      <c r="E1106" s="96">
        <v>253750.18</v>
      </c>
      <c r="F1106" s="93" t="s">
        <v>1757</v>
      </c>
      <c r="G1106" s="93" t="s">
        <v>596</v>
      </c>
      <c r="H1106" s="95" t="s">
        <v>1680</v>
      </c>
    </row>
    <row r="1107" spans="1:8" s="91" customFormat="1" ht="13.9" hidden="1" customHeight="1" x14ac:dyDescent="0.2">
      <c r="A1107" s="92" t="s">
        <v>86</v>
      </c>
      <c r="B1107" s="94">
        <v>8</v>
      </c>
      <c r="C1107" s="96">
        <v>253770.11</v>
      </c>
      <c r="D1107" s="96">
        <v>0</v>
      </c>
      <c r="E1107" s="96">
        <v>253770.11</v>
      </c>
      <c r="F1107" s="93" t="s">
        <v>1932</v>
      </c>
      <c r="G1107" s="93" t="s">
        <v>596</v>
      </c>
      <c r="H1107" s="95" t="s">
        <v>1855</v>
      </c>
    </row>
    <row r="1108" spans="1:8" s="91" customFormat="1" ht="13.9" hidden="1" customHeight="1" x14ac:dyDescent="0.2">
      <c r="A1108" s="92" t="s">
        <v>86</v>
      </c>
      <c r="B1108" s="94">
        <v>9</v>
      </c>
      <c r="C1108" s="96">
        <v>289421.28000000003</v>
      </c>
      <c r="D1108" s="96">
        <v>0</v>
      </c>
      <c r="E1108" s="96">
        <v>289421.28000000003</v>
      </c>
      <c r="F1108" s="93" t="s">
        <v>2110</v>
      </c>
      <c r="G1108" s="93" t="s">
        <v>596</v>
      </c>
      <c r="H1108" s="95" t="s">
        <v>2033</v>
      </c>
    </row>
    <row r="1109" spans="1:8" s="91" customFormat="1" ht="13.9" hidden="1" customHeight="1" x14ac:dyDescent="0.2">
      <c r="A1109" s="92" t="s">
        <v>86</v>
      </c>
      <c r="B1109" s="94">
        <v>10</v>
      </c>
      <c r="C1109" s="96">
        <v>289421.28000000003</v>
      </c>
      <c r="D1109" s="96">
        <v>0</v>
      </c>
      <c r="E1109" s="96">
        <v>289421.28000000003</v>
      </c>
      <c r="F1109" s="93" t="s">
        <v>2306</v>
      </c>
      <c r="G1109" s="93" t="s">
        <v>596</v>
      </c>
      <c r="H1109" s="95" t="s">
        <v>2229</v>
      </c>
    </row>
    <row r="1110" spans="1:8" s="91" customFormat="1" ht="13.9" hidden="1" customHeight="1" x14ac:dyDescent="0.2">
      <c r="A1110" s="92" t="s">
        <v>86</v>
      </c>
      <c r="B1110" s="94">
        <v>11</v>
      </c>
      <c r="C1110" s="96">
        <v>289421.28000000003</v>
      </c>
      <c r="D1110" s="96">
        <v>0</v>
      </c>
      <c r="E1110" s="96">
        <v>289421.28000000003</v>
      </c>
      <c r="F1110" s="93" t="s">
        <v>2593</v>
      </c>
      <c r="G1110" s="93" t="s">
        <v>596</v>
      </c>
      <c r="H1110" s="95" t="s">
        <v>2394</v>
      </c>
    </row>
    <row r="1111" spans="1:8" s="91" customFormat="1" ht="13.9" hidden="1" customHeight="1" x14ac:dyDescent="0.2">
      <c r="A1111" s="92" t="s">
        <v>86</v>
      </c>
      <c r="B1111" s="94">
        <v>12</v>
      </c>
      <c r="C1111" s="96">
        <v>289383.67999999999</v>
      </c>
      <c r="D1111" s="96">
        <v>0</v>
      </c>
      <c r="E1111" s="96">
        <v>289383.67999999999</v>
      </c>
      <c r="F1111" s="93" t="s">
        <v>2594</v>
      </c>
      <c r="G1111" s="93" t="s">
        <v>596</v>
      </c>
      <c r="H1111" s="95" t="s">
        <v>2396</v>
      </c>
    </row>
    <row r="1112" spans="1:8" s="91" customFormat="1" ht="13.9" hidden="1" customHeight="1" x14ac:dyDescent="0.2">
      <c r="A1112" s="92" t="s">
        <v>87</v>
      </c>
      <c r="B1112" s="94">
        <v>1</v>
      </c>
      <c r="C1112" s="96">
        <v>2674585.02</v>
      </c>
      <c r="D1112" s="96">
        <v>0</v>
      </c>
      <c r="E1112" s="96">
        <v>2674585.02</v>
      </c>
      <c r="F1112" s="93" t="s">
        <v>597</v>
      </c>
      <c r="G1112" s="93" t="s">
        <v>598</v>
      </c>
      <c r="H1112" s="95" t="s">
        <v>443</v>
      </c>
    </row>
    <row r="1113" spans="1:8" s="91" customFormat="1" ht="13.9" hidden="1" customHeight="1" x14ac:dyDescent="0.2">
      <c r="A1113" s="92" t="s">
        <v>87</v>
      </c>
      <c r="B1113" s="94">
        <v>2</v>
      </c>
      <c r="C1113" s="96">
        <v>2674835.02</v>
      </c>
      <c r="D1113" s="96">
        <v>0</v>
      </c>
      <c r="E1113" s="96">
        <v>2674835.02</v>
      </c>
      <c r="F1113" s="93" t="s">
        <v>858</v>
      </c>
      <c r="G1113" s="93" t="s">
        <v>598</v>
      </c>
      <c r="H1113" s="95" t="s">
        <v>780</v>
      </c>
    </row>
    <row r="1114" spans="1:8" s="91" customFormat="1" ht="13.9" hidden="1" customHeight="1" x14ac:dyDescent="0.2">
      <c r="A1114" s="92" t="s">
        <v>87</v>
      </c>
      <c r="B1114" s="94">
        <v>3</v>
      </c>
      <c r="C1114" s="96">
        <v>2674835.02</v>
      </c>
      <c r="D1114" s="96">
        <v>0</v>
      </c>
      <c r="E1114" s="96">
        <v>2674835.02</v>
      </c>
      <c r="F1114" s="93" t="s">
        <v>1037</v>
      </c>
      <c r="G1114" s="93" t="s">
        <v>598</v>
      </c>
      <c r="H1114" s="95" t="s">
        <v>959</v>
      </c>
    </row>
    <row r="1115" spans="1:8" s="91" customFormat="1" ht="13.9" hidden="1" customHeight="1" x14ac:dyDescent="0.2">
      <c r="A1115" s="92" t="s">
        <v>87</v>
      </c>
      <c r="B1115" s="94">
        <v>4</v>
      </c>
      <c r="C1115" s="96">
        <v>2549069.42</v>
      </c>
      <c r="D1115" s="96">
        <v>0</v>
      </c>
      <c r="E1115" s="96">
        <v>2549069.42</v>
      </c>
      <c r="F1115" s="93" t="s">
        <v>1217</v>
      </c>
      <c r="G1115" s="93" t="s">
        <v>598</v>
      </c>
      <c r="H1115" s="95" t="s">
        <v>1139</v>
      </c>
    </row>
    <row r="1116" spans="1:8" s="91" customFormat="1" ht="13.9" hidden="1" customHeight="1" x14ac:dyDescent="0.2">
      <c r="A1116" s="64" t="s">
        <v>87</v>
      </c>
      <c r="B1116" s="65">
        <v>4</v>
      </c>
      <c r="C1116" s="66">
        <v>125765.6</v>
      </c>
      <c r="D1116" s="66">
        <v>0</v>
      </c>
      <c r="E1116" s="66">
        <v>125765.6</v>
      </c>
      <c r="F1116" s="64" t="s">
        <v>1217</v>
      </c>
      <c r="G1116" s="64" t="s">
        <v>598</v>
      </c>
      <c r="H1116" s="64" t="s">
        <v>2390</v>
      </c>
    </row>
    <row r="1117" spans="1:8" s="91" customFormat="1" ht="13.9" hidden="1" customHeight="1" x14ac:dyDescent="0.2">
      <c r="A1117" s="92" t="s">
        <v>87</v>
      </c>
      <c r="B1117" s="94">
        <v>5</v>
      </c>
      <c r="C1117" s="96">
        <v>2674835.02</v>
      </c>
      <c r="D1117" s="96">
        <v>0</v>
      </c>
      <c r="E1117" s="96">
        <v>2674835.02</v>
      </c>
      <c r="F1117" s="93" t="s">
        <v>1395</v>
      </c>
      <c r="G1117" s="93" t="s">
        <v>598</v>
      </c>
      <c r="H1117" s="95" t="s">
        <v>1317</v>
      </c>
    </row>
    <row r="1118" spans="1:8" s="91" customFormat="1" ht="13.9" hidden="1" customHeight="1" x14ac:dyDescent="0.2">
      <c r="A1118" s="92" t="s">
        <v>87</v>
      </c>
      <c r="B1118" s="94">
        <v>6</v>
      </c>
      <c r="C1118" s="96">
        <v>4277028.3499999996</v>
      </c>
      <c r="D1118" s="96">
        <v>0</v>
      </c>
      <c r="E1118" s="96">
        <v>4277028.3499999996</v>
      </c>
      <c r="F1118" s="93" t="s">
        <v>1573</v>
      </c>
      <c r="G1118" s="93" t="s">
        <v>598</v>
      </c>
      <c r="H1118" s="95" t="s">
        <v>1495</v>
      </c>
    </row>
    <row r="1119" spans="1:8" s="91" customFormat="1" ht="13.9" hidden="1" customHeight="1" x14ac:dyDescent="0.2">
      <c r="A1119" s="92" t="s">
        <v>87</v>
      </c>
      <c r="B1119" s="94">
        <v>7</v>
      </c>
      <c r="C1119" s="96">
        <v>4282813.9000000004</v>
      </c>
      <c r="D1119" s="96">
        <v>0</v>
      </c>
      <c r="E1119" s="96">
        <v>4282813.9000000004</v>
      </c>
      <c r="F1119" s="93" t="s">
        <v>1758</v>
      </c>
      <c r="G1119" s="93" t="s">
        <v>598</v>
      </c>
      <c r="H1119" s="95" t="s">
        <v>1680</v>
      </c>
    </row>
    <row r="1120" spans="1:8" s="91" customFormat="1" ht="13.9" hidden="1" customHeight="1" x14ac:dyDescent="0.2">
      <c r="A1120" s="92" t="s">
        <v>87</v>
      </c>
      <c r="B1120" s="94">
        <v>8</v>
      </c>
      <c r="C1120" s="96">
        <v>4282941.87</v>
      </c>
      <c r="D1120" s="96">
        <v>0</v>
      </c>
      <c r="E1120" s="96">
        <v>4282941.87</v>
      </c>
      <c r="F1120" s="93" t="s">
        <v>1933</v>
      </c>
      <c r="G1120" s="93" t="s">
        <v>598</v>
      </c>
      <c r="H1120" s="95" t="s">
        <v>1855</v>
      </c>
    </row>
    <row r="1121" spans="1:8" s="91" customFormat="1" ht="13.9" hidden="1" customHeight="1" x14ac:dyDescent="0.2">
      <c r="A1121" s="92" t="s">
        <v>87</v>
      </c>
      <c r="B1121" s="94">
        <v>9</v>
      </c>
      <c r="C1121" s="96">
        <v>4512491.43</v>
      </c>
      <c r="D1121" s="96">
        <v>0</v>
      </c>
      <c r="E1121" s="96">
        <v>4512491.43</v>
      </c>
      <c r="F1121" s="93" t="s">
        <v>2111</v>
      </c>
      <c r="G1121" s="93" t="s">
        <v>598</v>
      </c>
      <c r="H1121" s="95" t="s">
        <v>2033</v>
      </c>
    </row>
    <row r="1122" spans="1:8" s="91" customFormat="1" ht="13.9" hidden="1" customHeight="1" x14ac:dyDescent="0.2">
      <c r="A1122" s="92" t="s">
        <v>87</v>
      </c>
      <c r="B1122" s="94">
        <v>10</v>
      </c>
      <c r="C1122" s="96">
        <v>4512491.42</v>
      </c>
      <c r="D1122" s="96">
        <v>0</v>
      </c>
      <c r="E1122" s="96">
        <v>4512491.42</v>
      </c>
      <c r="F1122" s="93" t="s">
        <v>2307</v>
      </c>
      <c r="G1122" s="93" t="s">
        <v>598</v>
      </c>
      <c r="H1122" s="95" t="s">
        <v>2229</v>
      </c>
    </row>
    <row r="1123" spans="1:8" s="91" customFormat="1" ht="13.9" hidden="1" customHeight="1" x14ac:dyDescent="0.2">
      <c r="A1123" s="92" t="s">
        <v>87</v>
      </c>
      <c r="B1123" s="94">
        <v>11</v>
      </c>
      <c r="C1123" s="96">
        <v>4512491.43</v>
      </c>
      <c r="D1123" s="96">
        <v>0</v>
      </c>
      <c r="E1123" s="96">
        <v>4512491.43</v>
      </c>
      <c r="F1123" s="93" t="s">
        <v>2595</v>
      </c>
      <c r="G1123" s="93" t="s">
        <v>598</v>
      </c>
      <c r="H1123" s="95" t="s">
        <v>2394</v>
      </c>
    </row>
    <row r="1124" spans="1:8" s="91" customFormat="1" ht="13.9" hidden="1" customHeight="1" x14ac:dyDescent="0.2">
      <c r="A1124" s="92" t="s">
        <v>87</v>
      </c>
      <c r="B1124" s="94">
        <v>12</v>
      </c>
      <c r="C1124" s="96">
        <v>4501281.63</v>
      </c>
      <c r="D1124" s="96">
        <v>0</v>
      </c>
      <c r="E1124" s="96">
        <v>4501281.63</v>
      </c>
      <c r="F1124" s="93" t="s">
        <v>2596</v>
      </c>
      <c r="G1124" s="93" t="s">
        <v>598</v>
      </c>
      <c r="H1124" s="95" t="s">
        <v>2396</v>
      </c>
    </row>
    <row r="1125" spans="1:8" s="91" customFormat="1" ht="13.9" hidden="1" customHeight="1" x14ac:dyDescent="0.2">
      <c r="A1125" s="92" t="s">
        <v>88</v>
      </c>
      <c r="B1125" s="94">
        <v>1</v>
      </c>
      <c r="C1125" s="96">
        <v>811158.6</v>
      </c>
      <c r="D1125" s="96">
        <v>0</v>
      </c>
      <c r="E1125" s="96">
        <v>811158.6</v>
      </c>
      <c r="F1125" s="93" t="s">
        <v>599</v>
      </c>
      <c r="G1125" s="93" t="s">
        <v>600</v>
      </c>
      <c r="H1125" s="95" t="s">
        <v>443</v>
      </c>
    </row>
    <row r="1126" spans="1:8" s="91" customFormat="1" ht="13.9" hidden="1" customHeight="1" x14ac:dyDescent="0.2">
      <c r="A1126" s="92" t="s">
        <v>88</v>
      </c>
      <c r="B1126" s="94">
        <v>2</v>
      </c>
      <c r="C1126" s="96">
        <v>811158.6</v>
      </c>
      <c r="D1126" s="96">
        <v>0</v>
      </c>
      <c r="E1126" s="96">
        <v>811158.6</v>
      </c>
      <c r="F1126" s="93" t="s">
        <v>859</v>
      </c>
      <c r="G1126" s="93" t="s">
        <v>600</v>
      </c>
      <c r="H1126" s="95" t="s">
        <v>780</v>
      </c>
    </row>
    <row r="1127" spans="1:8" s="91" customFormat="1" ht="13.9" hidden="1" customHeight="1" x14ac:dyDescent="0.2">
      <c r="A1127" s="92" t="s">
        <v>88</v>
      </c>
      <c r="B1127" s="94">
        <v>3</v>
      </c>
      <c r="C1127" s="96">
        <v>811158.6</v>
      </c>
      <c r="D1127" s="96">
        <v>0</v>
      </c>
      <c r="E1127" s="96">
        <v>811158.6</v>
      </c>
      <c r="F1127" s="93" t="s">
        <v>1038</v>
      </c>
      <c r="G1127" s="93" t="s">
        <v>600</v>
      </c>
      <c r="H1127" s="95" t="s">
        <v>959</v>
      </c>
    </row>
    <row r="1128" spans="1:8" s="91" customFormat="1" ht="13.9" hidden="1" customHeight="1" x14ac:dyDescent="0.2">
      <c r="A1128" s="92" t="s">
        <v>88</v>
      </c>
      <c r="B1128" s="94">
        <v>4</v>
      </c>
      <c r="C1128" s="96">
        <v>793109.39</v>
      </c>
      <c r="D1128" s="96">
        <v>0</v>
      </c>
      <c r="E1128" s="96">
        <v>793109.39</v>
      </c>
      <c r="F1128" s="93" t="s">
        <v>1218</v>
      </c>
      <c r="G1128" s="93" t="s">
        <v>600</v>
      </c>
      <c r="H1128" s="95" t="s">
        <v>1139</v>
      </c>
    </row>
    <row r="1129" spans="1:8" s="91" customFormat="1" ht="13.9" hidden="1" customHeight="1" x14ac:dyDescent="0.2">
      <c r="A1129" s="64" t="s">
        <v>88</v>
      </c>
      <c r="B1129" s="65">
        <v>4</v>
      </c>
      <c r="C1129" s="66">
        <v>18049.21</v>
      </c>
      <c r="D1129" s="66">
        <v>0</v>
      </c>
      <c r="E1129" s="66">
        <v>18049.21</v>
      </c>
      <c r="F1129" s="64" t="s">
        <v>1218</v>
      </c>
      <c r="G1129" s="64" t="s">
        <v>600</v>
      </c>
      <c r="H1129" s="64" t="s">
        <v>2390</v>
      </c>
    </row>
    <row r="1130" spans="1:8" s="91" customFormat="1" ht="13.9" hidden="1" customHeight="1" x14ac:dyDescent="0.2">
      <c r="A1130" s="92" t="s">
        <v>88</v>
      </c>
      <c r="B1130" s="94">
        <v>5</v>
      </c>
      <c r="C1130" s="96">
        <v>811158.6</v>
      </c>
      <c r="D1130" s="96">
        <v>0</v>
      </c>
      <c r="E1130" s="96">
        <v>811158.6</v>
      </c>
      <c r="F1130" s="93" t="s">
        <v>1396</v>
      </c>
      <c r="G1130" s="93" t="s">
        <v>600</v>
      </c>
      <c r="H1130" s="95" t="s">
        <v>1317</v>
      </c>
    </row>
    <row r="1131" spans="1:8" s="91" customFormat="1" ht="13.9" hidden="1" customHeight="1" x14ac:dyDescent="0.2">
      <c r="A1131" s="92" t="s">
        <v>88</v>
      </c>
      <c r="B1131" s="94">
        <v>6</v>
      </c>
      <c r="C1131" s="96">
        <v>780562.26</v>
      </c>
      <c r="D1131" s="96">
        <v>0</v>
      </c>
      <c r="E1131" s="96">
        <v>780562.26</v>
      </c>
      <c r="F1131" s="93" t="s">
        <v>1574</v>
      </c>
      <c r="G1131" s="93" t="s">
        <v>600</v>
      </c>
      <c r="H1131" s="95" t="s">
        <v>1495</v>
      </c>
    </row>
    <row r="1132" spans="1:8" s="91" customFormat="1" ht="13.9" hidden="1" customHeight="1" x14ac:dyDescent="0.2">
      <c r="A1132" s="92" t="s">
        <v>88</v>
      </c>
      <c r="B1132" s="94">
        <v>7</v>
      </c>
      <c r="C1132" s="96">
        <v>780911.47</v>
      </c>
      <c r="D1132" s="96">
        <v>0</v>
      </c>
      <c r="E1132" s="96">
        <v>780911.47</v>
      </c>
      <c r="F1132" s="93" t="s">
        <v>1759</v>
      </c>
      <c r="G1132" s="93" t="s">
        <v>600</v>
      </c>
      <c r="H1132" s="95" t="s">
        <v>1680</v>
      </c>
    </row>
    <row r="1133" spans="1:8" s="91" customFormat="1" ht="13.9" hidden="1" customHeight="1" x14ac:dyDescent="0.2">
      <c r="A1133" s="92" t="s">
        <v>88</v>
      </c>
      <c r="B1133" s="94">
        <v>8</v>
      </c>
      <c r="C1133" s="96">
        <v>780939.03</v>
      </c>
      <c r="D1133" s="96">
        <v>0</v>
      </c>
      <c r="E1133" s="96">
        <v>780939.03</v>
      </c>
      <c r="F1133" s="93" t="s">
        <v>1934</v>
      </c>
      <c r="G1133" s="93" t="s">
        <v>600</v>
      </c>
      <c r="H1133" s="95" t="s">
        <v>1855</v>
      </c>
    </row>
    <row r="1134" spans="1:8" s="91" customFormat="1" ht="13.9" hidden="1" customHeight="1" x14ac:dyDescent="0.2">
      <c r="A1134" s="92" t="s">
        <v>88</v>
      </c>
      <c r="B1134" s="94">
        <v>9</v>
      </c>
      <c r="C1134" s="96">
        <v>830265.97</v>
      </c>
      <c r="D1134" s="96">
        <v>0</v>
      </c>
      <c r="E1134" s="96">
        <v>830265.97</v>
      </c>
      <c r="F1134" s="93" t="s">
        <v>2112</v>
      </c>
      <c r="G1134" s="93" t="s">
        <v>600</v>
      </c>
      <c r="H1134" s="95" t="s">
        <v>2033</v>
      </c>
    </row>
    <row r="1135" spans="1:8" s="91" customFormat="1" ht="13.9" hidden="1" customHeight="1" x14ac:dyDescent="0.2">
      <c r="A1135" s="92" t="s">
        <v>88</v>
      </c>
      <c r="B1135" s="94">
        <v>10</v>
      </c>
      <c r="C1135" s="96">
        <v>830265.97</v>
      </c>
      <c r="D1135" s="96">
        <v>0</v>
      </c>
      <c r="E1135" s="96">
        <v>830265.97</v>
      </c>
      <c r="F1135" s="93" t="s">
        <v>2308</v>
      </c>
      <c r="G1135" s="93" t="s">
        <v>600</v>
      </c>
      <c r="H1135" s="95" t="s">
        <v>2229</v>
      </c>
    </row>
    <row r="1136" spans="1:8" s="91" customFormat="1" ht="13.9" hidden="1" customHeight="1" x14ac:dyDescent="0.2">
      <c r="A1136" s="92" t="s">
        <v>88</v>
      </c>
      <c r="B1136" s="94">
        <v>11</v>
      </c>
      <c r="C1136" s="96">
        <v>830265.97</v>
      </c>
      <c r="D1136" s="96">
        <v>0</v>
      </c>
      <c r="E1136" s="96">
        <v>830265.97</v>
      </c>
      <c r="F1136" s="93" t="s">
        <v>2597</v>
      </c>
      <c r="G1136" s="93" t="s">
        <v>600</v>
      </c>
      <c r="H1136" s="95" t="s">
        <v>2394</v>
      </c>
    </row>
    <row r="1137" spans="1:8" s="91" customFormat="1" ht="13.9" hidden="1" customHeight="1" x14ac:dyDescent="0.2">
      <c r="A1137" s="92" t="s">
        <v>88</v>
      </c>
      <c r="B1137" s="94">
        <v>12</v>
      </c>
      <c r="C1137" s="96">
        <v>845770.96</v>
      </c>
      <c r="D1137" s="96">
        <v>0</v>
      </c>
      <c r="E1137" s="96">
        <v>845770.96</v>
      </c>
      <c r="F1137" s="93" t="s">
        <v>2598</v>
      </c>
      <c r="G1137" s="93" t="s">
        <v>600</v>
      </c>
      <c r="H1137" s="95" t="s">
        <v>2396</v>
      </c>
    </row>
    <row r="1138" spans="1:8" s="91" customFormat="1" ht="13.9" hidden="1" customHeight="1" x14ac:dyDescent="0.2">
      <c r="A1138" s="92" t="s">
        <v>89</v>
      </c>
      <c r="B1138" s="94">
        <v>1</v>
      </c>
      <c r="C1138" s="96">
        <v>585068.09</v>
      </c>
      <c r="D1138" s="96">
        <v>0</v>
      </c>
      <c r="E1138" s="96">
        <v>585068.09</v>
      </c>
      <c r="F1138" s="93" t="s">
        <v>601</v>
      </c>
      <c r="G1138" s="93" t="s">
        <v>602</v>
      </c>
      <c r="H1138" s="95" t="s">
        <v>443</v>
      </c>
    </row>
    <row r="1139" spans="1:8" s="91" customFormat="1" ht="13.9" hidden="1" customHeight="1" x14ac:dyDescent="0.2">
      <c r="A1139" s="92" t="s">
        <v>89</v>
      </c>
      <c r="B1139" s="94">
        <v>2</v>
      </c>
      <c r="C1139" s="96">
        <v>585068.09</v>
      </c>
      <c r="D1139" s="96">
        <v>0</v>
      </c>
      <c r="E1139" s="96">
        <v>585068.09</v>
      </c>
      <c r="F1139" s="93" t="s">
        <v>860</v>
      </c>
      <c r="G1139" s="93" t="s">
        <v>602</v>
      </c>
      <c r="H1139" s="95" t="s">
        <v>780</v>
      </c>
    </row>
    <row r="1140" spans="1:8" s="91" customFormat="1" ht="13.9" hidden="1" customHeight="1" x14ac:dyDescent="0.2">
      <c r="A1140" s="92" t="s">
        <v>89</v>
      </c>
      <c r="B1140" s="94">
        <v>3</v>
      </c>
      <c r="C1140" s="96">
        <v>585068.09</v>
      </c>
      <c r="D1140" s="96">
        <v>0</v>
      </c>
      <c r="E1140" s="96">
        <v>585068.09</v>
      </c>
      <c r="F1140" s="93" t="s">
        <v>1039</v>
      </c>
      <c r="G1140" s="93" t="s">
        <v>602</v>
      </c>
      <c r="H1140" s="95" t="s">
        <v>959</v>
      </c>
    </row>
    <row r="1141" spans="1:8" s="91" customFormat="1" ht="13.9" hidden="1" customHeight="1" x14ac:dyDescent="0.2">
      <c r="A1141" s="92" t="s">
        <v>89</v>
      </c>
      <c r="B1141" s="94">
        <v>4</v>
      </c>
      <c r="C1141" s="96">
        <v>520614.35</v>
      </c>
      <c r="D1141" s="96">
        <v>0</v>
      </c>
      <c r="E1141" s="96">
        <v>520614.35</v>
      </c>
      <c r="F1141" s="93" t="s">
        <v>1219</v>
      </c>
      <c r="G1141" s="93" t="s">
        <v>602</v>
      </c>
      <c r="H1141" s="95" t="s">
        <v>1139</v>
      </c>
    </row>
    <row r="1142" spans="1:8" s="91" customFormat="1" ht="13.9" hidden="1" customHeight="1" x14ac:dyDescent="0.2">
      <c r="A1142" s="64" t="s">
        <v>89</v>
      </c>
      <c r="B1142" s="65">
        <v>4</v>
      </c>
      <c r="C1142" s="66">
        <v>64453.74</v>
      </c>
      <c r="D1142" s="66">
        <v>0</v>
      </c>
      <c r="E1142" s="66">
        <v>64453.74</v>
      </c>
      <c r="F1142" s="64" t="s">
        <v>1219</v>
      </c>
      <c r="G1142" s="64" t="s">
        <v>602</v>
      </c>
      <c r="H1142" s="64" t="s">
        <v>2390</v>
      </c>
    </row>
    <row r="1143" spans="1:8" s="91" customFormat="1" ht="13.9" hidden="1" customHeight="1" x14ac:dyDescent="0.2">
      <c r="A1143" s="92" t="s">
        <v>89</v>
      </c>
      <c r="B1143" s="94">
        <v>5</v>
      </c>
      <c r="C1143" s="96">
        <v>585068.09</v>
      </c>
      <c r="D1143" s="96">
        <v>0</v>
      </c>
      <c r="E1143" s="96">
        <v>585068.09</v>
      </c>
      <c r="F1143" s="93" t="s">
        <v>1397</v>
      </c>
      <c r="G1143" s="93" t="s">
        <v>602</v>
      </c>
      <c r="H1143" s="95" t="s">
        <v>1317</v>
      </c>
    </row>
    <row r="1144" spans="1:8" s="91" customFormat="1" ht="13.9" hidden="1" customHeight="1" x14ac:dyDescent="0.2">
      <c r="A1144" s="92" t="s">
        <v>89</v>
      </c>
      <c r="B1144" s="94">
        <v>6</v>
      </c>
      <c r="C1144" s="96">
        <v>575299.41</v>
      </c>
      <c r="D1144" s="96">
        <v>0</v>
      </c>
      <c r="E1144" s="96">
        <v>575299.41</v>
      </c>
      <c r="F1144" s="93" t="s">
        <v>1575</v>
      </c>
      <c r="G1144" s="93" t="s">
        <v>602</v>
      </c>
      <c r="H1144" s="95" t="s">
        <v>1495</v>
      </c>
    </row>
    <row r="1145" spans="1:8" s="91" customFormat="1" ht="13.9" hidden="1" customHeight="1" x14ac:dyDescent="0.2">
      <c r="A1145" s="92" t="s">
        <v>89</v>
      </c>
      <c r="B1145" s="94">
        <v>7</v>
      </c>
      <c r="C1145" s="96">
        <v>493052.17</v>
      </c>
      <c r="D1145" s="96">
        <v>0</v>
      </c>
      <c r="E1145" s="96">
        <v>493052.17</v>
      </c>
      <c r="F1145" s="93" t="s">
        <v>1760</v>
      </c>
      <c r="G1145" s="93" t="s">
        <v>602</v>
      </c>
      <c r="H1145" s="95" t="s">
        <v>1680</v>
      </c>
    </row>
    <row r="1146" spans="1:8" s="91" customFormat="1" ht="13.9" hidden="1" customHeight="1" x14ac:dyDescent="0.2">
      <c r="A1146" s="92" t="s">
        <v>89</v>
      </c>
      <c r="B1146" s="94">
        <v>8</v>
      </c>
      <c r="C1146" s="96">
        <v>592838.64</v>
      </c>
      <c r="D1146" s="96">
        <v>0</v>
      </c>
      <c r="E1146" s="96">
        <v>592838.64</v>
      </c>
      <c r="F1146" s="93" t="s">
        <v>1935</v>
      </c>
      <c r="G1146" s="93" t="s">
        <v>602</v>
      </c>
      <c r="H1146" s="95" t="s">
        <v>1855</v>
      </c>
    </row>
    <row r="1147" spans="1:8" s="91" customFormat="1" ht="13.9" hidden="1" customHeight="1" x14ac:dyDescent="0.2">
      <c r="A1147" s="92" t="s">
        <v>89</v>
      </c>
      <c r="B1147" s="94">
        <v>9</v>
      </c>
      <c r="C1147" s="96">
        <v>625154.6</v>
      </c>
      <c r="D1147" s="96">
        <v>0</v>
      </c>
      <c r="E1147" s="96">
        <v>625154.6</v>
      </c>
      <c r="F1147" s="93" t="s">
        <v>2113</v>
      </c>
      <c r="G1147" s="93" t="s">
        <v>602</v>
      </c>
      <c r="H1147" s="95" t="s">
        <v>2033</v>
      </c>
    </row>
    <row r="1148" spans="1:8" s="91" customFormat="1" ht="13.9" hidden="1" customHeight="1" x14ac:dyDescent="0.2">
      <c r="A1148" s="92" t="s">
        <v>89</v>
      </c>
      <c r="B1148" s="94">
        <v>10</v>
      </c>
      <c r="C1148" s="96">
        <v>625154.6</v>
      </c>
      <c r="D1148" s="96">
        <v>0</v>
      </c>
      <c r="E1148" s="96">
        <v>625154.6</v>
      </c>
      <c r="F1148" s="93" t="s">
        <v>2309</v>
      </c>
      <c r="G1148" s="93" t="s">
        <v>602</v>
      </c>
      <c r="H1148" s="95" t="s">
        <v>2229</v>
      </c>
    </row>
    <row r="1149" spans="1:8" s="91" customFormat="1" ht="13.9" hidden="1" customHeight="1" x14ac:dyDescent="0.2">
      <c r="A1149" s="92" t="s">
        <v>89</v>
      </c>
      <c r="B1149" s="94">
        <v>11</v>
      </c>
      <c r="C1149" s="96">
        <v>625154.6</v>
      </c>
      <c r="D1149" s="96">
        <v>0</v>
      </c>
      <c r="E1149" s="96">
        <v>625154.6</v>
      </c>
      <c r="F1149" s="93" t="s">
        <v>2599</v>
      </c>
      <c r="G1149" s="93" t="s">
        <v>602</v>
      </c>
      <c r="H1149" s="95" t="s">
        <v>2394</v>
      </c>
    </row>
    <row r="1150" spans="1:8" s="91" customFormat="1" ht="13.9" hidden="1" customHeight="1" x14ac:dyDescent="0.2">
      <c r="A1150" s="92" t="s">
        <v>89</v>
      </c>
      <c r="B1150" s="94">
        <v>12</v>
      </c>
      <c r="C1150" s="96">
        <v>615111.93999999994</v>
      </c>
      <c r="D1150" s="96">
        <v>0</v>
      </c>
      <c r="E1150" s="96">
        <v>615111.93999999994</v>
      </c>
      <c r="F1150" s="93" t="s">
        <v>2600</v>
      </c>
      <c r="G1150" s="93" t="s">
        <v>602</v>
      </c>
      <c r="H1150" s="95" t="s">
        <v>2396</v>
      </c>
    </row>
    <row r="1151" spans="1:8" s="91" customFormat="1" ht="13.9" hidden="1" customHeight="1" x14ac:dyDescent="0.2">
      <c r="A1151" s="92" t="s">
        <v>90</v>
      </c>
      <c r="B1151" s="94">
        <v>1</v>
      </c>
      <c r="C1151" s="96">
        <v>9800729.2699999996</v>
      </c>
      <c r="D1151" s="96">
        <v>0</v>
      </c>
      <c r="E1151" s="96">
        <v>9800729.2699999996</v>
      </c>
      <c r="F1151" s="93" t="s">
        <v>603</v>
      </c>
      <c r="G1151" s="93" t="s">
        <v>604</v>
      </c>
      <c r="H1151" s="95" t="s">
        <v>443</v>
      </c>
    </row>
    <row r="1152" spans="1:8" s="91" customFormat="1" ht="13.9" hidden="1" customHeight="1" x14ac:dyDescent="0.2">
      <c r="A1152" s="92" t="s">
        <v>90</v>
      </c>
      <c r="B1152" s="94">
        <v>2</v>
      </c>
      <c r="C1152" s="96">
        <v>9801729.2799999993</v>
      </c>
      <c r="D1152" s="96">
        <v>0</v>
      </c>
      <c r="E1152" s="96">
        <v>9801729.2799999993</v>
      </c>
      <c r="F1152" s="93" t="s">
        <v>861</v>
      </c>
      <c r="G1152" s="93" t="s">
        <v>604</v>
      </c>
      <c r="H1152" s="95" t="s">
        <v>780</v>
      </c>
    </row>
    <row r="1153" spans="1:8" s="91" customFormat="1" ht="13.9" hidden="1" customHeight="1" x14ac:dyDescent="0.2">
      <c r="A1153" s="92" t="s">
        <v>90</v>
      </c>
      <c r="B1153" s="94">
        <v>3</v>
      </c>
      <c r="C1153" s="96">
        <v>9800062.6199999992</v>
      </c>
      <c r="D1153" s="96">
        <v>0</v>
      </c>
      <c r="E1153" s="96">
        <v>9800062.6199999992</v>
      </c>
      <c r="F1153" s="93" t="s">
        <v>1040</v>
      </c>
      <c r="G1153" s="93" t="s">
        <v>604</v>
      </c>
      <c r="H1153" s="95" t="s">
        <v>959</v>
      </c>
    </row>
    <row r="1154" spans="1:8" s="91" customFormat="1" ht="13.9" hidden="1" customHeight="1" x14ac:dyDescent="0.2">
      <c r="A1154" s="92" t="s">
        <v>90</v>
      </c>
      <c r="B1154" s="94">
        <v>4</v>
      </c>
      <c r="C1154" s="96">
        <v>9148061.0500000007</v>
      </c>
      <c r="D1154" s="96">
        <v>0</v>
      </c>
      <c r="E1154" s="96">
        <v>9148061.0500000007</v>
      </c>
      <c r="F1154" s="93" t="s">
        <v>1220</v>
      </c>
      <c r="G1154" s="93" t="s">
        <v>604</v>
      </c>
      <c r="H1154" s="95" t="s">
        <v>1139</v>
      </c>
    </row>
    <row r="1155" spans="1:8" s="91" customFormat="1" ht="13.9" hidden="1" customHeight="1" x14ac:dyDescent="0.2">
      <c r="A1155" s="64" t="s">
        <v>90</v>
      </c>
      <c r="B1155" s="65">
        <v>4</v>
      </c>
      <c r="C1155" s="66">
        <v>652001.57000000007</v>
      </c>
      <c r="D1155" s="66">
        <v>0</v>
      </c>
      <c r="E1155" s="66">
        <v>652001.57000000007</v>
      </c>
      <c r="F1155" s="64" t="s">
        <v>1220</v>
      </c>
      <c r="G1155" s="64" t="s">
        <v>604</v>
      </c>
      <c r="H1155" s="64" t="s">
        <v>2390</v>
      </c>
    </row>
    <row r="1156" spans="1:8" s="91" customFormat="1" ht="13.9" hidden="1" customHeight="1" x14ac:dyDescent="0.2">
      <c r="A1156" s="92" t="s">
        <v>90</v>
      </c>
      <c r="B1156" s="94">
        <v>5</v>
      </c>
      <c r="C1156" s="96">
        <v>9800062.6199999992</v>
      </c>
      <c r="D1156" s="96">
        <v>0</v>
      </c>
      <c r="E1156" s="96">
        <v>9800062.6199999992</v>
      </c>
      <c r="F1156" s="93" t="s">
        <v>1398</v>
      </c>
      <c r="G1156" s="93" t="s">
        <v>604</v>
      </c>
      <c r="H1156" s="95" t="s">
        <v>1317</v>
      </c>
    </row>
    <row r="1157" spans="1:8" s="91" customFormat="1" ht="13.9" hidden="1" customHeight="1" x14ac:dyDescent="0.2">
      <c r="A1157" s="92" t="s">
        <v>90</v>
      </c>
      <c r="B1157" s="94">
        <v>6</v>
      </c>
      <c r="C1157" s="96">
        <v>9048984.6199999992</v>
      </c>
      <c r="D1157" s="96">
        <v>0</v>
      </c>
      <c r="E1157" s="96">
        <v>9048984.6199999992</v>
      </c>
      <c r="F1157" s="93" t="s">
        <v>1576</v>
      </c>
      <c r="G1157" s="93" t="s">
        <v>604</v>
      </c>
      <c r="H1157" s="95" t="s">
        <v>1495</v>
      </c>
    </row>
    <row r="1158" spans="1:8" s="91" customFormat="1" ht="13.9" hidden="1" customHeight="1" x14ac:dyDescent="0.2">
      <c r="A1158" s="92" t="s">
        <v>90</v>
      </c>
      <c r="B1158" s="94">
        <v>7</v>
      </c>
      <c r="C1158" s="96">
        <v>9050379.5899999999</v>
      </c>
      <c r="D1158" s="96">
        <v>0</v>
      </c>
      <c r="E1158" s="96">
        <v>9050379.5899999999</v>
      </c>
      <c r="F1158" s="93" t="s">
        <v>1761</v>
      </c>
      <c r="G1158" s="93" t="s">
        <v>604</v>
      </c>
      <c r="H1158" s="95" t="s">
        <v>1680</v>
      </c>
    </row>
    <row r="1159" spans="1:8" s="91" customFormat="1" ht="13.9" hidden="1" customHeight="1" x14ac:dyDescent="0.2">
      <c r="A1159" s="92" t="s">
        <v>90</v>
      </c>
      <c r="B1159" s="94">
        <v>8</v>
      </c>
      <c r="C1159" s="96">
        <v>9051315.4499999993</v>
      </c>
      <c r="D1159" s="96">
        <v>0</v>
      </c>
      <c r="E1159" s="96">
        <v>9051315.4499999993</v>
      </c>
      <c r="F1159" s="93" t="s">
        <v>1936</v>
      </c>
      <c r="G1159" s="93" t="s">
        <v>604</v>
      </c>
      <c r="H1159" s="95" t="s">
        <v>1855</v>
      </c>
    </row>
    <row r="1160" spans="1:8" s="91" customFormat="1" ht="13.9" hidden="1" customHeight="1" x14ac:dyDescent="0.2">
      <c r="A1160" s="92" t="s">
        <v>90</v>
      </c>
      <c r="B1160" s="94">
        <v>9</v>
      </c>
      <c r="C1160" s="96">
        <v>10010802.43</v>
      </c>
      <c r="D1160" s="96">
        <v>0</v>
      </c>
      <c r="E1160" s="96">
        <v>10010802.43</v>
      </c>
      <c r="F1160" s="93" t="s">
        <v>2114</v>
      </c>
      <c r="G1160" s="93" t="s">
        <v>604</v>
      </c>
      <c r="H1160" s="95" t="s">
        <v>2033</v>
      </c>
    </row>
    <row r="1161" spans="1:8" s="91" customFormat="1" ht="13.9" hidden="1" customHeight="1" x14ac:dyDescent="0.2">
      <c r="A1161" s="92" t="s">
        <v>90</v>
      </c>
      <c r="B1161" s="94">
        <v>10</v>
      </c>
      <c r="C1161" s="96">
        <v>10010802.449999999</v>
      </c>
      <c r="D1161" s="96">
        <v>0</v>
      </c>
      <c r="E1161" s="96">
        <v>10010802.449999999</v>
      </c>
      <c r="F1161" s="93" t="s">
        <v>2310</v>
      </c>
      <c r="G1161" s="93" t="s">
        <v>604</v>
      </c>
      <c r="H1161" s="95" t="s">
        <v>2229</v>
      </c>
    </row>
    <row r="1162" spans="1:8" s="91" customFormat="1" ht="13.9" hidden="1" customHeight="1" x14ac:dyDescent="0.2">
      <c r="A1162" s="92" t="s">
        <v>90</v>
      </c>
      <c r="B1162" s="94">
        <v>11</v>
      </c>
      <c r="C1162" s="96">
        <v>10010802.460000001</v>
      </c>
      <c r="D1162" s="96">
        <v>0</v>
      </c>
      <c r="E1162" s="96">
        <v>10010802.460000001</v>
      </c>
      <c r="F1162" s="93" t="s">
        <v>2601</v>
      </c>
      <c r="G1162" s="93" t="s">
        <v>604</v>
      </c>
      <c r="H1162" s="95" t="s">
        <v>2394</v>
      </c>
    </row>
    <row r="1163" spans="1:8" s="91" customFormat="1" ht="13.9" hidden="1" customHeight="1" x14ac:dyDescent="0.2">
      <c r="A1163" s="92" t="s">
        <v>90</v>
      </c>
      <c r="B1163" s="94">
        <v>12</v>
      </c>
      <c r="C1163" s="96">
        <v>10010306.369999999</v>
      </c>
      <c r="D1163" s="96">
        <v>0</v>
      </c>
      <c r="E1163" s="96">
        <v>10010306.369999999</v>
      </c>
      <c r="F1163" s="93" t="s">
        <v>2602</v>
      </c>
      <c r="G1163" s="93" t="s">
        <v>604</v>
      </c>
      <c r="H1163" s="95" t="s">
        <v>2396</v>
      </c>
    </row>
    <row r="1164" spans="1:8" s="91" customFormat="1" ht="13.9" hidden="1" customHeight="1" x14ac:dyDescent="0.2">
      <c r="A1164" s="92" t="s">
        <v>91</v>
      </c>
      <c r="B1164" s="94">
        <v>1</v>
      </c>
      <c r="C1164" s="96">
        <v>4877724.08</v>
      </c>
      <c r="D1164" s="96">
        <v>0</v>
      </c>
      <c r="E1164" s="96">
        <v>4877724.08</v>
      </c>
      <c r="F1164" s="93" t="s">
        <v>605</v>
      </c>
      <c r="G1164" s="93" t="s">
        <v>606</v>
      </c>
      <c r="H1164" s="95" t="s">
        <v>443</v>
      </c>
    </row>
    <row r="1165" spans="1:8" s="91" customFormat="1" ht="13.9" hidden="1" customHeight="1" x14ac:dyDescent="0.2">
      <c r="A1165" s="92" t="s">
        <v>91</v>
      </c>
      <c r="B1165" s="94">
        <v>2</v>
      </c>
      <c r="C1165" s="96">
        <v>4878224.08</v>
      </c>
      <c r="D1165" s="96">
        <v>0</v>
      </c>
      <c r="E1165" s="96">
        <v>4878224.08</v>
      </c>
      <c r="F1165" s="93" t="s">
        <v>862</v>
      </c>
      <c r="G1165" s="93" t="s">
        <v>606</v>
      </c>
      <c r="H1165" s="95" t="s">
        <v>780</v>
      </c>
    </row>
    <row r="1166" spans="1:8" s="91" customFormat="1" ht="13.9" hidden="1" customHeight="1" x14ac:dyDescent="0.2">
      <c r="A1166" s="92" t="s">
        <v>91</v>
      </c>
      <c r="B1166" s="94">
        <v>3</v>
      </c>
      <c r="C1166" s="96">
        <v>4878224.08</v>
      </c>
      <c r="D1166" s="96">
        <v>0</v>
      </c>
      <c r="E1166" s="96">
        <v>4878224.08</v>
      </c>
      <c r="F1166" s="93" t="s">
        <v>1041</v>
      </c>
      <c r="G1166" s="93" t="s">
        <v>606</v>
      </c>
      <c r="H1166" s="95" t="s">
        <v>959</v>
      </c>
    </row>
    <row r="1167" spans="1:8" s="91" customFormat="1" ht="13.9" hidden="1" customHeight="1" x14ac:dyDescent="0.2">
      <c r="A1167" s="92" t="s">
        <v>91</v>
      </c>
      <c r="B1167" s="94">
        <v>4</v>
      </c>
      <c r="C1167" s="96">
        <v>4395384.93</v>
      </c>
      <c r="D1167" s="96">
        <v>0</v>
      </c>
      <c r="E1167" s="96">
        <v>4395384.93</v>
      </c>
      <c r="F1167" s="93" t="s">
        <v>1221</v>
      </c>
      <c r="G1167" s="93" t="s">
        <v>606</v>
      </c>
      <c r="H1167" s="95" t="s">
        <v>1139</v>
      </c>
    </row>
    <row r="1168" spans="1:8" s="91" customFormat="1" ht="13.9" hidden="1" customHeight="1" x14ac:dyDescent="0.2">
      <c r="A1168" s="64" t="s">
        <v>91</v>
      </c>
      <c r="B1168" s="65">
        <v>4</v>
      </c>
      <c r="C1168" s="66">
        <v>483417.48</v>
      </c>
      <c r="D1168" s="66">
        <v>0</v>
      </c>
      <c r="E1168" s="66">
        <v>483417.48</v>
      </c>
      <c r="F1168" s="64" t="s">
        <v>1221</v>
      </c>
      <c r="G1168" s="64" t="s">
        <v>606</v>
      </c>
      <c r="H1168" s="64" t="s">
        <v>2390</v>
      </c>
    </row>
    <row r="1169" spans="1:8" s="91" customFormat="1" ht="13.9" hidden="1" customHeight="1" x14ac:dyDescent="0.2">
      <c r="A1169" s="92" t="s">
        <v>91</v>
      </c>
      <c r="B1169" s="94">
        <v>5</v>
      </c>
      <c r="C1169" s="96">
        <v>4878151.8</v>
      </c>
      <c r="D1169" s="96">
        <v>0</v>
      </c>
      <c r="E1169" s="96">
        <v>4878151.8</v>
      </c>
      <c r="F1169" s="93" t="s">
        <v>1399</v>
      </c>
      <c r="G1169" s="93" t="s">
        <v>606</v>
      </c>
      <c r="H1169" s="95" t="s">
        <v>1317</v>
      </c>
    </row>
    <row r="1170" spans="1:8" s="91" customFormat="1" ht="13.9" hidden="1" customHeight="1" x14ac:dyDescent="0.2">
      <c r="A1170" s="92" t="s">
        <v>91</v>
      </c>
      <c r="B1170" s="94">
        <v>6</v>
      </c>
      <c r="C1170" s="96">
        <v>4671410.8099999996</v>
      </c>
      <c r="D1170" s="96">
        <v>0</v>
      </c>
      <c r="E1170" s="96">
        <v>4671410.8099999996</v>
      </c>
      <c r="F1170" s="93" t="s">
        <v>1577</v>
      </c>
      <c r="G1170" s="93" t="s">
        <v>606</v>
      </c>
      <c r="H1170" s="95" t="s">
        <v>1495</v>
      </c>
    </row>
    <row r="1171" spans="1:8" s="91" customFormat="1" ht="13.9" hidden="1" customHeight="1" x14ac:dyDescent="0.2">
      <c r="A1171" s="92" t="s">
        <v>91</v>
      </c>
      <c r="B1171" s="94">
        <v>7</v>
      </c>
      <c r="C1171" s="96">
        <v>4674247.63</v>
      </c>
      <c r="D1171" s="96">
        <v>0</v>
      </c>
      <c r="E1171" s="96">
        <v>4674247.63</v>
      </c>
      <c r="F1171" s="93" t="s">
        <v>1762</v>
      </c>
      <c r="G1171" s="93" t="s">
        <v>606</v>
      </c>
      <c r="H1171" s="95" t="s">
        <v>1680</v>
      </c>
    </row>
    <row r="1172" spans="1:8" s="91" customFormat="1" ht="13.9" hidden="1" customHeight="1" x14ac:dyDescent="0.2">
      <c r="A1172" s="92" t="s">
        <v>91</v>
      </c>
      <c r="B1172" s="94">
        <v>8</v>
      </c>
      <c r="C1172" s="96">
        <v>4674734.58</v>
      </c>
      <c r="D1172" s="96">
        <v>0</v>
      </c>
      <c r="E1172" s="96">
        <v>4674734.58</v>
      </c>
      <c r="F1172" s="93" t="s">
        <v>1937</v>
      </c>
      <c r="G1172" s="93" t="s">
        <v>606</v>
      </c>
      <c r="H1172" s="95" t="s">
        <v>1855</v>
      </c>
    </row>
    <row r="1173" spans="1:8" s="91" customFormat="1" ht="13.9" hidden="1" customHeight="1" x14ac:dyDescent="0.2">
      <c r="A1173" s="92" t="s">
        <v>91</v>
      </c>
      <c r="B1173" s="94">
        <v>9</v>
      </c>
      <c r="C1173" s="96">
        <v>5171799.2300000004</v>
      </c>
      <c r="D1173" s="96">
        <v>0</v>
      </c>
      <c r="E1173" s="96">
        <v>5171799.2300000004</v>
      </c>
      <c r="F1173" s="93" t="s">
        <v>2115</v>
      </c>
      <c r="G1173" s="93" t="s">
        <v>606</v>
      </c>
      <c r="H1173" s="95" t="s">
        <v>2033</v>
      </c>
    </row>
    <row r="1174" spans="1:8" s="91" customFormat="1" ht="13.9" hidden="1" customHeight="1" x14ac:dyDescent="0.2">
      <c r="A1174" s="92" t="s">
        <v>91</v>
      </c>
      <c r="B1174" s="94">
        <v>10</v>
      </c>
      <c r="C1174" s="96">
        <v>5171799.22</v>
      </c>
      <c r="D1174" s="96">
        <v>0</v>
      </c>
      <c r="E1174" s="96">
        <v>5171799.22</v>
      </c>
      <c r="F1174" s="93" t="s">
        <v>2311</v>
      </c>
      <c r="G1174" s="93" t="s">
        <v>606</v>
      </c>
      <c r="H1174" s="95" t="s">
        <v>2229</v>
      </c>
    </row>
    <row r="1175" spans="1:8" s="91" customFormat="1" ht="13.9" hidden="1" customHeight="1" x14ac:dyDescent="0.2">
      <c r="A1175" s="92" t="s">
        <v>91</v>
      </c>
      <c r="B1175" s="94">
        <v>11</v>
      </c>
      <c r="C1175" s="96">
        <v>5171799.22</v>
      </c>
      <c r="D1175" s="96">
        <v>0</v>
      </c>
      <c r="E1175" s="96">
        <v>5171799.22</v>
      </c>
      <c r="F1175" s="93" t="s">
        <v>2603</v>
      </c>
      <c r="G1175" s="93" t="s">
        <v>606</v>
      </c>
      <c r="H1175" s="95" t="s">
        <v>2394</v>
      </c>
    </row>
    <row r="1176" spans="1:8" s="91" customFormat="1" ht="13.9" hidden="1" customHeight="1" x14ac:dyDescent="0.2">
      <c r="A1176" s="92" t="s">
        <v>91</v>
      </c>
      <c r="B1176" s="94">
        <v>12</v>
      </c>
      <c r="C1176" s="96">
        <v>5167481.62</v>
      </c>
      <c r="D1176" s="96">
        <v>0</v>
      </c>
      <c r="E1176" s="96">
        <v>5167481.62</v>
      </c>
      <c r="F1176" s="93" t="s">
        <v>2604</v>
      </c>
      <c r="G1176" s="93" t="s">
        <v>606</v>
      </c>
      <c r="H1176" s="95" t="s">
        <v>2396</v>
      </c>
    </row>
    <row r="1177" spans="1:8" s="91" customFormat="1" ht="13.9" hidden="1" customHeight="1" x14ac:dyDescent="0.2">
      <c r="A1177" s="92" t="s">
        <v>93</v>
      </c>
      <c r="B1177" s="94">
        <v>1</v>
      </c>
      <c r="C1177" s="96">
        <v>543209.27</v>
      </c>
      <c r="D1177" s="96">
        <v>0</v>
      </c>
      <c r="E1177" s="96">
        <v>543209.27</v>
      </c>
      <c r="F1177" s="93" t="s">
        <v>607</v>
      </c>
      <c r="G1177" s="93" t="s">
        <v>608</v>
      </c>
      <c r="H1177" s="95" t="s">
        <v>443</v>
      </c>
    </row>
    <row r="1178" spans="1:8" s="91" customFormat="1" ht="13.9" hidden="1" customHeight="1" x14ac:dyDescent="0.2">
      <c r="A1178" s="92" t="s">
        <v>93</v>
      </c>
      <c r="B1178" s="94">
        <v>2</v>
      </c>
      <c r="C1178" s="96">
        <v>543209.27</v>
      </c>
      <c r="D1178" s="96">
        <v>0</v>
      </c>
      <c r="E1178" s="96">
        <v>543209.27</v>
      </c>
      <c r="F1178" s="93" t="s">
        <v>863</v>
      </c>
      <c r="G1178" s="93" t="s">
        <v>608</v>
      </c>
      <c r="H1178" s="95" t="s">
        <v>780</v>
      </c>
    </row>
    <row r="1179" spans="1:8" s="91" customFormat="1" ht="13.9" hidden="1" customHeight="1" x14ac:dyDescent="0.2">
      <c r="A1179" s="92" t="s">
        <v>93</v>
      </c>
      <c r="B1179" s="94">
        <v>3</v>
      </c>
      <c r="C1179" s="96">
        <v>543209.27</v>
      </c>
      <c r="D1179" s="96">
        <v>0</v>
      </c>
      <c r="E1179" s="96">
        <v>543209.27</v>
      </c>
      <c r="F1179" s="93" t="s">
        <v>1042</v>
      </c>
      <c r="G1179" s="93" t="s">
        <v>608</v>
      </c>
      <c r="H1179" s="95" t="s">
        <v>959</v>
      </c>
    </row>
    <row r="1180" spans="1:8" s="91" customFormat="1" ht="13.9" hidden="1" customHeight="1" x14ac:dyDescent="0.2">
      <c r="A1180" s="92" t="s">
        <v>93</v>
      </c>
      <c r="B1180" s="94">
        <v>4</v>
      </c>
      <c r="C1180" s="96">
        <v>505473.93</v>
      </c>
      <c r="D1180" s="96">
        <v>0</v>
      </c>
      <c r="E1180" s="96">
        <v>505473.93</v>
      </c>
      <c r="F1180" s="93" t="s">
        <v>1222</v>
      </c>
      <c r="G1180" s="93" t="s">
        <v>608</v>
      </c>
      <c r="H1180" s="95" t="s">
        <v>1139</v>
      </c>
    </row>
    <row r="1181" spans="1:8" s="91" customFormat="1" ht="13.9" hidden="1" customHeight="1" x14ac:dyDescent="0.2">
      <c r="A1181" s="64" t="s">
        <v>93</v>
      </c>
      <c r="B1181" s="65">
        <v>4</v>
      </c>
      <c r="C1181" s="66">
        <v>37735.340000000004</v>
      </c>
      <c r="D1181" s="66">
        <v>0</v>
      </c>
      <c r="E1181" s="66">
        <v>37735.340000000004</v>
      </c>
      <c r="F1181" s="64" t="s">
        <v>1222</v>
      </c>
      <c r="G1181" s="64" t="s">
        <v>608</v>
      </c>
      <c r="H1181" s="64" t="s">
        <v>2390</v>
      </c>
    </row>
    <row r="1182" spans="1:8" s="91" customFormat="1" ht="13.9" hidden="1" customHeight="1" x14ac:dyDescent="0.2">
      <c r="A1182" s="92" t="s">
        <v>93</v>
      </c>
      <c r="B1182" s="94">
        <v>5</v>
      </c>
      <c r="C1182" s="96">
        <v>543209.27</v>
      </c>
      <c r="D1182" s="96">
        <v>0</v>
      </c>
      <c r="E1182" s="96">
        <v>543209.27</v>
      </c>
      <c r="F1182" s="93" t="s">
        <v>1400</v>
      </c>
      <c r="G1182" s="93" t="s">
        <v>608</v>
      </c>
      <c r="H1182" s="95" t="s">
        <v>1317</v>
      </c>
    </row>
    <row r="1183" spans="1:8" s="91" customFormat="1" ht="13.9" hidden="1" customHeight="1" x14ac:dyDescent="0.2">
      <c r="A1183" s="92" t="s">
        <v>93</v>
      </c>
      <c r="B1183" s="94">
        <v>6</v>
      </c>
      <c r="C1183" s="96">
        <v>553508.28</v>
      </c>
      <c r="D1183" s="96">
        <v>0</v>
      </c>
      <c r="E1183" s="96">
        <v>553508.28</v>
      </c>
      <c r="F1183" s="93" t="s">
        <v>1578</v>
      </c>
      <c r="G1183" s="93" t="s">
        <v>608</v>
      </c>
      <c r="H1183" s="95" t="s">
        <v>1495</v>
      </c>
    </row>
    <row r="1184" spans="1:8" s="91" customFormat="1" ht="13.9" hidden="1" customHeight="1" x14ac:dyDescent="0.2">
      <c r="A1184" s="92" t="s">
        <v>93</v>
      </c>
      <c r="B1184" s="94">
        <v>7</v>
      </c>
      <c r="C1184" s="96">
        <v>554974.17000000004</v>
      </c>
      <c r="D1184" s="96">
        <v>0</v>
      </c>
      <c r="E1184" s="96">
        <v>554974.17000000004</v>
      </c>
      <c r="F1184" s="93" t="s">
        <v>1763</v>
      </c>
      <c r="G1184" s="93" t="s">
        <v>608</v>
      </c>
      <c r="H1184" s="95" t="s">
        <v>1680</v>
      </c>
    </row>
    <row r="1185" spans="1:8" s="91" customFormat="1" ht="13.9" hidden="1" customHeight="1" x14ac:dyDescent="0.2">
      <c r="A1185" s="92" t="s">
        <v>93</v>
      </c>
      <c r="B1185" s="94">
        <v>8</v>
      </c>
      <c r="C1185" s="96">
        <v>554994.42000000004</v>
      </c>
      <c r="D1185" s="96">
        <v>0</v>
      </c>
      <c r="E1185" s="96">
        <v>554994.42000000004</v>
      </c>
      <c r="F1185" s="93" t="s">
        <v>1938</v>
      </c>
      <c r="G1185" s="93" t="s">
        <v>608</v>
      </c>
      <c r="H1185" s="95" t="s">
        <v>1855</v>
      </c>
    </row>
    <row r="1186" spans="1:8" s="91" customFormat="1" ht="13.9" hidden="1" customHeight="1" x14ac:dyDescent="0.2">
      <c r="A1186" s="92" t="s">
        <v>93</v>
      </c>
      <c r="B1186" s="94">
        <v>9</v>
      </c>
      <c r="C1186" s="96">
        <v>591215.68999999994</v>
      </c>
      <c r="D1186" s="96">
        <v>0</v>
      </c>
      <c r="E1186" s="96">
        <v>591215.68999999994</v>
      </c>
      <c r="F1186" s="93" t="s">
        <v>2116</v>
      </c>
      <c r="G1186" s="93" t="s">
        <v>608</v>
      </c>
      <c r="H1186" s="95" t="s">
        <v>2033</v>
      </c>
    </row>
    <row r="1187" spans="1:8" s="91" customFormat="1" ht="13.9" hidden="1" customHeight="1" x14ac:dyDescent="0.2">
      <c r="A1187" s="92" t="s">
        <v>93</v>
      </c>
      <c r="B1187" s="94">
        <v>10</v>
      </c>
      <c r="C1187" s="96">
        <v>591215.68999999994</v>
      </c>
      <c r="D1187" s="96">
        <v>0</v>
      </c>
      <c r="E1187" s="96">
        <v>591215.68999999994</v>
      </c>
      <c r="F1187" s="93" t="s">
        <v>2312</v>
      </c>
      <c r="G1187" s="93" t="s">
        <v>608</v>
      </c>
      <c r="H1187" s="95" t="s">
        <v>2229</v>
      </c>
    </row>
    <row r="1188" spans="1:8" s="91" customFormat="1" ht="13.9" hidden="1" customHeight="1" x14ac:dyDescent="0.2">
      <c r="A1188" s="92" t="s">
        <v>93</v>
      </c>
      <c r="B1188" s="94">
        <v>11</v>
      </c>
      <c r="C1188" s="96">
        <v>591215.69999999995</v>
      </c>
      <c r="D1188" s="96">
        <v>0</v>
      </c>
      <c r="E1188" s="96">
        <v>591215.69999999995</v>
      </c>
      <c r="F1188" s="93" t="s">
        <v>2605</v>
      </c>
      <c r="G1188" s="93" t="s">
        <v>608</v>
      </c>
      <c r="H1188" s="95" t="s">
        <v>2394</v>
      </c>
    </row>
    <row r="1189" spans="1:8" s="91" customFormat="1" ht="13.9" hidden="1" customHeight="1" x14ac:dyDescent="0.2">
      <c r="A1189" s="92" t="s">
        <v>93</v>
      </c>
      <c r="B1189" s="94">
        <v>12</v>
      </c>
      <c r="C1189" s="96">
        <v>591177.49</v>
      </c>
      <c r="D1189" s="96">
        <v>0</v>
      </c>
      <c r="E1189" s="96">
        <v>591177.49</v>
      </c>
      <c r="F1189" s="93" t="s">
        <v>2606</v>
      </c>
      <c r="G1189" s="93" t="s">
        <v>608</v>
      </c>
      <c r="H1189" s="95" t="s">
        <v>2396</v>
      </c>
    </row>
    <row r="1190" spans="1:8" s="91" customFormat="1" ht="13.9" hidden="1" customHeight="1" x14ac:dyDescent="0.2">
      <c r="A1190" s="92" t="s">
        <v>94</v>
      </c>
      <c r="B1190" s="94">
        <v>1</v>
      </c>
      <c r="C1190" s="96">
        <v>189778.92</v>
      </c>
      <c r="D1190" s="96">
        <v>0</v>
      </c>
      <c r="E1190" s="96">
        <v>189778.92</v>
      </c>
      <c r="F1190" s="93" t="s">
        <v>609</v>
      </c>
      <c r="G1190" s="93" t="s">
        <v>610</v>
      </c>
      <c r="H1190" s="95" t="s">
        <v>443</v>
      </c>
    </row>
    <row r="1191" spans="1:8" s="91" customFormat="1" ht="13.9" hidden="1" customHeight="1" x14ac:dyDescent="0.2">
      <c r="A1191" s="92" t="s">
        <v>94</v>
      </c>
      <c r="B1191" s="94">
        <v>2</v>
      </c>
      <c r="C1191" s="96">
        <v>189778.92</v>
      </c>
      <c r="D1191" s="96">
        <v>0</v>
      </c>
      <c r="E1191" s="96">
        <v>189778.92</v>
      </c>
      <c r="F1191" s="93" t="s">
        <v>864</v>
      </c>
      <c r="G1191" s="93" t="s">
        <v>610</v>
      </c>
      <c r="H1191" s="95" t="s">
        <v>780</v>
      </c>
    </row>
    <row r="1192" spans="1:8" s="91" customFormat="1" ht="13.9" hidden="1" customHeight="1" x14ac:dyDescent="0.2">
      <c r="A1192" s="92" t="s">
        <v>94</v>
      </c>
      <c r="B1192" s="94">
        <v>3</v>
      </c>
      <c r="C1192" s="96">
        <v>189778.92</v>
      </c>
      <c r="D1192" s="96">
        <v>0</v>
      </c>
      <c r="E1192" s="96">
        <v>189778.92</v>
      </c>
      <c r="F1192" s="93" t="s">
        <v>1043</v>
      </c>
      <c r="G1192" s="93" t="s">
        <v>610</v>
      </c>
      <c r="H1192" s="95" t="s">
        <v>959</v>
      </c>
    </row>
    <row r="1193" spans="1:8" s="91" customFormat="1" ht="13.9" hidden="1" customHeight="1" x14ac:dyDescent="0.2">
      <c r="A1193" s="92" t="s">
        <v>94</v>
      </c>
      <c r="B1193" s="94">
        <v>4</v>
      </c>
      <c r="C1193" s="96">
        <v>175391.49</v>
      </c>
      <c r="D1193" s="96">
        <v>0</v>
      </c>
      <c r="E1193" s="96">
        <v>175391.49</v>
      </c>
      <c r="F1193" s="93" t="s">
        <v>1223</v>
      </c>
      <c r="G1193" s="93" t="s">
        <v>610</v>
      </c>
      <c r="H1193" s="95" t="s">
        <v>1139</v>
      </c>
    </row>
    <row r="1194" spans="1:8" s="91" customFormat="1" ht="13.9" hidden="1" customHeight="1" x14ac:dyDescent="0.2">
      <c r="A1194" s="64" t="s">
        <v>94</v>
      </c>
      <c r="B1194" s="65">
        <v>4</v>
      </c>
      <c r="C1194" s="66">
        <v>14387.43</v>
      </c>
      <c r="D1194" s="66">
        <v>0</v>
      </c>
      <c r="E1194" s="66">
        <v>14387.43</v>
      </c>
      <c r="F1194" s="64" t="s">
        <v>1223</v>
      </c>
      <c r="G1194" s="64" t="s">
        <v>610</v>
      </c>
      <c r="H1194" s="64" t="s">
        <v>2390</v>
      </c>
    </row>
    <row r="1195" spans="1:8" s="91" customFormat="1" ht="13.9" hidden="1" customHeight="1" x14ac:dyDescent="0.2">
      <c r="A1195" s="92" t="s">
        <v>94</v>
      </c>
      <c r="B1195" s="94">
        <v>5</v>
      </c>
      <c r="C1195" s="96">
        <v>189778.92</v>
      </c>
      <c r="D1195" s="96">
        <v>0</v>
      </c>
      <c r="E1195" s="96">
        <v>189778.92</v>
      </c>
      <c r="F1195" s="93" t="s">
        <v>1401</v>
      </c>
      <c r="G1195" s="93" t="s">
        <v>610</v>
      </c>
      <c r="H1195" s="95" t="s">
        <v>1317</v>
      </c>
    </row>
    <row r="1196" spans="1:8" s="91" customFormat="1" ht="13.9" hidden="1" customHeight="1" x14ac:dyDescent="0.2">
      <c r="A1196" s="92" t="s">
        <v>94</v>
      </c>
      <c r="B1196" s="94">
        <v>6</v>
      </c>
      <c r="C1196" s="96">
        <v>213915.11</v>
      </c>
      <c r="D1196" s="96">
        <v>0</v>
      </c>
      <c r="E1196" s="96">
        <v>213915.11</v>
      </c>
      <c r="F1196" s="93" t="s">
        <v>1579</v>
      </c>
      <c r="G1196" s="93" t="s">
        <v>610</v>
      </c>
      <c r="H1196" s="95" t="s">
        <v>1495</v>
      </c>
    </row>
    <row r="1197" spans="1:8" s="91" customFormat="1" ht="13.9" hidden="1" customHeight="1" x14ac:dyDescent="0.2">
      <c r="A1197" s="92" t="s">
        <v>94</v>
      </c>
      <c r="B1197" s="94">
        <v>7</v>
      </c>
      <c r="C1197" s="96">
        <v>214498.81</v>
      </c>
      <c r="D1197" s="96">
        <v>0</v>
      </c>
      <c r="E1197" s="96">
        <v>214498.81</v>
      </c>
      <c r="F1197" s="93" t="s">
        <v>1764</v>
      </c>
      <c r="G1197" s="93" t="s">
        <v>610</v>
      </c>
      <c r="H1197" s="95" t="s">
        <v>1680</v>
      </c>
    </row>
    <row r="1198" spans="1:8" s="91" customFormat="1" ht="13.9" hidden="1" customHeight="1" x14ac:dyDescent="0.2">
      <c r="A1198" s="92" t="s">
        <v>94</v>
      </c>
      <c r="B1198" s="94">
        <v>8</v>
      </c>
      <c r="C1198" s="96">
        <v>214505.15</v>
      </c>
      <c r="D1198" s="96">
        <v>0</v>
      </c>
      <c r="E1198" s="96">
        <v>214505.15</v>
      </c>
      <c r="F1198" s="93" t="s">
        <v>1939</v>
      </c>
      <c r="G1198" s="93" t="s">
        <v>610</v>
      </c>
      <c r="H1198" s="95" t="s">
        <v>1855</v>
      </c>
    </row>
    <row r="1199" spans="1:8" s="91" customFormat="1" ht="13.9" hidden="1" customHeight="1" x14ac:dyDescent="0.2">
      <c r="A1199" s="92" t="s">
        <v>94</v>
      </c>
      <c r="B1199" s="94">
        <v>9</v>
      </c>
      <c r="C1199" s="96">
        <v>225851.23</v>
      </c>
      <c r="D1199" s="96">
        <v>0</v>
      </c>
      <c r="E1199" s="96">
        <v>225851.23</v>
      </c>
      <c r="F1199" s="93" t="s">
        <v>2117</v>
      </c>
      <c r="G1199" s="93" t="s">
        <v>610</v>
      </c>
      <c r="H1199" s="95" t="s">
        <v>2033</v>
      </c>
    </row>
    <row r="1200" spans="1:8" s="91" customFormat="1" ht="13.9" hidden="1" customHeight="1" x14ac:dyDescent="0.2">
      <c r="A1200" s="92" t="s">
        <v>94</v>
      </c>
      <c r="B1200" s="94">
        <v>10</v>
      </c>
      <c r="C1200" s="96">
        <v>225851.22</v>
      </c>
      <c r="D1200" s="96">
        <v>0</v>
      </c>
      <c r="E1200" s="96">
        <v>225851.22</v>
      </c>
      <c r="F1200" s="93" t="s">
        <v>2313</v>
      </c>
      <c r="G1200" s="93" t="s">
        <v>610</v>
      </c>
      <c r="H1200" s="95" t="s">
        <v>2229</v>
      </c>
    </row>
    <row r="1201" spans="1:8" s="91" customFormat="1" ht="13.9" hidden="1" customHeight="1" x14ac:dyDescent="0.2">
      <c r="A1201" s="92" t="s">
        <v>94</v>
      </c>
      <c r="B1201" s="94">
        <v>11</v>
      </c>
      <c r="C1201" s="96">
        <v>225851.23</v>
      </c>
      <c r="D1201" s="96">
        <v>0</v>
      </c>
      <c r="E1201" s="96">
        <v>225851.23</v>
      </c>
      <c r="F1201" s="93" t="s">
        <v>2607</v>
      </c>
      <c r="G1201" s="93" t="s">
        <v>610</v>
      </c>
      <c r="H1201" s="95" t="s">
        <v>2394</v>
      </c>
    </row>
    <row r="1202" spans="1:8" s="91" customFormat="1" ht="13.9" hidden="1" customHeight="1" x14ac:dyDescent="0.2">
      <c r="A1202" s="92" t="s">
        <v>94</v>
      </c>
      <c r="B1202" s="94">
        <v>12</v>
      </c>
      <c r="C1202" s="96">
        <v>225839.26</v>
      </c>
      <c r="D1202" s="96">
        <v>0</v>
      </c>
      <c r="E1202" s="96">
        <v>225839.26</v>
      </c>
      <c r="F1202" s="93" t="s">
        <v>2608</v>
      </c>
      <c r="G1202" s="93" t="s">
        <v>610</v>
      </c>
      <c r="H1202" s="95" t="s">
        <v>2396</v>
      </c>
    </row>
    <row r="1203" spans="1:8" s="91" customFormat="1" ht="13.9" hidden="1" customHeight="1" x14ac:dyDescent="0.2">
      <c r="A1203" s="92" t="s">
        <v>95</v>
      </c>
      <c r="B1203" s="94">
        <v>1</v>
      </c>
      <c r="C1203" s="96">
        <v>188212.64</v>
      </c>
      <c r="D1203" s="96">
        <v>0</v>
      </c>
      <c r="E1203" s="96">
        <v>188212.64</v>
      </c>
      <c r="F1203" s="93" t="s">
        <v>611</v>
      </c>
      <c r="G1203" s="93" t="s">
        <v>612</v>
      </c>
      <c r="H1203" s="95" t="s">
        <v>443</v>
      </c>
    </row>
    <row r="1204" spans="1:8" s="91" customFormat="1" ht="13.9" hidden="1" customHeight="1" x14ac:dyDescent="0.2">
      <c r="A1204" s="92" t="s">
        <v>95</v>
      </c>
      <c r="B1204" s="94">
        <v>2</v>
      </c>
      <c r="C1204" s="96">
        <v>188212.64</v>
      </c>
      <c r="D1204" s="96">
        <v>0</v>
      </c>
      <c r="E1204" s="96">
        <v>188212.64</v>
      </c>
      <c r="F1204" s="93" t="s">
        <v>865</v>
      </c>
      <c r="G1204" s="93" t="s">
        <v>612</v>
      </c>
      <c r="H1204" s="95" t="s">
        <v>780</v>
      </c>
    </row>
    <row r="1205" spans="1:8" s="91" customFormat="1" ht="13.9" hidden="1" customHeight="1" x14ac:dyDescent="0.2">
      <c r="A1205" s="92" t="s">
        <v>95</v>
      </c>
      <c r="B1205" s="94">
        <v>3</v>
      </c>
      <c r="C1205" s="96">
        <v>188212.64</v>
      </c>
      <c r="D1205" s="96">
        <v>0</v>
      </c>
      <c r="E1205" s="96">
        <v>188212.64</v>
      </c>
      <c r="F1205" s="93" t="s">
        <v>1044</v>
      </c>
      <c r="G1205" s="93" t="s">
        <v>612</v>
      </c>
      <c r="H1205" s="95" t="s">
        <v>959</v>
      </c>
    </row>
    <row r="1206" spans="1:8" s="91" customFormat="1" ht="13.9" hidden="1" customHeight="1" x14ac:dyDescent="0.2">
      <c r="A1206" s="92" t="s">
        <v>95</v>
      </c>
      <c r="B1206" s="94">
        <v>4</v>
      </c>
      <c r="C1206" s="96">
        <v>170643.36</v>
      </c>
      <c r="D1206" s="96">
        <v>0</v>
      </c>
      <c r="E1206" s="96">
        <v>170643.36</v>
      </c>
      <c r="F1206" s="93" t="s">
        <v>1224</v>
      </c>
      <c r="G1206" s="93" t="s">
        <v>612</v>
      </c>
      <c r="H1206" s="95" t="s">
        <v>1139</v>
      </c>
    </row>
    <row r="1207" spans="1:8" s="91" customFormat="1" ht="13.9" hidden="1" customHeight="1" x14ac:dyDescent="0.2">
      <c r="A1207" s="64" t="s">
        <v>95</v>
      </c>
      <c r="B1207" s="65">
        <v>4</v>
      </c>
      <c r="C1207" s="66">
        <v>17569.28</v>
      </c>
      <c r="D1207" s="66">
        <v>0</v>
      </c>
      <c r="E1207" s="66">
        <v>17569.28</v>
      </c>
      <c r="F1207" s="64" t="s">
        <v>1224</v>
      </c>
      <c r="G1207" s="64" t="s">
        <v>612</v>
      </c>
      <c r="H1207" s="64" t="s">
        <v>2390</v>
      </c>
    </row>
    <row r="1208" spans="1:8" s="91" customFormat="1" ht="13.9" hidden="1" customHeight="1" x14ac:dyDescent="0.2">
      <c r="A1208" s="92" t="s">
        <v>95</v>
      </c>
      <c r="B1208" s="94">
        <v>5</v>
      </c>
      <c r="C1208" s="96">
        <v>188212.64</v>
      </c>
      <c r="D1208" s="96">
        <v>0</v>
      </c>
      <c r="E1208" s="96">
        <v>188212.64</v>
      </c>
      <c r="F1208" s="93" t="s">
        <v>1402</v>
      </c>
      <c r="G1208" s="93" t="s">
        <v>612</v>
      </c>
      <c r="H1208" s="95" t="s">
        <v>1317</v>
      </c>
    </row>
    <row r="1209" spans="1:8" s="91" customFormat="1" ht="13.9" hidden="1" customHeight="1" x14ac:dyDescent="0.2">
      <c r="A1209" s="92" t="s">
        <v>95</v>
      </c>
      <c r="B1209" s="94">
        <v>6</v>
      </c>
      <c r="C1209" s="96">
        <v>171267.91</v>
      </c>
      <c r="D1209" s="96">
        <v>0</v>
      </c>
      <c r="E1209" s="96">
        <v>171267.91</v>
      </c>
      <c r="F1209" s="93" t="s">
        <v>1580</v>
      </c>
      <c r="G1209" s="93" t="s">
        <v>612</v>
      </c>
      <c r="H1209" s="95" t="s">
        <v>1495</v>
      </c>
    </row>
    <row r="1210" spans="1:8" s="91" customFormat="1" ht="13.9" hidden="1" customHeight="1" x14ac:dyDescent="0.2">
      <c r="A1210" s="92" t="s">
        <v>95</v>
      </c>
      <c r="B1210" s="94">
        <v>7</v>
      </c>
      <c r="C1210" s="96">
        <v>171134.42</v>
      </c>
      <c r="D1210" s="96">
        <v>0</v>
      </c>
      <c r="E1210" s="96">
        <v>171134.42</v>
      </c>
      <c r="F1210" s="93" t="s">
        <v>1765</v>
      </c>
      <c r="G1210" s="93" t="s">
        <v>612</v>
      </c>
      <c r="H1210" s="95" t="s">
        <v>1680</v>
      </c>
    </row>
    <row r="1211" spans="1:8" s="91" customFormat="1" ht="13.9" hidden="1" customHeight="1" x14ac:dyDescent="0.2">
      <c r="A1211" s="92" t="s">
        <v>95</v>
      </c>
      <c r="B1211" s="94">
        <v>8</v>
      </c>
      <c r="C1211" s="96">
        <v>171142.76</v>
      </c>
      <c r="D1211" s="96">
        <v>0</v>
      </c>
      <c r="E1211" s="96">
        <v>171142.76</v>
      </c>
      <c r="F1211" s="93" t="s">
        <v>1940</v>
      </c>
      <c r="G1211" s="93" t="s">
        <v>612</v>
      </c>
      <c r="H1211" s="95" t="s">
        <v>1855</v>
      </c>
    </row>
    <row r="1212" spans="1:8" s="91" customFormat="1" ht="13.9" hidden="1" customHeight="1" x14ac:dyDescent="0.2">
      <c r="A1212" s="92" t="s">
        <v>95</v>
      </c>
      <c r="B1212" s="94">
        <v>9</v>
      </c>
      <c r="C1212" s="96">
        <v>186060.1</v>
      </c>
      <c r="D1212" s="96">
        <v>0</v>
      </c>
      <c r="E1212" s="96">
        <v>186060.1</v>
      </c>
      <c r="F1212" s="93" t="s">
        <v>2118</v>
      </c>
      <c r="G1212" s="93" t="s">
        <v>612</v>
      </c>
      <c r="H1212" s="95" t="s">
        <v>2033</v>
      </c>
    </row>
    <row r="1213" spans="1:8" s="91" customFormat="1" ht="13.9" hidden="1" customHeight="1" x14ac:dyDescent="0.2">
      <c r="A1213" s="92" t="s">
        <v>95</v>
      </c>
      <c r="B1213" s="94">
        <v>10</v>
      </c>
      <c r="C1213" s="96">
        <v>186060.09</v>
      </c>
      <c r="D1213" s="96">
        <v>0</v>
      </c>
      <c r="E1213" s="96">
        <v>186060.09</v>
      </c>
      <c r="F1213" s="93" t="s">
        <v>2314</v>
      </c>
      <c r="G1213" s="93" t="s">
        <v>612</v>
      </c>
      <c r="H1213" s="95" t="s">
        <v>2229</v>
      </c>
    </row>
    <row r="1214" spans="1:8" s="91" customFormat="1" ht="13.9" hidden="1" customHeight="1" x14ac:dyDescent="0.2">
      <c r="A1214" s="92" t="s">
        <v>95</v>
      </c>
      <c r="B1214" s="94">
        <v>11</v>
      </c>
      <c r="C1214" s="96">
        <v>186060.1</v>
      </c>
      <c r="D1214" s="96">
        <v>0</v>
      </c>
      <c r="E1214" s="96">
        <v>186060.1</v>
      </c>
      <c r="F1214" s="93" t="s">
        <v>2609</v>
      </c>
      <c r="G1214" s="93" t="s">
        <v>612</v>
      </c>
      <c r="H1214" s="95" t="s">
        <v>2394</v>
      </c>
    </row>
    <row r="1215" spans="1:8" s="91" customFormat="1" ht="13.9" hidden="1" customHeight="1" x14ac:dyDescent="0.2">
      <c r="A1215" s="92" t="s">
        <v>95</v>
      </c>
      <c r="B1215" s="94">
        <v>12</v>
      </c>
      <c r="C1215" s="96">
        <v>185552.12</v>
      </c>
      <c r="D1215" s="96">
        <v>0</v>
      </c>
      <c r="E1215" s="96">
        <v>185552.12</v>
      </c>
      <c r="F1215" s="93" t="s">
        <v>2610</v>
      </c>
      <c r="G1215" s="93" t="s">
        <v>612</v>
      </c>
      <c r="H1215" s="95" t="s">
        <v>2396</v>
      </c>
    </row>
    <row r="1216" spans="1:8" s="91" customFormat="1" ht="13.9" hidden="1" customHeight="1" x14ac:dyDescent="0.2">
      <c r="A1216" s="92" t="s">
        <v>96</v>
      </c>
      <c r="B1216" s="94">
        <v>1</v>
      </c>
      <c r="C1216" s="96">
        <v>111040.96000000001</v>
      </c>
      <c r="D1216" s="96">
        <v>0</v>
      </c>
      <c r="E1216" s="96">
        <v>111040.96000000001</v>
      </c>
      <c r="F1216" s="93" t="s">
        <v>613</v>
      </c>
      <c r="G1216" s="93" t="s">
        <v>614</v>
      </c>
      <c r="H1216" s="95" t="s">
        <v>443</v>
      </c>
    </row>
    <row r="1217" spans="1:8" s="91" customFormat="1" ht="13.9" hidden="1" customHeight="1" x14ac:dyDescent="0.2">
      <c r="A1217" s="92" t="s">
        <v>96</v>
      </c>
      <c r="B1217" s="94">
        <v>2</v>
      </c>
      <c r="C1217" s="96">
        <v>111040.96000000001</v>
      </c>
      <c r="D1217" s="96">
        <v>0</v>
      </c>
      <c r="E1217" s="96">
        <v>111040.96000000001</v>
      </c>
      <c r="F1217" s="93" t="s">
        <v>866</v>
      </c>
      <c r="G1217" s="93" t="s">
        <v>614</v>
      </c>
      <c r="H1217" s="95" t="s">
        <v>780</v>
      </c>
    </row>
    <row r="1218" spans="1:8" s="91" customFormat="1" ht="13.9" hidden="1" customHeight="1" x14ac:dyDescent="0.2">
      <c r="A1218" s="92" t="s">
        <v>96</v>
      </c>
      <c r="B1218" s="94">
        <v>3</v>
      </c>
      <c r="C1218" s="96">
        <v>111040.96000000001</v>
      </c>
      <c r="D1218" s="96">
        <v>0</v>
      </c>
      <c r="E1218" s="96">
        <v>111040.96000000001</v>
      </c>
      <c r="F1218" s="93" t="s">
        <v>1045</v>
      </c>
      <c r="G1218" s="93" t="s">
        <v>614</v>
      </c>
      <c r="H1218" s="95" t="s">
        <v>959</v>
      </c>
    </row>
    <row r="1219" spans="1:8" s="91" customFormat="1" ht="13.9" hidden="1" customHeight="1" x14ac:dyDescent="0.2">
      <c r="A1219" s="92" t="s">
        <v>96</v>
      </c>
      <c r="B1219" s="94">
        <v>4</v>
      </c>
      <c r="C1219" s="96">
        <v>90708.36</v>
      </c>
      <c r="D1219" s="96">
        <v>0</v>
      </c>
      <c r="E1219" s="96">
        <v>90708.36</v>
      </c>
      <c r="F1219" s="93" t="s">
        <v>1225</v>
      </c>
      <c r="G1219" s="93" t="s">
        <v>614</v>
      </c>
      <c r="H1219" s="95" t="s">
        <v>1139</v>
      </c>
    </row>
    <row r="1220" spans="1:8" s="91" customFormat="1" ht="13.9" hidden="1" customHeight="1" x14ac:dyDescent="0.2">
      <c r="A1220" s="64" t="s">
        <v>96</v>
      </c>
      <c r="B1220" s="65">
        <v>4</v>
      </c>
      <c r="C1220" s="66">
        <v>20332.600000000002</v>
      </c>
      <c r="D1220" s="66">
        <v>0</v>
      </c>
      <c r="E1220" s="66">
        <v>20332.600000000002</v>
      </c>
      <c r="F1220" s="64" t="s">
        <v>1225</v>
      </c>
      <c r="G1220" s="64" t="s">
        <v>614</v>
      </c>
      <c r="H1220" s="64" t="s">
        <v>2390</v>
      </c>
    </row>
    <row r="1221" spans="1:8" s="91" customFormat="1" ht="13.9" hidden="1" customHeight="1" x14ac:dyDescent="0.2">
      <c r="A1221" s="92" t="s">
        <v>96</v>
      </c>
      <c r="B1221" s="94">
        <v>5</v>
      </c>
      <c r="C1221" s="96">
        <v>111040.96000000001</v>
      </c>
      <c r="D1221" s="96">
        <v>0</v>
      </c>
      <c r="E1221" s="96">
        <v>111040.96000000001</v>
      </c>
      <c r="F1221" s="93" t="s">
        <v>1403</v>
      </c>
      <c r="G1221" s="93" t="s">
        <v>614</v>
      </c>
      <c r="H1221" s="95" t="s">
        <v>1317</v>
      </c>
    </row>
    <row r="1222" spans="1:8" s="91" customFormat="1" ht="13.9" hidden="1" customHeight="1" x14ac:dyDescent="0.2">
      <c r="A1222" s="92" t="s">
        <v>96</v>
      </c>
      <c r="B1222" s="94">
        <v>6</v>
      </c>
      <c r="C1222" s="96">
        <v>95241.279999999999</v>
      </c>
      <c r="D1222" s="96">
        <v>0</v>
      </c>
      <c r="E1222" s="96">
        <v>95241.279999999999</v>
      </c>
      <c r="F1222" s="93" t="s">
        <v>1581</v>
      </c>
      <c r="G1222" s="93" t="s">
        <v>614</v>
      </c>
      <c r="H1222" s="95" t="s">
        <v>1495</v>
      </c>
    </row>
    <row r="1223" spans="1:8" s="91" customFormat="1" ht="13.9" hidden="1" customHeight="1" x14ac:dyDescent="0.2">
      <c r="A1223" s="92" t="s">
        <v>96</v>
      </c>
      <c r="B1223" s="94">
        <v>7</v>
      </c>
      <c r="C1223" s="96">
        <v>95218.01</v>
      </c>
      <c r="D1223" s="96">
        <v>0</v>
      </c>
      <c r="E1223" s="96">
        <v>95218.01</v>
      </c>
      <c r="F1223" s="93" t="s">
        <v>1766</v>
      </c>
      <c r="G1223" s="93" t="s">
        <v>614</v>
      </c>
      <c r="H1223" s="95" t="s">
        <v>1680</v>
      </c>
    </row>
    <row r="1224" spans="1:8" s="91" customFormat="1" ht="13.9" hidden="1" customHeight="1" x14ac:dyDescent="0.2">
      <c r="A1224" s="92" t="s">
        <v>96</v>
      </c>
      <c r="B1224" s="94">
        <v>8</v>
      </c>
      <c r="C1224" s="96">
        <v>95221.96</v>
      </c>
      <c r="D1224" s="96">
        <v>0</v>
      </c>
      <c r="E1224" s="96">
        <v>95221.96</v>
      </c>
      <c r="F1224" s="93" t="s">
        <v>1941</v>
      </c>
      <c r="G1224" s="93" t="s">
        <v>614</v>
      </c>
      <c r="H1224" s="95" t="s">
        <v>1855</v>
      </c>
    </row>
    <row r="1225" spans="1:8" s="91" customFormat="1" ht="13.9" hidden="1" customHeight="1" x14ac:dyDescent="0.2">
      <c r="A1225" s="92" t="s">
        <v>96</v>
      </c>
      <c r="B1225" s="94">
        <v>9</v>
      </c>
      <c r="C1225" s="96">
        <v>102293.69</v>
      </c>
      <c r="D1225" s="96">
        <v>0</v>
      </c>
      <c r="E1225" s="96">
        <v>102293.69</v>
      </c>
      <c r="F1225" s="93" t="s">
        <v>2119</v>
      </c>
      <c r="G1225" s="93" t="s">
        <v>614</v>
      </c>
      <c r="H1225" s="95" t="s">
        <v>2033</v>
      </c>
    </row>
    <row r="1226" spans="1:8" s="91" customFormat="1" ht="13.9" hidden="1" customHeight="1" x14ac:dyDescent="0.2">
      <c r="A1226" s="92" t="s">
        <v>96</v>
      </c>
      <c r="B1226" s="94">
        <v>10</v>
      </c>
      <c r="C1226" s="96">
        <v>102293.68</v>
      </c>
      <c r="D1226" s="96">
        <v>0</v>
      </c>
      <c r="E1226" s="96">
        <v>102293.68</v>
      </c>
      <c r="F1226" s="93" t="s">
        <v>2315</v>
      </c>
      <c r="G1226" s="93" t="s">
        <v>614</v>
      </c>
      <c r="H1226" s="95" t="s">
        <v>2229</v>
      </c>
    </row>
    <row r="1227" spans="1:8" s="91" customFormat="1" ht="13.9" hidden="1" customHeight="1" x14ac:dyDescent="0.2">
      <c r="A1227" s="92" t="s">
        <v>96</v>
      </c>
      <c r="B1227" s="94">
        <v>11</v>
      </c>
      <c r="C1227" s="96">
        <v>102293.69</v>
      </c>
      <c r="D1227" s="96">
        <v>0</v>
      </c>
      <c r="E1227" s="96">
        <v>102293.69</v>
      </c>
      <c r="F1227" s="93" t="s">
        <v>2612</v>
      </c>
      <c r="G1227" s="93" t="s">
        <v>614</v>
      </c>
      <c r="H1227" s="95" t="s">
        <v>2394</v>
      </c>
    </row>
    <row r="1228" spans="1:8" s="91" customFormat="1" ht="13.9" hidden="1" customHeight="1" x14ac:dyDescent="0.2">
      <c r="A1228" s="92" t="s">
        <v>96</v>
      </c>
      <c r="B1228" s="94">
        <v>12</v>
      </c>
      <c r="C1228" s="96">
        <v>102286.22</v>
      </c>
      <c r="D1228" s="96">
        <v>0</v>
      </c>
      <c r="E1228" s="96">
        <v>102286.22</v>
      </c>
      <c r="F1228" s="93" t="s">
        <v>2613</v>
      </c>
      <c r="G1228" s="93" t="s">
        <v>614</v>
      </c>
      <c r="H1228" s="95" t="s">
        <v>2396</v>
      </c>
    </row>
    <row r="1229" spans="1:8" s="91" customFormat="1" ht="13.9" hidden="1" customHeight="1" x14ac:dyDescent="0.2">
      <c r="A1229" s="92" t="s">
        <v>97</v>
      </c>
      <c r="B1229" s="94">
        <v>1</v>
      </c>
      <c r="C1229" s="96">
        <v>255507.84</v>
      </c>
      <c r="D1229" s="96">
        <v>0</v>
      </c>
      <c r="E1229" s="96">
        <v>255507.84</v>
      </c>
      <c r="F1229" s="93" t="s">
        <v>615</v>
      </c>
      <c r="G1229" s="93" t="s">
        <v>616</v>
      </c>
      <c r="H1229" s="95" t="s">
        <v>443</v>
      </c>
    </row>
    <row r="1230" spans="1:8" s="91" customFormat="1" ht="13.9" hidden="1" customHeight="1" x14ac:dyDescent="0.2">
      <c r="A1230" s="92" t="s">
        <v>97</v>
      </c>
      <c r="B1230" s="94">
        <v>2</v>
      </c>
      <c r="C1230" s="96">
        <v>255507.84</v>
      </c>
      <c r="D1230" s="96">
        <v>0</v>
      </c>
      <c r="E1230" s="96">
        <v>255507.84</v>
      </c>
      <c r="F1230" s="93" t="s">
        <v>867</v>
      </c>
      <c r="G1230" s="93" t="s">
        <v>616</v>
      </c>
      <c r="H1230" s="95" t="s">
        <v>780</v>
      </c>
    </row>
    <row r="1231" spans="1:8" s="91" customFormat="1" ht="13.9" hidden="1" customHeight="1" x14ac:dyDescent="0.2">
      <c r="A1231" s="92" t="s">
        <v>97</v>
      </c>
      <c r="B1231" s="94">
        <v>3</v>
      </c>
      <c r="C1231" s="96">
        <v>255507.84</v>
      </c>
      <c r="D1231" s="96">
        <v>0</v>
      </c>
      <c r="E1231" s="96">
        <v>255507.84</v>
      </c>
      <c r="F1231" s="93" t="s">
        <v>1046</v>
      </c>
      <c r="G1231" s="93" t="s">
        <v>616</v>
      </c>
      <c r="H1231" s="95" t="s">
        <v>959</v>
      </c>
    </row>
    <row r="1232" spans="1:8" s="91" customFormat="1" ht="13.9" hidden="1" customHeight="1" x14ac:dyDescent="0.2">
      <c r="A1232" s="92" t="s">
        <v>97</v>
      </c>
      <c r="B1232" s="94">
        <v>4</v>
      </c>
      <c r="C1232" s="96">
        <v>247097.03</v>
      </c>
      <c r="D1232" s="96">
        <v>0</v>
      </c>
      <c r="E1232" s="96">
        <v>247097.03</v>
      </c>
      <c r="F1232" s="93" t="s">
        <v>1226</v>
      </c>
      <c r="G1232" s="93" t="s">
        <v>616</v>
      </c>
      <c r="H1232" s="95" t="s">
        <v>1139</v>
      </c>
    </row>
    <row r="1233" spans="1:8" s="91" customFormat="1" ht="13.9" hidden="1" customHeight="1" x14ac:dyDescent="0.2">
      <c r="A1233" s="53" t="s">
        <v>97</v>
      </c>
      <c r="B1233" s="75">
        <v>4</v>
      </c>
      <c r="C1233" s="54">
        <v>8410.81</v>
      </c>
      <c r="D1233" s="54">
        <v>0</v>
      </c>
      <c r="E1233" s="54">
        <v>8410.81</v>
      </c>
      <c r="F1233" s="54" t="s">
        <v>1226</v>
      </c>
      <c r="G1233" s="54" t="s">
        <v>616</v>
      </c>
      <c r="H1233" s="54" t="s">
        <v>2390</v>
      </c>
    </row>
    <row r="1234" spans="1:8" s="91" customFormat="1" ht="13.9" hidden="1" customHeight="1" x14ac:dyDescent="0.2">
      <c r="A1234" s="92" t="s">
        <v>97</v>
      </c>
      <c r="B1234" s="94">
        <v>5</v>
      </c>
      <c r="C1234" s="96">
        <v>255507.84</v>
      </c>
      <c r="D1234" s="96">
        <v>0</v>
      </c>
      <c r="E1234" s="96">
        <v>255507.84</v>
      </c>
      <c r="F1234" s="93" t="s">
        <v>1404</v>
      </c>
      <c r="G1234" s="93" t="s">
        <v>616</v>
      </c>
      <c r="H1234" s="95" t="s">
        <v>1317</v>
      </c>
    </row>
    <row r="1235" spans="1:8" s="91" customFormat="1" ht="13.9" hidden="1" customHeight="1" x14ac:dyDescent="0.2">
      <c r="A1235" s="92" t="s">
        <v>97</v>
      </c>
      <c r="B1235" s="94">
        <v>6</v>
      </c>
      <c r="C1235" s="96">
        <v>401885.35</v>
      </c>
      <c r="D1235" s="96">
        <v>0</v>
      </c>
      <c r="E1235" s="96">
        <v>401885.35</v>
      </c>
      <c r="F1235" s="93" t="s">
        <v>1582</v>
      </c>
      <c r="G1235" s="93" t="s">
        <v>616</v>
      </c>
      <c r="H1235" s="95" t="s">
        <v>1495</v>
      </c>
    </row>
    <row r="1236" spans="1:8" s="91" customFormat="1" ht="13.9" hidden="1" customHeight="1" x14ac:dyDescent="0.2">
      <c r="A1236" s="92" t="s">
        <v>97</v>
      </c>
      <c r="B1236" s="94">
        <v>7</v>
      </c>
      <c r="C1236" s="96">
        <v>401848.89</v>
      </c>
      <c r="D1236" s="96">
        <v>0</v>
      </c>
      <c r="E1236" s="96">
        <v>401848.89</v>
      </c>
      <c r="F1236" s="93" t="s">
        <v>1767</v>
      </c>
      <c r="G1236" s="93" t="s">
        <v>616</v>
      </c>
      <c r="H1236" s="95" t="s">
        <v>1680</v>
      </c>
    </row>
    <row r="1237" spans="1:8" s="91" customFormat="1" ht="13.9" hidden="1" customHeight="1" x14ac:dyDescent="0.2">
      <c r="A1237" s="92" t="s">
        <v>97</v>
      </c>
      <c r="B1237" s="94">
        <v>8</v>
      </c>
      <c r="C1237" s="96">
        <v>401859.64</v>
      </c>
      <c r="D1237" s="96">
        <v>0</v>
      </c>
      <c r="E1237" s="96">
        <v>401859.64</v>
      </c>
      <c r="F1237" s="93" t="s">
        <v>1942</v>
      </c>
      <c r="G1237" s="93" t="s">
        <v>616</v>
      </c>
      <c r="H1237" s="95" t="s">
        <v>1855</v>
      </c>
    </row>
    <row r="1238" spans="1:8" s="91" customFormat="1" ht="13.9" hidden="1" customHeight="1" x14ac:dyDescent="0.2">
      <c r="A1238" s="92" t="s">
        <v>97</v>
      </c>
      <c r="B1238" s="94">
        <v>9</v>
      </c>
      <c r="C1238" s="96">
        <v>421089.57</v>
      </c>
      <c r="D1238" s="96">
        <v>0</v>
      </c>
      <c r="E1238" s="96">
        <v>421089.57</v>
      </c>
      <c r="F1238" s="93" t="s">
        <v>2120</v>
      </c>
      <c r="G1238" s="93" t="s">
        <v>616</v>
      </c>
      <c r="H1238" s="95" t="s">
        <v>2033</v>
      </c>
    </row>
    <row r="1239" spans="1:8" s="91" customFormat="1" ht="13.9" hidden="1" customHeight="1" x14ac:dyDescent="0.2">
      <c r="A1239" s="92" t="s">
        <v>97</v>
      </c>
      <c r="B1239" s="94">
        <v>10</v>
      </c>
      <c r="C1239" s="96">
        <v>421089.57</v>
      </c>
      <c r="D1239" s="96">
        <v>0</v>
      </c>
      <c r="E1239" s="96">
        <v>421089.57</v>
      </c>
      <c r="F1239" s="93" t="s">
        <v>2316</v>
      </c>
      <c r="G1239" s="93" t="s">
        <v>616</v>
      </c>
      <c r="H1239" s="95" t="s">
        <v>2229</v>
      </c>
    </row>
    <row r="1240" spans="1:8" s="91" customFormat="1" ht="13.9" hidden="1" customHeight="1" x14ac:dyDescent="0.2">
      <c r="A1240" s="92" t="s">
        <v>97</v>
      </c>
      <c r="B1240" s="94">
        <v>11</v>
      </c>
      <c r="C1240" s="96">
        <v>421089.57</v>
      </c>
      <c r="D1240" s="96">
        <v>0</v>
      </c>
      <c r="E1240" s="96">
        <v>421089.57</v>
      </c>
      <c r="F1240" s="93" t="s">
        <v>2614</v>
      </c>
      <c r="G1240" s="93" t="s">
        <v>616</v>
      </c>
      <c r="H1240" s="95" t="s">
        <v>2394</v>
      </c>
    </row>
    <row r="1241" spans="1:8" s="91" customFormat="1" ht="13.9" hidden="1" customHeight="1" x14ac:dyDescent="0.2">
      <c r="A1241" s="92" t="s">
        <v>97</v>
      </c>
      <c r="B1241" s="94">
        <v>12</v>
      </c>
      <c r="C1241" s="96">
        <v>421069.29</v>
      </c>
      <c r="D1241" s="96">
        <v>0</v>
      </c>
      <c r="E1241" s="96">
        <v>421069.29</v>
      </c>
      <c r="F1241" s="93" t="s">
        <v>2615</v>
      </c>
      <c r="G1241" s="93" t="s">
        <v>616</v>
      </c>
      <c r="H1241" s="95" t="s">
        <v>2396</v>
      </c>
    </row>
    <row r="1242" spans="1:8" s="91" customFormat="1" ht="13.9" hidden="1" customHeight="1" x14ac:dyDescent="0.2">
      <c r="A1242" s="92" t="s">
        <v>98</v>
      </c>
      <c r="B1242" s="94">
        <v>1</v>
      </c>
      <c r="C1242" s="96">
        <v>45250.34</v>
      </c>
      <c r="D1242" s="96">
        <v>0</v>
      </c>
      <c r="E1242" s="96">
        <v>45250.34</v>
      </c>
      <c r="F1242" s="93" t="s">
        <v>617</v>
      </c>
      <c r="G1242" s="93" t="s">
        <v>618</v>
      </c>
      <c r="H1242" s="95" t="s">
        <v>443</v>
      </c>
    </row>
    <row r="1243" spans="1:8" s="91" customFormat="1" ht="13.9" hidden="1" customHeight="1" x14ac:dyDescent="0.2">
      <c r="A1243" s="92" t="s">
        <v>98</v>
      </c>
      <c r="B1243" s="94">
        <v>2</v>
      </c>
      <c r="C1243" s="96">
        <v>45250.34</v>
      </c>
      <c r="D1243" s="96">
        <v>0</v>
      </c>
      <c r="E1243" s="96">
        <v>45250.34</v>
      </c>
      <c r="F1243" s="93" t="s">
        <v>868</v>
      </c>
      <c r="G1243" s="93" t="s">
        <v>618</v>
      </c>
      <c r="H1243" s="95" t="s">
        <v>780</v>
      </c>
    </row>
    <row r="1244" spans="1:8" s="91" customFormat="1" ht="13.9" hidden="1" customHeight="1" x14ac:dyDescent="0.2">
      <c r="A1244" s="92" t="s">
        <v>98</v>
      </c>
      <c r="B1244" s="94">
        <v>3</v>
      </c>
      <c r="C1244" s="96">
        <v>45250.34</v>
      </c>
      <c r="D1244" s="96">
        <v>0</v>
      </c>
      <c r="E1244" s="96">
        <v>45250.34</v>
      </c>
      <c r="F1244" s="93" t="s">
        <v>1047</v>
      </c>
      <c r="G1244" s="93" t="s">
        <v>618</v>
      </c>
      <c r="H1244" s="95" t="s">
        <v>959</v>
      </c>
    </row>
    <row r="1245" spans="1:8" s="91" customFormat="1" ht="13.9" hidden="1" customHeight="1" x14ac:dyDescent="0.2">
      <c r="A1245" s="92" t="s">
        <v>98</v>
      </c>
      <c r="B1245" s="94">
        <v>4</v>
      </c>
      <c r="C1245" s="96">
        <v>40385.07</v>
      </c>
      <c r="D1245" s="96">
        <v>0</v>
      </c>
      <c r="E1245" s="96">
        <v>40385.07</v>
      </c>
      <c r="F1245" s="93" t="s">
        <v>1227</v>
      </c>
      <c r="G1245" s="93" t="s">
        <v>618</v>
      </c>
      <c r="H1245" s="95" t="s">
        <v>1139</v>
      </c>
    </row>
    <row r="1246" spans="1:8" s="91" customFormat="1" ht="13.9" hidden="1" customHeight="1" x14ac:dyDescent="0.2">
      <c r="A1246" s="64" t="s">
        <v>98</v>
      </c>
      <c r="B1246" s="65">
        <v>4</v>
      </c>
      <c r="C1246" s="66">
        <v>4865.2700000000004</v>
      </c>
      <c r="D1246" s="66">
        <v>0</v>
      </c>
      <c r="E1246" s="66">
        <v>4865.2700000000004</v>
      </c>
      <c r="F1246" s="64" t="s">
        <v>1227</v>
      </c>
      <c r="G1246" s="64" t="s">
        <v>618</v>
      </c>
      <c r="H1246" s="64" t="s">
        <v>2390</v>
      </c>
    </row>
    <row r="1247" spans="1:8" s="91" customFormat="1" ht="13.9" hidden="1" customHeight="1" x14ac:dyDescent="0.2">
      <c r="A1247" s="92" t="s">
        <v>98</v>
      </c>
      <c r="B1247" s="94">
        <v>5</v>
      </c>
      <c r="C1247" s="96">
        <v>45250.34</v>
      </c>
      <c r="D1247" s="96">
        <v>0</v>
      </c>
      <c r="E1247" s="96">
        <v>45250.34</v>
      </c>
      <c r="F1247" s="93" t="s">
        <v>1405</v>
      </c>
      <c r="G1247" s="93" t="s">
        <v>618</v>
      </c>
      <c r="H1247" s="95" t="s">
        <v>1317</v>
      </c>
    </row>
    <row r="1248" spans="1:8" s="91" customFormat="1" ht="13.9" hidden="1" customHeight="1" x14ac:dyDescent="0.2">
      <c r="A1248" s="92" t="s">
        <v>98</v>
      </c>
      <c r="B1248" s="94">
        <v>6</v>
      </c>
      <c r="C1248" s="96">
        <v>36695.47</v>
      </c>
      <c r="D1248" s="96">
        <v>0</v>
      </c>
      <c r="E1248" s="96">
        <v>36695.47</v>
      </c>
      <c r="F1248" s="93" t="s">
        <v>1583</v>
      </c>
      <c r="G1248" s="93" t="s">
        <v>618</v>
      </c>
      <c r="H1248" s="95" t="s">
        <v>1495</v>
      </c>
    </row>
    <row r="1249" spans="1:8" s="91" customFormat="1" ht="13.9" hidden="1" customHeight="1" x14ac:dyDescent="0.2">
      <c r="A1249" s="92" t="s">
        <v>98</v>
      </c>
      <c r="B1249" s="94">
        <v>7</v>
      </c>
      <c r="C1249" s="96">
        <v>36786.51</v>
      </c>
      <c r="D1249" s="96">
        <v>0</v>
      </c>
      <c r="E1249" s="96">
        <v>36786.51</v>
      </c>
      <c r="F1249" s="93" t="s">
        <v>1768</v>
      </c>
      <c r="G1249" s="93" t="s">
        <v>618</v>
      </c>
      <c r="H1249" s="95" t="s">
        <v>1680</v>
      </c>
    </row>
    <row r="1250" spans="1:8" s="91" customFormat="1" ht="13.9" hidden="1" customHeight="1" x14ac:dyDescent="0.2">
      <c r="A1250" s="92" t="s">
        <v>98</v>
      </c>
      <c r="B1250" s="94">
        <v>8</v>
      </c>
      <c r="C1250" s="96">
        <v>36788.31</v>
      </c>
      <c r="D1250" s="96">
        <v>0</v>
      </c>
      <c r="E1250" s="96">
        <v>36788.31</v>
      </c>
      <c r="F1250" s="93" t="s">
        <v>1943</v>
      </c>
      <c r="G1250" s="93" t="s">
        <v>618</v>
      </c>
      <c r="H1250" s="95" t="s">
        <v>1855</v>
      </c>
    </row>
    <row r="1251" spans="1:8" s="91" customFormat="1" ht="13.9" hidden="1" customHeight="1" x14ac:dyDescent="0.2">
      <c r="A1251" s="92" t="s">
        <v>98</v>
      </c>
      <c r="B1251" s="94">
        <v>9</v>
      </c>
      <c r="C1251" s="96">
        <v>40026.019999999997</v>
      </c>
      <c r="D1251" s="96">
        <v>0</v>
      </c>
      <c r="E1251" s="96">
        <v>40026.019999999997</v>
      </c>
      <c r="F1251" s="93" t="s">
        <v>2121</v>
      </c>
      <c r="G1251" s="93" t="s">
        <v>618</v>
      </c>
      <c r="H1251" s="95" t="s">
        <v>2033</v>
      </c>
    </row>
    <row r="1252" spans="1:8" s="91" customFormat="1" ht="13.9" hidden="1" customHeight="1" x14ac:dyDescent="0.2">
      <c r="A1252" s="92" t="s">
        <v>98</v>
      </c>
      <c r="B1252" s="94">
        <v>10</v>
      </c>
      <c r="C1252" s="96">
        <v>40026.019999999997</v>
      </c>
      <c r="D1252" s="96">
        <v>0</v>
      </c>
      <c r="E1252" s="96">
        <v>40026.019999999997</v>
      </c>
      <c r="F1252" s="93" t="s">
        <v>2317</v>
      </c>
      <c r="G1252" s="93" t="s">
        <v>618</v>
      </c>
      <c r="H1252" s="95" t="s">
        <v>2229</v>
      </c>
    </row>
    <row r="1253" spans="1:8" s="91" customFormat="1" ht="13.9" hidden="1" customHeight="1" x14ac:dyDescent="0.2">
      <c r="A1253" s="92" t="s">
        <v>98</v>
      </c>
      <c r="B1253" s="94">
        <v>11</v>
      </c>
      <c r="C1253" s="96">
        <v>40026.019999999997</v>
      </c>
      <c r="D1253" s="96">
        <v>0</v>
      </c>
      <c r="E1253" s="96">
        <v>40026.019999999997</v>
      </c>
      <c r="F1253" s="93" t="s">
        <v>2617</v>
      </c>
      <c r="G1253" s="93" t="s">
        <v>618</v>
      </c>
      <c r="H1253" s="95" t="s">
        <v>2394</v>
      </c>
    </row>
    <row r="1254" spans="1:8" s="91" customFormat="1" ht="13.9" hidden="1" customHeight="1" x14ac:dyDescent="0.2">
      <c r="A1254" s="92" t="s">
        <v>98</v>
      </c>
      <c r="B1254" s="94">
        <v>12</v>
      </c>
      <c r="C1254" s="96">
        <v>40022.6</v>
      </c>
      <c r="D1254" s="96">
        <v>0</v>
      </c>
      <c r="E1254" s="96">
        <v>40022.6</v>
      </c>
      <c r="F1254" s="93" t="s">
        <v>2618</v>
      </c>
      <c r="G1254" s="93" t="s">
        <v>618</v>
      </c>
      <c r="H1254" s="95" t="s">
        <v>2396</v>
      </c>
    </row>
    <row r="1255" spans="1:8" s="91" customFormat="1" ht="13.9" hidden="1" customHeight="1" x14ac:dyDescent="0.2">
      <c r="A1255" s="92" t="s">
        <v>99</v>
      </c>
      <c r="B1255" s="94">
        <v>1</v>
      </c>
      <c r="C1255" s="96">
        <v>97238.74</v>
      </c>
      <c r="D1255" s="96">
        <v>0</v>
      </c>
      <c r="E1255" s="96">
        <v>97238.74</v>
      </c>
      <c r="F1255" s="93" t="s">
        <v>619</v>
      </c>
      <c r="G1255" s="93" t="s">
        <v>620</v>
      </c>
      <c r="H1255" s="95" t="s">
        <v>443</v>
      </c>
    </row>
    <row r="1256" spans="1:8" s="91" customFormat="1" ht="13.9" hidden="1" customHeight="1" x14ac:dyDescent="0.2">
      <c r="A1256" s="92" t="s">
        <v>99</v>
      </c>
      <c r="B1256" s="94">
        <v>2</v>
      </c>
      <c r="C1256" s="96">
        <v>97238.74</v>
      </c>
      <c r="D1256" s="96">
        <v>0</v>
      </c>
      <c r="E1256" s="96">
        <v>97238.74</v>
      </c>
      <c r="F1256" s="93" t="s">
        <v>869</v>
      </c>
      <c r="G1256" s="93" t="s">
        <v>620</v>
      </c>
      <c r="H1256" s="95" t="s">
        <v>780</v>
      </c>
    </row>
    <row r="1257" spans="1:8" s="91" customFormat="1" ht="13.9" hidden="1" customHeight="1" x14ac:dyDescent="0.2">
      <c r="A1257" s="92" t="s">
        <v>99</v>
      </c>
      <c r="B1257" s="94">
        <v>3</v>
      </c>
      <c r="C1257" s="96">
        <v>97238.74</v>
      </c>
      <c r="D1257" s="96">
        <v>0</v>
      </c>
      <c r="E1257" s="96">
        <v>97238.74</v>
      </c>
      <c r="F1257" s="93" t="s">
        <v>1048</v>
      </c>
      <c r="G1257" s="93" t="s">
        <v>620</v>
      </c>
      <c r="H1257" s="95" t="s">
        <v>959</v>
      </c>
    </row>
    <row r="1258" spans="1:8" s="91" customFormat="1" ht="13.9" hidden="1" customHeight="1" x14ac:dyDescent="0.2">
      <c r="A1258" s="92" t="s">
        <v>99</v>
      </c>
      <c r="B1258" s="94">
        <v>4</v>
      </c>
      <c r="C1258" s="96">
        <v>84238.9</v>
      </c>
      <c r="D1258" s="96">
        <v>0</v>
      </c>
      <c r="E1258" s="96">
        <v>84238.9</v>
      </c>
      <c r="F1258" s="93" t="s">
        <v>1228</v>
      </c>
      <c r="G1258" s="93" t="s">
        <v>620</v>
      </c>
      <c r="H1258" s="95" t="s">
        <v>1139</v>
      </c>
    </row>
    <row r="1259" spans="1:8" s="91" customFormat="1" ht="13.9" hidden="1" customHeight="1" x14ac:dyDescent="0.2">
      <c r="A1259" s="64" t="s">
        <v>99</v>
      </c>
      <c r="B1259" s="65">
        <v>4</v>
      </c>
      <c r="C1259" s="66">
        <v>12999.84</v>
      </c>
      <c r="D1259" s="66">
        <v>0</v>
      </c>
      <c r="E1259" s="66">
        <v>12999.84</v>
      </c>
      <c r="F1259" s="64" t="s">
        <v>1228</v>
      </c>
      <c r="G1259" s="64" t="s">
        <v>620</v>
      </c>
      <c r="H1259" s="64" t="s">
        <v>2390</v>
      </c>
    </row>
    <row r="1260" spans="1:8" s="91" customFormat="1" ht="13.9" hidden="1" customHeight="1" x14ac:dyDescent="0.2">
      <c r="A1260" s="92" t="s">
        <v>99</v>
      </c>
      <c r="B1260" s="94">
        <v>5</v>
      </c>
      <c r="C1260" s="96">
        <v>97238.74</v>
      </c>
      <c r="D1260" s="96">
        <v>0</v>
      </c>
      <c r="E1260" s="96">
        <v>97238.74</v>
      </c>
      <c r="F1260" s="93" t="s">
        <v>1406</v>
      </c>
      <c r="G1260" s="93" t="s">
        <v>620</v>
      </c>
      <c r="H1260" s="95" t="s">
        <v>1317</v>
      </c>
    </row>
    <row r="1261" spans="1:8" s="91" customFormat="1" ht="13.9" hidden="1" customHeight="1" x14ac:dyDescent="0.2">
      <c r="A1261" s="92" t="s">
        <v>99</v>
      </c>
      <c r="B1261" s="94">
        <v>6</v>
      </c>
      <c r="C1261" s="96">
        <v>100855.37</v>
      </c>
      <c r="D1261" s="96">
        <v>0</v>
      </c>
      <c r="E1261" s="96">
        <v>100855.37</v>
      </c>
      <c r="F1261" s="93" t="s">
        <v>1584</v>
      </c>
      <c r="G1261" s="93" t="s">
        <v>620</v>
      </c>
      <c r="H1261" s="95" t="s">
        <v>1495</v>
      </c>
    </row>
    <row r="1262" spans="1:8" s="91" customFormat="1" ht="13.9" hidden="1" customHeight="1" x14ac:dyDescent="0.2">
      <c r="A1262" s="92" t="s">
        <v>99</v>
      </c>
      <c r="B1262" s="94">
        <v>7</v>
      </c>
      <c r="C1262" s="96">
        <v>100929.75</v>
      </c>
      <c r="D1262" s="96">
        <v>0</v>
      </c>
      <c r="E1262" s="96">
        <v>100929.75</v>
      </c>
      <c r="F1262" s="93" t="s">
        <v>1769</v>
      </c>
      <c r="G1262" s="93" t="s">
        <v>620</v>
      </c>
      <c r="H1262" s="95" t="s">
        <v>1680</v>
      </c>
    </row>
    <row r="1263" spans="1:8" s="91" customFormat="1" ht="13.9" hidden="1" customHeight="1" x14ac:dyDescent="0.2">
      <c r="A1263" s="92" t="s">
        <v>99</v>
      </c>
      <c r="B1263" s="94">
        <v>8</v>
      </c>
      <c r="C1263" s="96">
        <v>100935.83</v>
      </c>
      <c r="D1263" s="96">
        <v>0</v>
      </c>
      <c r="E1263" s="96">
        <v>100935.83</v>
      </c>
      <c r="F1263" s="93" t="s">
        <v>1944</v>
      </c>
      <c r="G1263" s="93" t="s">
        <v>620</v>
      </c>
      <c r="H1263" s="95" t="s">
        <v>1855</v>
      </c>
    </row>
    <row r="1264" spans="1:8" s="91" customFormat="1" ht="13.9" hidden="1" customHeight="1" x14ac:dyDescent="0.2">
      <c r="A1264" s="92" t="s">
        <v>99</v>
      </c>
      <c r="B1264" s="94">
        <v>9</v>
      </c>
      <c r="C1264" s="96">
        <v>111803.38</v>
      </c>
      <c r="D1264" s="96">
        <v>0</v>
      </c>
      <c r="E1264" s="96">
        <v>111803.38</v>
      </c>
      <c r="F1264" s="93" t="s">
        <v>2122</v>
      </c>
      <c r="G1264" s="93" t="s">
        <v>620</v>
      </c>
      <c r="H1264" s="95" t="s">
        <v>2033</v>
      </c>
    </row>
    <row r="1265" spans="1:8" s="91" customFormat="1" ht="13.9" hidden="1" customHeight="1" x14ac:dyDescent="0.2">
      <c r="A1265" s="92" t="s">
        <v>99</v>
      </c>
      <c r="B1265" s="94">
        <v>10</v>
      </c>
      <c r="C1265" s="96">
        <v>111803.38</v>
      </c>
      <c r="D1265" s="96">
        <v>0</v>
      </c>
      <c r="E1265" s="96">
        <v>111803.38</v>
      </c>
      <c r="F1265" s="93" t="s">
        <v>2318</v>
      </c>
      <c r="G1265" s="93" t="s">
        <v>620</v>
      </c>
      <c r="H1265" s="95" t="s">
        <v>2229</v>
      </c>
    </row>
    <row r="1266" spans="1:8" s="91" customFormat="1" ht="13.9" hidden="1" customHeight="1" x14ac:dyDescent="0.2">
      <c r="A1266" s="92" t="s">
        <v>99</v>
      </c>
      <c r="B1266" s="94">
        <v>11</v>
      </c>
      <c r="C1266" s="96">
        <v>111803.38</v>
      </c>
      <c r="D1266" s="96">
        <v>0</v>
      </c>
      <c r="E1266" s="96">
        <v>111803.38</v>
      </c>
      <c r="F1266" s="93" t="s">
        <v>2619</v>
      </c>
      <c r="G1266" s="93" t="s">
        <v>620</v>
      </c>
      <c r="H1266" s="95" t="s">
        <v>2394</v>
      </c>
    </row>
    <row r="1267" spans="1:8" s="91" customFormat="1" ht="13.9" hidden="1" customHeight="1" x14ac:dyDescent="0.2">
      <c r="A1267" s="92" t="s">
        <v>99</v>
      </c>
      <c r="B1267" s="94">
        <v>12</v>
      </c>
      <c r="C1267" s="96">
        <v>111791.92</v>
      </c>
      <c r="D1267" s="96">
        <v>0</v>
      </c>
      <c r="E1267" s="96">
        <v>111791.92</v>
      </c>
      <c r="F1267" s="93" t="s">
        <v>2620</v>
      </c>
      <c r="G1267" s="93" t="s">
        <v>620</v>
      </c>
      <c r="H1267" s="95" t="s">
        <v>2396</v>
      </c>
    </row>
    <row r="1268" spans="1:8" s="91" customFormat="1" ht="13.9" hidden="1" customHeight="1" x14ac:dyDescent="0.2">
      <c r="A1268" s="92" t="s">
        <v>100</v>
      </c>
      <c r="B1268" s="94">
        <v>1</v>
      </c>
      <c r="C1268" s="96">
        <v>203867.14</v>
      </c>
      <c r="D1268" s="96">
        <v>0</v>
      </c>
      <c r="E1268" s="96">
        <v>203867.14</v>
      </c>
      <c r="F1268" s="93" t="s">
        <v>621</v>
      </c>
      <c r="G1268" s="93" t="s">
        <v>622</v>
      </c>
      <c r="H1268" s="95" t="s">
        <v>443</v>
      </c>
    </row>
    <row r="1269" spans="1:8" s="91" customFormat="1" ht="13.9" hidden="1" customHeight="1" x14ac:dyDescent="0.2">
      <c r="A1269" s="92" t="s">
        <v>100</v>
      </c>
      <c r="B1269" s="94">
        <v>2</v>
      </c>
      <c r="C1269" s="96">
        <v>203867.14</v>
      </c>
      <c r="D1269" s="96">
        <v>0</v>
      </c>
      <c r="E1269" s="96">
        <v>203867.14</v>
      </c>
      <c r="F1269" s="93" t="s">
        <v>870</v>
      </c>
      <c r="G1269" s="93" t="s">
        <v>622</v>
      </c>
      <c r="H1269" s="95" t="s">
        <v>780</v>
      </c>
    </row>
    <row r="1270" spans="1:8" s="91" customFormat="1" ht="13.9" hidden="1" customHeight="1" x14ac:dyDescent="0.2">
      <c r="A1270" s="92" t="s">
        <v>100</v>
      </c>
      <c r="B1270" s="94">
        <v>3</v>
      </c>
      <c r="C1270" s="96">
        <v>203867.14</v>
      </c>
      <c r="D1270" s="96">
        <v>0</v>
      </c>
      <c r="E1270" s="96">
        <v>203867.14</v>
      </c>
      <c r="F1270" s="93" t="s">
        <v>1049</v>
      </c>
      <c r="G1270" s="93" t="s">
        <v>622</v>
      </c>
      <c r="H1270" s="95" t="s">
        <v>959</v>
      </c>
    </row>
    <row r="1271" spans="1:8" s="91" customFormat="1" ht="13.9" hidden="1" customHeight="1" x14ac:dyDescent="0.2">
      <c r="A1271" s="92" t="s">
        <v>100</v>
      </c>
      <c r="B1271" s="94">
        <v>4</v>
      </c>
      <c r="C1271" s="96">
        <v>183664</v>
      </c>
      <c r="D1271" s="96">
        <v>0</v>
      </c>
      <c r="E1271" s="96">
        <v>183664</v>
      </c>
      <c r="F1271" s="93" t="s">
        <v>1229</v>
      </c>
      <c r="G1271" s="93" t="s">
        <v>622</v>
      </c>
      <c r="H1271" s="95" t="s">
        <v>1139</v>
      </c>
    </row>
    <row r="1272" spans="1:8" s="91" customFormat="1" ht="13.9" hidden="1" customHeight="1" x14ac:dyDescent="0.2">
      <c r="A1272" s="64" t="s">
        <v>100</v>
      </c>
      <c r="B1272" s="65">
        <v>4</v>
      </c>
      <c r="C1272" s="66">
        <v>20203.14</v>
      </c>
      <c r="D1272" s="66">
        <v>0</v>
      </c>
      <c r="E1272" s="66">
        <v>20203.14</v>
      </c>
      <c r="F1272" s="64" t="s">
        <v>1229</v>
      </c>
      <c r="G1272" s="64" t="s">
        <v>622</v>
      </c>
      <c r="H1272" s="64" t="s">
        <v>2390</v>
      </c>
    </row>
    <row r="1273" spans="1:8" s="91" customFormat="1" ht="13.9" hidden="1" customHeight="1" x14ac:dyDescent="0.2">
      <c r="A1273" s="92" t="s">
        <v>100</v>
      </c>
      <c r="B1273" s="94">
        <v>5</v>
      </c>
      <c r="C1273" s="96">
        <v>203867.14</v>
      </c>
      <c r="D1273" s="96">
        <v>0</v>
      </c>
      <c r="E1273" s="96">
        <v>203867.14</v>
      </c>
      <c r="F1273" s="93" t="s">
        <v>1407</v>
      </c>
      <c r="G1273" s="93" t="s">
        <v>622</v>
      </c>
      <c r="H1273" s="95" t="s">
        <v>1317</v>
      </c>
    </row>
    <row r="1274" spans="1:8" s="91" customFormat="1" ht="13.9" hidden="1" customHeight="1" x14ac:dyDescent="0.2">
      <c r="A1274" s="92" t="s">
        <v>100</v>
      </c>
      <c r="B1274" s="94">
        <v>6</v>
      </c>
      <c r="C1274" s="96">
        <v>170791.67999999999</v>
      </c>
      <c r="D1274" s="96">
        <v>0</v>
      </c>
      <c r="E1274" s="96">
        <v>170791.67999999999</v>
      </c>
      <c r="F1274" s="93" t="s">
        <v>1585</v>
      </c>
      <c r="G1274" s="93" t="s">
        <v>622</v>
      </c>
      <c r="H1274" s="95" t="s">
        <v>1495</v>
      </c>
    </row>
    <row r="1275" spans="1:8" s="91" customFormat="1" ht="13.9" hidden="1" customHeight="1" x14ac:dyDescent="0.2">
      <c r="A1275" s="92" t="s">
        <v>100</v>
      </c>
      <c r="B1275" s="94">
        <v>7</v>
      </c>
      <c r="C1275" s="96">
        <v>170739.87</v>
      </c>
      <c r="D1275" s="96">
        <v>0</v>
      </c>
      <c r="E1275" s="96">
        <v>170739.87</v>
      </c>
      <c r="F1275" s="93" t="s">
        <v>1770</v>
      </c>
      <c r="G1275" s="93" t="s">
        <v>622</v>
      </c>
      <c r="H1275" s="95" t="s">
        <v>1680</v>
      </c>
    </row>
    <row r="1276" spans="1:8" s="91" customFormat="1" ht="13.9" hidden="1" customHeight="1" x14ac:dyDescent="0.2">
      <c r="A1276" s="92" t="s">
        <v>100</v>
      </c>
      <c r="B1276" s="94">
        <v>8</v>
      </c>
      <c r="C1276" s="96">
        <v>170750.04</v>
      </c>
      <c r="D1276" s="96">
        <v>0</v>
      </c>
      <c r="E1276" s="96">
        <v>170750.04</v>
      </c>
      <c r="F1276" s="93" t="s">
        <v>1945</v>
      </c>
      <c r="G1276" s="93" t="s">
        <v>622</v>
      </c>
      <c r="H1276" s="95" t="s">
        <v>1855</v>
      </c>
    </row>
    <row r="1277" spans="1:8" s="91" customFormat="1" ht="13.9" hidden="1" customHeight="1" x14ac:dyDescent="0.2">
      <c r="A1277" s="92" t="s">
        <v>100</v>
      </c>
      <c r="B1277" s="94">
        <v>9</v>
      </c>
      <c r="C1277" s="96">
        <v>188940.9</v>
      </c>
      <c r="D1277" s="96">
        <v>0</v>
      </c>
      <c r="E1277" s="96">
        <v>188940.9</v>
      </c>
      <c r="F1277" s="93" t="s">
        <v>2123</v>
      </c>
      <c r="G1277" s="93" t="s">
        <v>622</v>
      </c>
      <c r="H1277" s="95" t="s">
        <v>2033</v>
      </c>
    </row>
    <row r="1278" spans="1:8" s="91" customFormat="1" ht="13.9" hidden="1" customHeight="1" x14ac:dyDescent="0.2">
      <c r="A1278" s="92" t="s">
        <v>100</v>
      </c>
      <c r="B1278" s="94">
        <v>10</v>
      </c>
      <c r="C1278" s="96">
        <v>188940.9</v>
      </c>
      <c r="D1278" s="96">
        <v>0</v>
      </c>
      <c r="E1278" s="96">
        <v>188940.9</v>
      </c>
      <c r="F1278" s="93" t="s">
        <v>2319</v>
      </c>
      <c r="G1278" s="93" t="s">
        <v>622</v>
      </c>
      <c r="H1278" s="95" t="s">
        <v>2229</v>
      </c>
    </row>
    <row r="1279" spans="1:8" s="91" customFormat="1" ht="13.9" hidden="1" customHeight="1" x14ac:dyDescent="0.2">
      <c r="A1279" s="92" t="s">
        <v>100</v>
      </c>
      <c r="B1279" s="94">
        <v>11</v>
      </c>
      <c r="C1279" s="96">
        <v>188940.9</v>
      </c>
      <c r="D1279" s="96">
        <v>0</v>
      </c>
      <c r="E1279" s="96">
        <v>188940.9</v>
      </c>
      <c r="F1279" s="93" t="s">
        <v>2621</v>
      </c>
      <c r="G1279" s="93" t="s">
        <v>622</v>
      </c>
      <c r="H1279" s="95" t="s">
        <v>2394</v>
      </c>
    </row>
    <row r="1280" spans="1:8" s="91" customFormat="1" ht="13.9" hidden="1" customHeight="1" x14ac:dyDescent="0.2">
      <c r="A1280" s="92" t="s">
        <v>100</v>
      </c>
      <c r="B1280" s="94">
        <v>12</v>
      </c>
      <c r="C1280" s="96">
        <v>188921.72</v>
      </c>
      <c r="D1280" s="96">
        <v>0</v>
      </c>
      <c r="E1280" s="96">
        <v>188921.72</v>
      </c>
      <c r="F1280" s="93" t="s">
        <v>2622</v>
      </c>
      <c r="G1280" s="93" t="s">
        <v>622</v>
      </c>
      <c r="H1280" s="95" t="s">
        <v>2396</v>
      </c>
    </row>
    <row r="1281" spans="1:8" s="91" customFormat="1" ht="13.9" hidden="1" customHeight="1" x14ac:dyDescent="0.2">
      <c r="A1281" s="92" t="s">
        <v>101</v>
      </c>
      <c r="B1281" s="94">
        <v>1</v>
      </c>
      <c r="C1281" s="96">
        <v>52745.4</v>
      </c>
      <c r="D1281" s="96">
        <v>0</v>
      </c>
      <c r="E1281" s="96">
        <v>52745.4</v>
      </c>
      <c r="F1281" s="93" t="s">
        <v>623</v>
      </c>
      <c r="G1281" s="93" t="s">
        <v>624</v>
      </c>
      <c r="H1281" s="95" t="s">
        <v>443</v>
      </c>
    </row>
    <row r="1282" spans="1:8" s="91" customFormat="1" ht="13.9" hidden="1" customHeight="1" x14ac:dyDescent="0.2">
      <c r="A1282" s="92" t="s">
        <v>101</v>
      </c>
      <c r="B1282" s="94">
        <v>2</v>
      </c>
      <c r="C1282" s="96">
        <v>52745.4</v>
      </c>
      <c r="D1282" s="96">
        <v>0</v>
      </c>
      <c r="E1282" s="96">
        <v>52745.4</v>
      </c>
      <c r="F1282" s="93" t="s">
        <v>871</v>
      </c>
      <c r="G1282" s="93" t="s">
        <v>624</v>
      </c>
      <c r="H1282" s="95" t="s">
        <v>780</v>
      </c>
    </row>
    <row r="1283" spans="1:8" s="91" customFormat="1" ht="13.9" hidden="1" customHeight="1" x14ac:dyDescent="0.2">
      <c r="A1283" s="92" t="s">
        <v>101</v>
      </c>
      <c r="B1283" s="94">
        <v>3</v>
      </c>
      <c r="C1283" s="96">
        <v>52745.4</v>
      </c>
      <c r="D1283" s="96">
        <v>0</v>
      </c>
      <c r="E1283" s="96">
        <v>52745.4</v>
      </c>
      <c r="F1283" s="93" t="s">
        <v>1050</v>
      </c>
      <c r="G1283" s="93" t="s">
        <v>624</v>
      </c>
      <c r="H1283" s="95" t="s">
        <v>959</v>
      </c>
    </row>
    <row r="1284" spans="1:8" s="91" customFormat="1" ht="13.9" hidden="1" customHeight="1" x14ac:dyDescent="0.2">
      <c r="A1284" s="92" t="s">
        <v>101</v>
      </c>
      <c r="B1284" s="94">
        <v>4</v>
      </c>
      <c r="C1284" s="96">
        <v>42982.65</v>
      </c>
      <c r="D1284" s="96">
        <v>0</v>
      </c>
      <c r="E1284" s="96">
        <v>42982.65</v>
      </c>
      <c r="F1284" s="93" t="s">
        <v>1230</v>
      </c>
      <c r="G1284" s="93" t="s">
        <v>624</v>
      </c>
      <c r="H1284" s="95" t="s">
        <v>1139</v>
      </c>
    </row>
    <row r="1285" spans="1:8" s="91" customFormat="1" ht="13.9" hidden="1" customHeight="1" x14ac:dyDescent="0.2">
      <c r="A1285" s="64" t="s">
        <v>101</v>
      </c>
      <c r="B1285" s="65">
        <v>4</v>
      </c>
      <c r="C1285" s="66">
        <v>9762.75</v>
      </c>
      <c r="D1285" s="66">
        <v>0</v>
      </c>
      <c r="E1285" s="66">
        <v>9762.75</v>
      </c>
      <c r="F1285" s="64" t="s">
        <v>1230</v>
      </c>
      <c r="G1285" s="64" t="s">
        <v>624</v>
      </c>
      <c r="H1285" s="64" t="s">
        <v>2390</v>
      </c>
    </row>
    <row r="1286" spans="1:8" s="91" customFormat="1" ht="13.9" hidden="1" customHeight="1" x14ac:dyDescent="0.2">
      <c r="A1286" s="92" t="s">
        <v>101</v>
      </c>
      <c r="B1286" s="94">
        <v>5</v>
      </c>
      <c r="C1286" s="96">
        <v>52745.4</v>
      </c>
      <c r="D1286" s="96">
        <v>0</v>
      </c>
      <c r="E1286" s="96">
        <v>52745.4</v>
      </c>
      <c r="F1286" s="93" t="s">
        <v>1408</v>
      </c>
      <c r="G1286" s="93" t="s">
        <v>624</v>
      </c>
      <c r="H1286" s="95" t="s">
        <v>1317</v>
      </c>
    </row>
    <row r="1287" spans="1:8" s="91" customFormat="1" ht="13.9" hidden="1" customHeight="1" x14ac:dyDescent="0.2">
      <c r="A1287" s="92" t="s">
        <v>101</v>
      </c>
      <c r="B1287" s="94">
        <v>6</v>
      </c>
      <c r="C1287" s="96">
        <v>49700.99</v>
      </c>
      <c r="D1287" s="96">
        <v>0</v>
      </c>
      <c r="E1287" s="96">
        <v>49700.99</v>
      </c>
      <c r="F1287" s="93" t="s">
        <v>1586</v>
      </c>
      <c r="G1287" s="93" t="s">
        <v>624</v>
      </c>
      <c r="H1287" s="95" t="s">
        <v>1495</v>
      </c>
    </row>
    <row r="1288" spans="1:8" s="91" customFormat="1" ht="13.9" hidden="1" customHeight="1" x14ac:dyDescent="0.2">
      <c r="A1288" s="92" t="s">
        <v>101</v>
      </c>
      <c r="B1288" s="94">
        <v>7</v>
      </c>
      <c r="C1288" s="96">
        <v>49689.52</v>
      </c>
      <c r="D1288" s="96">
        <v>0</v>
      </c>
      <c r="E1288" s="96">
        <v>49689.52</v>
      </c>
      <c r="F1288" s="93" t="s">
        <v>1771</v>
      </c>
      <c r="G1288" s="93" t="s">
        <v>624</v>
      </c>
      <c r="H1288" s="95" t="s">
        <v>1680</v>
      </c>
    </row>
    <row r="1289" spans="1:8" s="91" customFormat="1" ht="13.9" hidden="1" customHeight="1" x14ac:dyDescent="0.2">
      <c r="A1289" s="92" t="s">
        <v>101</v>
      </c>
      <c r="B1289" s="94">
        <v>8</v>
      </c>
      <c r="C1289" s="96">
        <v>49691.46</v>
      </c>
      <c r="D1289" s="96">
        <v>0</v>
      </c>
      <c r="E1289" s="96">
        <v>49691.46</v>
      </c>
      <c r="F1289" s="93" t="s">
        <v>1946</v>
      </c>
      <c r="G1289" s="93" t="s">
        <v>624</v>
      </c>
      <c r="H1289" s="95" t="s">
        <v>1855</v>
      </c>
    </row>
    <row r="1290" spans="1:8" s="91" customFormat="1" ht="13.9" hidden="1" customHeight="1" x14ac:dyDescent="0.2">
      <c r="A1290" s="92" t="s">
        <v>101</v>
      </c>
      <c r="B1290" s="94">
        <v>9</v>
      </c>
      <c r="C1290" s="96">
        <v>53178.080000000002</v>
      </c>
      <c r="D1290" s="96">
        <v>0</v>
      </c>
      <c r="E1290" s="96">
        <v>53178.080000000002</v>
      </c>
      <c r="F1290" s="93" t="s">
        <v>2124</v>
      </c>
      <c r="G1290" s="93" t="s">
        <v>624</v>
      </c>
      <c r="H1290" s="95" t="s">
        <v>2033</v>
      </c>
    </row>
    <row r="1291" spans="1:8" s="91" customFormat="1" ht="13.9" hidden="1" customHeight="1" x14ac:dyDescent="0.2">
      <c r="A1291" s="92" t="s">
        <v>101</v>
      </c>
      <c r="B1291" s="94">
        <v>10</v>
      </c>
      <c r="C1291" s="96">
        <v>53178.080000000002</v>
      </c>
      <c r="D1291" s="96">
        <v>0</v>
      </c>
      <c r="E1291" s="96">
        <v>53178.080000000002</v>
      </c>
      <c r="F1291" s="93" t="s">
        <v>2320</v>
      </c>
      <c r="G1291" s="93" t="s">
        <v>624</v>
      </c>
      <c r="H1291" s="95" t="s">
        <v>2229</v>
      </c>
    </row>
    <row r="1292" spans="1:8" s="91" customFormat="1" ht="13.9" hidden="1" customHeight="1" x14ac:dyDescent="0.2">
      <c r="A1292" s="92" t="s">
        <v>101</v>
      </c>
      <c r="B1292" s="94">
        <v>11</v>
      </c>
      <c r="C1292" s="96">
        <v>53178.080000000002</v>
      </c>
      <c r="D1292" s="96">
        <v>0</v>
      </c>
      <c r="E1292" s="96">
        <v>53178.080000000002</v>
      </c>
      <c r="F1292" s="93" t="s">
        <v>2624</v>
      </c>
      <c r="G1292" s="93" t="s">
        <v>624</v>
      </c>
      <c r="H1292" s="95" t="s">
        <v>2394</v>
      </c>
    </row>
    <row r="1293" spans="1:8" s="91" customFormat="1" ht="13.9" hidden="1" customHeight="1" x14ac:dyDescent="0.2">
      <c r="A1293" s="92" t="s">
        <v>101</v>
      </c>
      <c r="B1293" s="94">
        <v>12</v>
      </c>
      <c r="C1293" s="96">
        <v>53174.41</v>
      </c>
      <c r="D1293" s="96">
        <v>0</v>
      </c>
      <c r="E1293" s="96">
        <v>53174.41</v>
      </c>
      <c r="F1293" s="93" t="s">
        <v>2625</v>
      </c>
      <c r="G1293" s="93" t="s">
        <v>624</v>
      </c>
      <c r="H1293" s="95" t="s">
        <v>2396</v>
      </c>
    </row>
    <row r="1294" spans="1:8" s="91" customFormat="1" ht="13.9" hidden="1" customHeight="1" x14ac:dyDescent="0.2">
      <c r="A1294" s="92" t="s">
        <v>102</v>
      </c>
      <c r="B1294" s="94">
        <v>1</v>
      </c>
      <c r="C1294" s="96">
        <v>876000.24</v>
      </c>
      <c r="D1294" s="96">
        <v>0</v>
      </c>
      <c r="E1294" s="96">
        <v>876000.24</v>
      </c>
      <c r="F1294" s="93" t="s">
        <v>625</v>
      </c>
      <c r="G1294" s="93" t="s">
        <v>626</v>
      </c>
      <c r="H1294" s="95" t="s">
        <v>443</v>
      </c>
    </row>
    <row r="1295" spans="1:8" s="91" customFormat="1" ht="13.9" hidden="1" customHeight="1" x14ac:dyDescent="0.2">
      <c r="A1295" s="92" t="s">
        <v>102</v>
      </c>
      <c r="B1295" s="94">
        <v>2</v>
      </c>
      <c r="C1295" s="96">
        <v>876000.24</v>
      </c>
      <c r="D1295" s="96">
        <v>0</v>
      </c>
      <c r="E1295" s="96">
        <v>876000.24</v>
      </c>
      <c r="F1295" s="93" t="s">
        <v>872</v>
      </c>
      <c r="G1295" s="93" t="s">
        <v>626</v>
      </c>
      <c r="H1295" s="95" t="s">
        <v>780</v>
      </c>
    </row>
    <row r="1296" spans="1:8" s="91" customFormat="1" ht="13.9" hidden="1" customHeight="1" x14ac:dyDescent="0.2">
      <c r="A1296" s="92" t="s">
        <v>102</v>
      </c>
      <c r="B1296" s="94">
        <v>3</v>
      </c>
      <c r="C1296" s="96">
        <v>876000.24</v>
      </c>
      <c r="D1296" s="96">
        <v>0</v>
      </c>
      <c r="E1296" s="96">
        <v>876000.24</v>
      </c>
      <c r="F1296" s="93" t="s">
        <v>1051</v>
      </c>
      <c r="G1296" s="93" t="s">
        <v>626</v>
      </c>
      <c r="H1296" s="95" t="s">
        <v>959</v>
      </c>
    </row>
    <row r="1297" spans="1:8" s="91" customFormat="1" ht="13.9" hidden="1" customHeight="1" x14ac:dyDescent="0.2">
      <c r="A1297" s="92" t="s">
        <v>102</v>
      </c>
      <c r="B1297" s="94">
        <v>4</v>
      </c>
      <c r="C1297" s="96">
        <v>843782.16</v>
      </c>
      <c r="D1297" s="96">
        <v>0</v>
      </c>
      <c r="E1297" s="96">
        <v>843782.16</v>
      </c>
      <c r="F1297" s="93" t="s">
        <v>1231</v>
      </c>
      <c r="G1297" s="93" t="s">
        <v>626</v>
      </c>
      <c r="H1297" s="95" t="s">
        <v>1139</v>
      </c>
    </row>
    <row r="1298" spans="1:8" s="91" customFormat="1" ht="13.9" hidden="1" customHeight="1" x14ac:dyDescent="0.2">
      <c r="A1298" s="64" t="s">
        <v>102</v>
      </c>
      <c r="B1298" s="65">
        <v>4</v>
      </c>
      <c r="C1298" s="66">
        <v>32218.080000000002</v>
      </c>
      <c r="D1298" s="66">
        <v>0</v>
      </c>
      <c r="E1298" s="66">
        <v>32218.080000000002</v>
      </c>
      <c r="F1298" s="64" t="s">
        <v>1231</v>
      </c>
      <c r="G1298" s="64" t="s">
        <v>626</v>
      </c>
      <c r="H1298" s="64" t="s">
        <v>2390</v>
      </c>
    </row>
    <row r="1299" spans="1:8" s="91" customFormat="1" ht="13.9" hidden="1" customHeight="1" x14ac:dyDescent="0.2">
      <c r="A1299" s="92" t="s">
        <v>102</v>
      </c>
      <c r="B1299" s="94">
        <v>5</v>
      </c>
      <c r="C1299" s="96">
        <v>876000.24</v>
      </c>
      <c r="D1299" s="96">
        <v>0</v>
      </c>
      <c r="E1299" s="96">
        <v>876000.24</v>
      </c>
      <c r="F1299" s="93" t="s">
        <v>1409</v>
      </c>
      <c r="G1299" s="93" t="s">
        <v>626</v>
      </c>
      <c r="H1299" s="95" t="s">
        <v>1317</v>
      </c>
    </row>
    <row r="1300" spans="1:8" s="91" customFormat="1" ht="13.9" hidden="1" customHeight="1" x14ac:dyDescent="0.2">
      <c r="A1300" s="92" t="s">
        <v>102</v>
      </c>
      <c r="B1300" s="94">
        <v>6</v>
      </c>
      <c r="C1300" s="96">
        <v>801072.13</v>
      </c>
      <c r="D1300" s="96">
        <v>0</v>
      </c>
      <c r="E1300" s="96">
        <v>801072.13</v>
      </c>
      <c r="F1300" s="93" t="s">
        <v>1587</v>
      </c>
      <c r="G1300" s="93" t="s">
        <v>626</v>
      </c>
      <c r="H1300" s="95" t="s">
        <v>1495</v>
      </c>
    </row>
    <row r="1301" spans="1:8" s="91" customFormat="1" ht="13.9" hidden="1" customHeight="1" x14ac:dyDescent="0.2">
      <c r="A1301" s="92" t="s">
        <v>102</v>
      </c>
      <c r="B1301" s="94">
        <v>7</v>
      </c>
      <c r="C1301" s="96">
        <v>800860.81</v>
      </c>
      <c r="D1301" s="96">
        <v>0</v>
      </c>
      <c r="E1301" s="96">
        <v>800860.81</v>
      </c>
      <c r="F1301" s="93" t="s">
        <v>1772</v>
      </c>
      <c r="G1301" s="93" t="s">
        <v>626</v>
      </c>
      <c r="H1301" s="95" t="s">
        <v>1680</v>
      </c>
    </row>
    <row r="1302" spans="1:8" s="91" customFormat="1" ht="13.9" hidden="1" customHeight="1" x14ac:dyDescent="0.2">
      <c r="A1302" s="92" t="s">
        <v>102</v>
      </c>
      <c r="B1302" s="94">
        <v>8</v>
      </c>
      <c r="C1302" s="96">
        <v>800900.15</v>
      </c>
      <c r="D1302" s="96">
        <v>0</v>
      </c>
      <c r="E1302" s="96">
        <v>800900.15</v>
      </c>
      <c r="F1302" s="93" t="s">
        <v>1947</v>
      </c>
      <c r="G1302" s="93" t="s">
        <v>626</v>
      </c>
      <c r="H1302" s="95" t="s">
        <v>1855</v>
      </c>
    </row>
    <row r="1303" spans="1:8" s="91" customFormat="1" ht="13.9" hidden="1" customHeight="1" x14ac:dyDescent="0.2">
      <c r="A1303" s="92" t="s">
        <v>102</v>
      </c>
      <c r="B1303" s="94">
        <v>9</v>
      </c>
      <c r="C1303" s="96">
        <v>871281.9</v>
      </c>
      <c r="D1303" s="96">
        <v>0</v>
      </c>
      <c r="E1303" s="96">
        <v>871281.9</v>
      </c>
      <c r="F1303" s="93" t="s">
        <v>2125</v>
      </c>
      <c r="G1303" s="93" t="s">
        <v>626</v>
      </c>
      <c r="H1303" s="95" t="s">
        <v>2033</v>
      </c>
    </row>
    <row r="1304" spans="1:8" s="91" customFormat="1" ht="13.9" hidden="1" customHeight="1" x14ac:dyDescent="0.2">
      <c r="A1304" s="92" t="s">
        <v>102</v>
      </c>
      <c r="B1304" s="94">
        <v>10</v>
      </c>
      <c r="C1304" s="96">
        <v>871281.89</v>
      </c>
      <c r="D1304" s="96">
        <v>0</v>
      </c>
      <c r="E1304" s="96">
        <v>871281.89</v>
      </c>
      <c r="F1304" s="93" t="s">
        <v>2321</v>
      </c>
      <c r="G1304" s="93" t="s">
        <v>626</v>
      </c>
      <c r="H1304" s="95" t="s">
        <v>2229</v>
      </c>
    </row>
    <row r="1305" spans="1:8" s="91" customFormat="1" ht="13.9" hidden="1" customHeight="1" x14ac:dyDescent="0.2">
      <c r="A1305" s="92" t="s">
        <v>102</v>
      </c>
      <c r="B1305" s="94">
        <v>11</v>
      </c>
      <c r="C1305" s="96">
        <v>871281.89</v>
      </c>
      <c r="D1305" s="96">
        <v>0</v>
      </c>
      <c r="E1305" s="96">
        <v>871281.89</v>
      </c>
      <c r="F1305" s="93" t="s">
        <v>2626</v>
      </c>
      <c r="G1305" s="93" t="s">
        <v>626</v>
      </c>
      <c r="H1305" s="95" t="s">
        <v>2394</v>
      </c>
    </row>
    <row r="1306" spans="1:8" s="91" customFormat="1" ht="13.9" hidden="1" customHeight="1" x14ac:dyDescent="0.2">
      <c r="A1306" s="92" t="s">
        <v>102</v>
      </c>
      <c r="B1306" s="94">
        <v>12</v>
      </c>
      <c r="C1306" s="96">
        <v>871207.67</v>
      </c>
      <c r="D1306" s="96">
        <v>0</v>
      </c>
      <c r="E1306" s="96">
        <v>871207.67</v>
      </c>
      <c r="F1306" s="93" t="s">
        <v>2627</v>
      </c>
      <c r="G1306" s="93" t="s">
        <v>626</v>
      </c>
      <c r="H1306" s="95" t="s">
        <v>2396</v>
      </c>
    </row>
    <row r="1307" spans="1:8" s="91" customFormat="1" ht="13.9" hidden="1" customHeight="1" x14ac:dyDescent="0.2">
      <c r="A1307" s="92" t="s">
        <v>103</v>
      </c>
      <c r="B1307" s="94">
        <v>1</v>
      </c>
      <c r="C1307" s="96">
        <v>106575.42</v>
      </c>
      <c r="D1307" s="96">
        <v>0</v>
      </c>
      <c r="E1307" s="96">
        <v>106575.42</v>
      </c>
      <c r="F1307" s="93" t="s">
        <v>627</v>
      </c>
      <c r="G1307" s="93" t="s">
        <v>628</v>
      </c>
      <c r="H1307" s="95" t="s">
        <v>443</v>
      </c>
    </row>
    <row r="1308" spans="1:8" s="91" customFormat="1" ht="13.9" hidden="1" customHeight="1" x14ac:dyDescent="0.2">
      <c r="A1308" s="92" t="s">
        <v>103</v>
      </c>
      <c r="B1308" s="94">
        <v>2</v>
      </c>
      <c r="C1308" s="96">
        <v>106575.42</v>
      </c>
      <c r="D1308" s="96">
        <v>0</v>
      </c>
      <c r="E1308" s="96">
        <v>106575.42</v>
      </c>
      <c r="F1308" s="93" t="s">
        <v>873</v>
      </c>
      <c r="G1308" s="93" t="s">
        <v>628</v>
      </c>
      <c r="H1308" s="95" t="s">
        <v>780</v>
      </c>
    </row>
    <row r="1309" spans="1:8" s="91" customFormat="1" ht="13.9" hidden="1" customHeight="1" x14ac:dyDescent="0.2">
      <c r="A1309" s="92" t="s">
        <v>103</v>
      </c>
      <c r="B1309" s="94">
        <v>3</v>
      </c>
      <c r="C1309" s="96">
        <v>106575.42</v>
      </c>
      <c r="D1309" s="96">
        <v>0</v>
      </c>
      <c r="E1309" s="96">
        <v>106575.42</v>
      </c>
      <c r="F1309" s="93" t="s">
        <v>1052</v>
      </c>
      <c r="G1309" s="93" t="s">
        <v>628</v>
      </c>
      <c r="H1309" s="95" t="s">
        <v>959</v>
      </c>
    </row>
    <row r="1310" spans="1:8" s="91" customFormat="1" ht="13.9" hidden="1" customHeight="1" x14ac:dyDescent="0.2">
      <c r="A1310" s="92" t="s">
        <v>103</v>
      </c>
      <c r="B1310" s="94">
        <v>4</v>
      </c>
      <c r="C1310" s="96">
        <v>98365.02</v>
      </c>
      <c r="D1310" s="96">
        <v>0</v>
      </c>
      <c r="E1310" s="96">
        <v>98365.02</v>
      </c>
      <c r="F1310" s="93" t="s">
        <v>1232</v>
      </c>
      <c r="G1310" s="93" t="s">
        <v>628</v>
      </c>
      <c r="H1310" s="95" t="s">
        <v>1139</v>
      </c>
    </row>
    <row r="1311" spans="1:8" s="91" customFormat="1" ht="13.9" hidden="1" customHeight="1" x14ac:dyDescent="0.2">
      <c r="A1311" s="64" t="s">
        <v>103</v>
      </c>
      <c r="B1311" s="65">
        <v>4</v>
      </c>
      <c r="C1311" s="66">
        <v>8210.4</v>
      </c>
      <c r="D1311" s="66">
        <v>0</v>
      </c>
      <c r="E1311" s="66">
        <v>8210.4</v>
      </c>
      <c r="F1311" s="64" t="s">
        <v>1232</v>
      </c>
      <c r="G1311" s="64" t="s">
        <v>628</v>
      </c>
      <c r="H1311" s="64" t="s">
        <v>2390</v>
      </c>
    </row>
    <row r="1312" spans="1:8" s="91" customFormat="1" ht="13.9" hidden="1" customHeight="1" x14ac:dyDescent="0.2">
      <c r="A1312" s="92" t="s">
        <v>103</v>
      </c>
      <c r="B1312" s="94">
        <v>5</v>
      </c>
      <c r="C1312" s="96">
        <v>106575.42</v>
      </c>
      <c r="D1312" s="96">
        <v>0</v>
      </c>
      <c r="E1312" s="96">
        <v>106575.42</v>
      </c>
      <c r="F1312" s="93" t="s">
        <v>1410</v>
      </c>
      <c r="G1312" s="93" t="s">
        <v>628</v>
      </c>
      <c r="H1312" s="95" t="s">
        <v>1317</v>
      </c>
    </row>
    <row r="1313" spans="1:8" s="91" customFormat="1" ht="13.9" hidden="1" customHeight="1" x14ac:dyDescent="0.2">
      <c r="A1313" s="92" t="s">
        <v>103</v>
      </c>
      <c r="B1313" s="94">
        <v>6</v>
      </c>
      <c r="C1313" s="96">
        <v>87811.34</v>
      </c>
      <c r="D1313" s="96">
        <v>0</v>
      </c>
      <c r="E1313" s="96">
        <v>87811.34</v>
      </c>
      <c r="F1313" s="93" t="s">
        <v>1588</v>
      </c>
      <c r="G1313" s="93" t="s">
        <v>628</v>
      </c>
      <c r="H1313" s="95" t="s">
        <v>1495</v>
      </c>
    </row>
    <row r="1314" spans="1:8" s="91" customFormat="1" ht="13.9" hidden="1" customHeight="1" x14ac:dyDescent="0.2">
      <c r="A1314" s="92" t="s">
        <v>103</v>
      </c>
      <c r="B1314" s="94">
        <v>7</v>
      </c>
      <c r="C1314" s="96">
        <v>87777.04</v>
      </c>
      <c r="D1314" s="96">
        <v>0</v>
      </c>
      <c r="E1314" s="96">
        <v>87777.04</v>
      </c>
      <c r="F1314" s="93" t="s">
        <v>1773</v>
      </c>
      <c r="G1314" s="93" t="s">
        <v>628</v>
      </c>
      <c r="H1314" s="95" t="s">
        <v>1680</v>
      </c>
    </row>
    <row r="1315" spans="1:8" s="91" customFormat="1" ht="13.9" hidden="1" customHeight="1" x14ac:dyDescent="0.2">
      <c r="A1315" s="92" t="s">
        <v>103</v>
      </c>
      <c r="B1315" s="94">
        <v>8</v>
      </c>
      <c r="C1315" s="96">
        <v>87782.87</v>
      </c>
      <c r="D1315" s="96">
        <v>0</v>
      </c>
      <c r="E1315" s="96">
        <v>87782.87</v>
      </c>
      <c r="F1315" s="93" t="s">
        <v>1948</v>
      </c>
      <c r="G1315" s="93" t="s">
        <v>628</v>
      </c>
      <c r="H1315" s="95" t="s">
        <v>1855</v>
      </c>
    </row>
    <row r="1316" spans="1:8" s="91" customFormat="1" ht="13.9" hidden="1" customHeight="1" x14ac:dyDescent="0.2">
      <c r="A1316" s="92" t="s">
        <v>103</v>
      </c>
      <c r="B1316" s="94">
        <v>9</v>
      </c>
      <c r="C1316" s="96">
        <v>98206.17</v>
      </c>
      <c r="D1316" s="96">
        <v>0</v>
      </c>
      <c r="E1316" s="96">
        <v>98206.17</v>
      </c>
      <c r="F1316" s="93" t="s">
        <v>2126</v>
      </c>
      <c r="G1316" s="93" t="s">
        <v>628</v>
      </c>
      <c r="H1316" s="95" t="s">
        <v>2033</v>
      </c>
    </row>
    <row r="1317" spans="1:8" s="91" customFormat="1" ht="13.9" hidden="1" customHeight="1" x14ac:dyDescent="0.2">
      <c r="A1317" s="92" t="s">
        <v>103</v>
      </c>
      <c r="B1317" s="94">
        <v>10</v>
      </c>
      <c r="C1317" s="96">
        <v>98206.17</v>
      </c>
      <c r="D1317" s="96">
        <v>0</v>
      </c>
      <c r="E1317" s="96">
        <v>98206.17</v>
      </c>
      <c r="F1317" s="93" t="s">
        <v>2322</v>
      </c>
      <c r="G1317" s="93" t="s">
        <v>628</v>
      </c>
      <c r="H1317" s="95" t="s">
        <v>2229</v>
      </c>
    </row>
    <row r="1318" spans="1:8" s="91" customFormat="1" ht="13.9" hidden="1" customHeight="1" x14ac:dyDescent="0.2">
      <c r="A1318" s="92" t="s">
        <v>103</v>
      </c>
      <c r="B1318" s="94">
        <v>11</v>
      </c>
      <c r="C1318" s="96">
        <v>98206.18</v>
      </c>
      <c r="D1318" s="96">
        <v>0</v>
      </c>
      <c r="E1318" s="96">
        <v>98206.18</v>
      </c>
      <c r="F1318" s="93" t="s">
        <v>2629</v>
      </c>
      <c r="G1318" s="93" t="s">
        <v>628</v>
      </c>
      <c r="H1318" s="95" t="s">
        <v>2394</v>
      </c>
    </row>
    <row r="1319" spans="1:8" s="91" customFormat="1" ht="13.9" hidden="1" customHeight="1" x14ac:dyDescent="0.2">
      <c r="A1319" s="92" t="s">
        <v>103</v>
      </c>
      <c r="B1319" s="94">
        <v>12</v>
      </c>
      <c r="C1319" s="96">
        <v>98195.18</v>
      </c>
      <c r="D1319" s="96">
        <v>0</v>
      </c>
      <c r="E1319" s="96">
        <v>98195.18</v>
      </c>
      <c r="F1319" s="93" t="s">
        <v>2630</v>
      </c>
      <c r="G1319" s="93" t="s">
        <v>628</v>
      </c>
      <c r="H1319" s="95" t="s">
        <v>2396</v>
      </c>
    </row>
    <row r="1320" spans="1:8" s="91" customFormat="1" ht="13.9" hidden="1" customHeight="1" x14ac:dyDescent="0.2">
      <c r="A1320" s="92" t="s">
        <v>104</v>
      </c>
      <c r="B1320" s="94">
        <v>1</v>
      </c>
      <c r="C1320" s="96">
        <v>209542.05</v>
      </c>
      <c r="D1320" s="96">
        <v>0</v>
      </c>
      <c r="E1320" s="96">
        <v>209542.05</v>
      </c>
      <c r="F1320" s="93" t="s">
        <v>629</v>
      </c>
      <c r="G1320" s="93" t="s">
        <v>630</v>
      </c>
      <c r="H1320" s="95" t="s">
        <v>443</v>
      </c>
    </row>
    <row r="1321" spans="1:8" s="91" customFormat="1" ht="13.9" hidden="1" customHeight="1" x14ac:dyDescent="0.2">
      <c r="A1321" s="92" t="s">
        <v>104</v>
      </c>
      <c r="B1321" s="94">
        <v>2</v>
      </c>
      <c r="C1321" s="96">
        <v>209542.05</v>
      </c>
      <c r="D1321" s="96">
        <v>0</v>
      </c>
      <c r="E1321" s="96">
        <v>209542.05</v>
      </c>
      <c r="F1321" s="93" t="s">
        <v>874</v>
      </c>
      <c r="G1321" s="93" t="s">
        <v>630</v>
      </c>
      <c r="H1321" s="95" t="s">
        <v>780</v>
      </c>
    </row>
    <row r="1322" spans="1:8" s="91" customFormat="1" ht="13.9" hidden="1" customHeight="1" x14ac:dyDescent="0.2">
      <c r="A1322" s="92" t="s">
        <v>104</v>
      </c>
      <c r="B1322" s="94">
        <v>3</v>
      </c>
      <c r="C1322" s="96">
        <v>209542.05</v>
      </c>
      <c r="D1322" s="96">
        <v>0</v>
      </c>
      <c r="E1322" s="96">
        <v>209542.05</v>
      </c>
      <c r="F1322" s="93" t="s">
        <v>1053</v>
      </c>
      <c r="G1322" s="93" t="s">
        <v>630</v>
      </c>
      <c r="H1322" s="95" t="s">
        <v>959</v>
      </c>
    </row>
    <row r="1323" spans="1:8" s="91" customFormat="1" ht="13.9" hidden="1" customHeight="1" x14ac:dyDescent="0.2">
      <c r="A1323" s="92" t="s">
        <v>104</v>
      </c>
      <c r="B1323" s="94">
        <v>4</v>
      </c>
      <c r="C1323" s="96">
        <v>193373.06</v>
      </c>
      <c r="D1323" s="96">
        <v>0</v>
      </c>
      <c r="E1323" s="96">
        <v>193373.06</v>
      </c>
      <c r="F1323" s="93" t="s">
        <v>1233</v>
      </c>
      <c r="G1323" s="93" t="s">
        <v>630</v>
      </c>
      <c r="H1323" s="95" t="s">
        <v>1139</v>
      </c>
    </row>
    <row r="1324" spans="1:8" s="91" customFormat="1" ht="13.9" hidden="1" customHeight="1" x14ac:dyDescent="0.2">
      <c r="A1324" s="64" t="s">
        <v>104</v>
      </c>
      <c r="B1324" s="65">
        <v>4</v>
      </c>
      <c r="C1324" s="66">
        <v>16168.99</v>
      </c>
      <c r="D1324" s="66">
        <v>0</v>
      </c>
      <c r="E1324" s="66">
        <v>16168.99</v>
      </c>
      <c r="F1324" s="64" t="s">
        <v>1233</v>
      </c>
      <c r="G1324" s="64" t="s">
        <v>630</v>
      </c>
      <c r="H1324" s="64" t="s">
        <v>2390</v>
      </c>
    </row>
    <row r="1325" spans="1:8" s="91" customFormat="1" ht="13.9" hidden="1" customHeight="1" x14ac:dyDescent="0.2">
      <c r="A1325" s="92" t="s">
        <v>104</v>
      </c>
      <c r="B1325" s="94">
        <v>5</v>
      </c>
      <c r="C1325" s="96">
        <v>209542.05</v>
      </c>
      <c r="D1325" s="96">
        <v>0</v>
      </c>
      <c r="E1325" s="96">
        <v>209542.05</v>
      </c>
      <c r="F1325" s="93" t="s">
        <v>1411</v>
      </c>
      <c r="G1325" s="93" t="s">
        <v>630</v>
      </c>
      <c r="H1325" s="95" t="s">
        <v>1317</v>
      </c>
    </row>
    <row r="1326" spans="1:8" s="91" customFormat="1" ht="13.9" hidden="1" customHeight="1" x14ac:dyDescent="0.2">
      <c r="A1326" s="92" t="s">
        <v>104</v>
      </c>
      <c r="B1326" s="94">
        <v>6</v>
      </c>
      <c r="C1326" s="96">
        <v>195786.03</v>
      </c>
      <c r="D1326" s="96">
        <v>0</v>
      </c>
      <c r="E1326" s="96">
        <v>195786.03</v>
      </c>
      <c r="F1326" s="93" t="s">
        <v>1589</v>
      </c>
      <c r="G1326" s="93" t="s">
        <v>630</v>
      </c>
      <c r="H1326" s="95" t="s">
        <v>1495</v>
      </c>
    </row>
    <row r="1327" spans="1:8" s="91" customFormat="1" ht="13.9" hidden="1" customHeight="1" x14ac:dyDescent="0.2">
      <c r="A1327" s="92" t="s">
        <v>104</v>
      </c>
      <c r="B1327" s="94">
        <v>7</v>
      </c>
      <c r="C1327" s="96">
        <v>196403.32</v>
      </c>
      <c r="D1327" s="96">
        <v>0</v>
      </c>
      <c r="E1327" s="96">
        <v>196403.32</v>
      </c>
      <c r="F1327" s="93" t="s">
        <v>1774</v>
      </c>
      <c r="G1327" s="93" t="s">
        <v>630</v>
      </c>
      <c r="H1327" s="95" t="s">
        <v>1680</v>
      </c>
    </row>
    <row r="1328" spans="1:8" s="91" customFormat="1" ht="13.9" hidden="1" customHeight="1" x14ac:dyDescent="0.2">
      <c r="A1328" s="92" t="s">
        <v>104</v>
      </c>
      <c r="B1328" s="94">
        <v>8</v>
      </c>
      <c r="C1328" s="96">
        <v>196411.09</v>
      </c>
      <c r="D1328" s="96">
        <v>0</v>
      </c>
      <c r="E1328" s="96">
        <v>196411.09</v>
      </c>
      <c r="F1328" s="93" t="s">
        <v>1949</v>
      </c>
      <c r="G1328" s="93" t="s">
        <v>630</v>
      </c>
      <c r="H1328" s="95" t="s">
        <v>1855</v>
      </c>
    </row>
    <row r="1329" spans="1:8" s="91" customFormat="1" ht="13.9" hidden="1" customHeight="1" x14ac:dyDescent="0.2">
      <c r="A1329" s="92" t="s">
        <v>104</v>
      </c>
      <c r="B1329" s="94">
        <v>9</v>
      </c>
      <c r="C1329" s="96">
        <v>210304.55</v>
      </c>
      <c r="D1329" s="96">
        <v>0</v>
      </c>
      <c r="E1329" s="96">
        <v>210304.55</v>
      </c>
      <c r="F1329" s="93" t="s">
        <v>2127</v>
      </c>
      <c r="G1329" s="93" t="s">
        <v>630</v>
      </c>
      <c r="H1329" s="95" t="s">
        <v>2033</v>
      </c>
    </row>
    <row r="1330" spans="1:8" s="91" customFormat="1" ht="13.9" hidden="1" customHeight="1" x14ac:dyDescent="0.2">
      <c r="A1330" s="92" t="s">
        <v>104</v>
      </c>
      <c r="B1330" s="94">
        <v>10</v>
      </c>
      <c r="C1330" s="96">
        <v>210304.55</v>
      </c>
      <c r="D1330" s="96">
        <v>0</v>
      </c>
      <c r="E1330" s="96">
        <v>210304.55</v>
      </c>
      <c r="F1330" s="93" t="s">
        <v>2323</v>
      </c>
      <c r="G1330" s="93" t="s">
        <v>630</v>
      </c>
      <c r="H1330" s="95" t="s">
        <v>2229</v>
      </c>
    </row>
    <row r="1331" spans="1:8" s="91" customFormat="1" ht="13.9" hidden="1" customHeight="1" x14ac:dyDescent="0.2">
      <c r="A1331" s="92" t="s">
        <v>104</v>
      </c>
      <c r="B1331" s="94">
        <v>11</v>
      </c>
      <c r="C1331" s="96">
        <v>210304.55</v>
      </c>
      <c r="D1331" s="96">
        <v>0</v>
      </c>
      <c r="E1331" s="96">
        <v>210304.55</v>
      </c>
      <c r="F1331" s="93" t="s">
        <v>2631</v>
      </c>
      <c r="G1331" s="93" t="s">
        <v>630</v>
      </c>
      <c r="H1331" s="95" t="s">
        <v>2394</v>
      </c>
    </row>
    <row r="1332" spans="1:8" s="91" customFormat="1" ht="13.9" hidden="1" customHeight="1" x14ac:dyDescent="0.2">
      <c r="A1332" s="92" t="s">
        <v>104</v>
      </c>
      <c r="B1332" s="94">
        <v>12</v>
      </c>
      <c r="C1332" s="96">
        <v>210289.9</v>
      </c>
      <c r="D1332" s="96">
        <v>0</v>
      </c>
      <c r="E1332" s="96">
        <v>210289.9</v>
      </c>
      <c r="F1332" s="93" t="s">
        <v>2632</v>
      </c>
      <c r="G1332" s="93" t="s">
        <v>630</v>
      </c>
      <c r="H1332" s="95" t="s">
        <v>2396</v>
      </c>
    </row>
    <row r="1333" spans="1:8" s="91" customFormat="1" ht="13.9" hidden="1" customHeight="1" x14ac:dyDescent="0.2">
      <c r="A1333" s="92" t="s">
        <v>105</v>
      </c>
      <c r="B1333" s="94">
        <v>1</v>
      </c>
      <c r="C1333" s="96">
        <v>78342.22</v>
      </c>
      <c r="D1333" s="96">
        <v>0</v>
      </c>
      <c r="E1333" s="96">
        <v>78342.22</v>
      </c>
      <c r="F1333" s="93" t="s">
        <v>631</v>
      </c>
      <c r="G1333" s="93" t="s">
        <v>632</v>
      </c>
      <c r="H1333" s="95" t="s">
        <v>443</v>
      </c>
    </row>
    <row r="1334" spans="1:8" s="91" customFormat="1" ht="13.9" hidden="1" customHeight="1" x14ac:dyDescent="0.2">
      <c r="A1334" s="92" t="s">
        <v>105</v>
      </c>
      <c r="B1334" s="94">
        <v>2</v>
      </c>
      <c r="C1334" s="96">
        <v>78342.22</v>
      </c>
      <c r="D1334" s="96">
        <v>0</v>
      </c>
      <c r="E1334" s="96">
        <v>78342.22</v>
      </c>
      <c r="F1334" s="93" t="s">
        <v>875</v>
      </c>
      <c r="G1334" s="93" t="s">
        <v>632</v>
      </c>
      <c r="H1334" s="95" t="s">
        <v>780</v>
      </c>
    </row>
    <row r="1335" spans="1:8" s="91" customFormat="1" ht="13.9" hidden="1" customHeight="1" x14ac:dyDescent="0.2">
      <c r="A1335" s="92" t="s">
        <v>105</v>
      </c>
      <c r="B1335" s="94">
        <v>3</v>
      </c>
      <c r="C1335" s="96">
        <v>78342.22</v>
      </c>
      <c r="D1335" s="96">
        <v>0</v>
      </c>
      <c r="E1335" s="96">
        <v>78342.22</v>
      </c>
      <c r="F1335" s="93" t="s">
        <v>1054</v>
      </c>
      <c r="G1335" s="93" t="s">
        <v>632</v>
      </c>
      <c r="H1335" s="95" t="s">
        <v>959</v>
      </c>
    </row>
    <row r="1336" spans="1:8" s="91" customFormat="1" ht="13.9" hidden="1" customHeight="1" x14ac:dyDescent="0.2">
      <c r="A1336" s="92" t="s">
        <v>105</v>
      </c>
      <c r="B1336" s="94">
        <v>4</v>
      </c>
      <c r="C1336" s="96">
        <v>69027.53</v>
      </c>
      <c r="D1336" s="96">
        <v>0</v>
      </c>
      <c r="E1336" s="96">
        <v>69027.53</v>
      </c>
      <c r="F1336" s="93" t="s">
        <v>1234</v>
      </c>
      <c r="G1336" s="93" t="s">
        <v>632</v>
      </c>
      <c r="H1336" s="95" t="s">
        <v>1139</v>
      </c>
    </row>
    <row r="1337" spans="1:8" s="91" customFormat="1" ht="13.9" hidden="1" customHeight="1" x14ac:dyDescent="0.2">
      <c r="A1337" s="64" t="s">
        <v>105</v>
      </c>
      <c r="B1337" s="65">
        <v>4</v>
      </c>
      <c r="C1337" s="66">
        <v>9314.69</v>
      </c>
      <c r="D1337" s="66">
        <v>0</v>
      </c>
      <c r="E1337" s="66">
        <v>9314.69</v>
      </c>
      <c r="F1337" s="64" t="s">
        <v>1234</v>
      </c>
      <c r="G1337" s="64" t="s">
        <v>632</v>
      </c>
      <c r="H1337" s="64" t="s">
        <v>2390</v>
      </c>
    </row>
    <row r="1338" spans="1:8" s="91" customFormat="1" ht="13.9" hidden="1" customHeight="1" x14ac:dyDescent="0.2">
      <c r="A1338" s="92" t="s">
        <v>105</v>
      </c>
      <c r="B1338" s="94">
        <v>5</v>
      </c>
      <c r="C1338" s="96">
        <v>78342.22</v>
      </c>
      <c r="D1338" s="96">
        <v>0</v>
      </c>
      <c r="E1338" s="96">
        <v>78342.22</v>
      </c>
      <c r="F1338" s="93" t="s">
        <v>1412</v>
      </c>
      <c r="G1338" s="93" t="s">
        <v>632</v>
      </c>
      <c r="H1338" s="95" t="s">
        <v>1317</v>
      </c>
    </row>
    <row r="1339" spans="1:8" s="91" customFormat="1" ht="13.9" hidden="1" customHeight="1" x14ac:dyDescent="0.2">
      <c r="A1339" s="92" t="s">
        <v>105</v>
      </c>
      <c r="B1339" s="94">
        <v>6</v>
      </c>
      <c r="C1339" s="96">
        <v>72879.199999999997</v>
      </c>
      <c r="D1339" s="96">
        <v>0</v>
      </c>
      <c r="E1339" s="96">
        <v>72879.199999999997</v>
      </c>
      <c r="F1339" s="93" t="s">
        <v>1590</v>
      </c>
      <c r="G1339" s="93" t="s">
        <v>632</v>
      </c>
      <c r="H1339" s="95" t="s">
        <v>1495</v>
      </c>
    </row>
    <row r="1340" spans="1:8" s="91" customFormat="1" ht="13.9" hidden="1" customHeight="1" x14ac:dyDescent="0.2">
      <c r="A1340" s="92" t="s">
        <v>105</v>
      </c>
      <c r="B1340" s="94">
        <v>7</v>
      </c>
      <c r="C1340" s="96">
        <v>71767.13</v>
      </c>
      <c r="D1340" s="96">
        <v>0</v>
      </c>
      <c r="E1340" s="96">
        <v>71767.13</v>
      </c>
      <c r="F1340" s="93" t="s">
        <v>1775</v>
      </c>
      <c r="G1340" s="93" t="s">
        <v>632</v>
      </c>
      <c r="H1340" s="95" t="s">
        <v>1680</v>
      </c>
    </row>
    <row r="1341" spans="1:8" s="91" customFormat="1" ht="13.9" hidden="1" customHeight="1" x14ac:dyDescent="0.2">
      <c r="A1341" s="92" t="s">
        <v>105</v>
      </c>
      <c r="B1341" s="94">
        <v>8</v>
      </c>
      <c r="C1341" s="96">
        <v>71772.23</v>
      </c>
      <c r="D1341" s="96">
        <v>0</v>
      </c>
      <c r="E1341" s="96">
        <v>71772.23</v>
      </c>
      <c r="F1341" s="93" t="s">
        <v>1950</v>
      </c>
      <c r="G1341" s="93" t="s">
        <v>632</v>
      </c>
      <c r="H1341" s="95" t="s">
        <v>1855</v>
      </c>
    </row>
    <row r="1342" spans="1:8" s="91" customFormat="1" ht="13.9" hidden="1" customHeight="1" x14ac:dyDescent="0.2">
      <c r="A1342" s="92" t="s">
        <v>105</v>
      </c>
      <c r="B1342" s="94">
        <v>9</v>
      </c>
      <c r="C1342" s="96">
        <v>80908.649999999994</v>
      </c>
      <c r="D1342" s="96">
        <v>0</v>
      </c>
      <c r="E1342" s="96">
        <v>80908.649999999994</v>
      </c>
      <c r="F1342" s="93" t="s">
        <v>2128</v>
      </c>
      <c r="G1342" s="93" t="s">
        <v>632</v>
      </c>
      <c r="H1342" s="95" t="s">
        <v>2033</v>
      </c>
    </row>
    <row r="1343" spans="1:8" s="91" customFormat="1" ht="13.9" hidden="1" customHeight="1" x14ac:dyDescent="0.2">
      <c r="A1343" s="92" t="s">
        <v>105</v>
      </c>
      <c r="B1343" s="94">
        <v>10</v>
      </c>
      <c r="C1343" s="96">
        <v>80908.649999999994</v>
      </c>
      <c r="D1343" s="96">
        <v>0</v>
      </c>
      <c r="E1343" s="96">
        <v>80908.649999999994</v>
      </c>
      <c r="F1343" s="93" t="s">
        <v>2324</v>
      </c>
      <c r="G1343" s="93" t="s">
        <v>632</v>
      </c>
      <c r="H1343" s="95" t="s">
        <v>2229</v>
      </c>
    </row>
    <row r="1344" spans="1:8" s="91" customFormat="1" ht="13.9" hidden="1" customHeight="1" x14ac:dyDescent="0.2">
      <c r="A1344" s="92" t="s">
        <v>105</v>
      </c>
      <c r="B1344" s="94">
        <v>11</v>
      </c>
      <c r="C1344" s="96">
        <v>80908.66</v>
      </c>
      <c r="D1344" s="96">
        <v>0</v>
      </c>
      <c r="E1344" s="96">
        <v>80908.66</v>
      </c>
      <c r="F1344" s="93" t="s">
        <v>2633</v>
      </c>
      <c r="G1344" s="93" t="s">
        <v>632</v>
      </c>
      <c r="H1344" s="95" t="s">
        <v>2394</v>
      </c>
    </row>
    <row r="1345" spans="1:8" s="91" customFormat="1" ht="13.9" hidden="1" customHeight="1" x14ac:dyDescent="0.2">
      <c r="A1345" s="92" t="s">
        <v>105</v>
      </c>
      <c r="B1345" s="94">
        <v>12</v>
      </c>
      <c r="C1345" s="96">
        <v>80899.02</v>
      </c>
      <c r="D1345" s="96">
        <v>0</v>
      </c>
      <c r="E1345" s="96">
        <v>80899.02</v>
      </c>
      <c r="F1345" s="93" t="s">
        <v>2634</v>
      </c>
      <c r="G1345" s="93" t="s">
        <v>632</v>
      </c>
      <c r="H1345" s="95" t="s">
        <v>2396</v>
      </c>
    </row>
    <row r="1346" spans="1:8" s="91" customFormat="1" ht="13.9" hidden="1" customHeight="1" x14ac:dyDescent="0.2">
      <c r="A1346" s="92" t="s">
        <v>106</v>
      </c>
      <c r="B1346" s="94">
        <v>1</v>
      </c>
      <c r="C1346" s="96">
        <v>76428.789999999994</v>
      </c>
      <c r="D1346" s="96">
        <v>0</v>
      </c>
      <c r="E1346" s="96">
        <v>76428.789999999994</v>
      </c>
      <c r="F1346" s="93" t="s">
        <v>633</v>
      </c>
      <c r="G1346" s="93" t="s">
        <v>634</v>
      </c>
      <c r="H1346" s="95" t="s">
        <v>635</v>
      </c>
    </row>
    <row r="1347" spans="1:8" s="91" customFormat="1" ht="13.9" hidden="1" customHeight="1" x14ac:dyDescent="0.2">
      <c r="A1347" s="92" t="s">
        <v>106</v>
      </c>
      <c r="B1347" s="94">
        <v>2</v>
      </c>
      <c r="C1347" s="96">
        <v>76428.789999999994</v>
      </c>
      <c r="D1347" s="96">
        <v>0</v>
      </c>
      <c r="E1347" s="96">
        <v>76428.789999999994</v>
      </c>
      <c r="F1347" s="93" t="s">
        <v>876</v>
      </c>
      <c r="G1347" s="93" t="s">
        <v>634</v>
      </c>
      <c r="H1347" s="95" t="s">
        <v>780</v>
      </c>
    </row>
    <row r="1348" spans="1:8" s="91" customFormat="1" ht="13.9" hidden="1" customHeight="1" x14ac:dyDescent="0.2">
      <c r="A1348" s="92" t="s">
        <v>106</v>
      </c>
      <c r="B1348" s="94">
        <v>3</v>
      </c>
      <c r="C1348" s="96">
        <v>76428.789999999994</v>
      </c>
      <c r="D1348" s="96">
        <v>0</v>
      </c>
      <c r="E1348" s="96">
        <v>76428.789999999994</v>
      </c>
      <c r="F1348" s="93" t="s">
        <v>1055</v>
      </c>
      <c r="G1348" s="93" t="s">
        <v>634</v>
      </c>
      <c r="H1348" s="95" t="s">
        <v>959</v>
      </c>
    </row>
    <row r="1349" spans="1:8" s="91" customFormat="1" ht="13.9" hidden="1" customHeight="1" x14ac:dyDescent="0.2">
      <c r="A1349" s="92" t="s">
        <v>106</v>
      </c>
      <c r="B1349" s="94">
        <v>4</v>
      </c>
      <c r="C1349" s="96">
        <v>63341.66</v>
      </c>
      <c r="D1349" s="96">
        <v>0</v>
      </c>
      <c r="E1349" s="96">
        <v>63341.66</v>
      </c>
      <c r="F1349" s="93" t="s">
        <v>1235</v>
      </c>
      <c r="G1349" s="93" t="s">
        <v>634</v>
      </c>
      <c r="H1349" s="95" t="s">
        <v>1139</v>
      </c>
    </row>
    <row r="1350" spans="1:8" s="91" customFormat="1" ht="13.9" hidden="1" customHeight="1" x14ac:dyDescent="0.2">
      <c r="A1350" s="64" t="s">
        <v>106</v>
      </c>
      <c r="B1350" s="65">
        <v>4</v>
      </c>
      <c r="C1350" s="66">
        <v>13087.13</v>
      </c>
      <c r="D1350" s="66">
        <v>0</v>
      </c>
      <c r="E1350" s="66">
        <v>13087.13</v>
      </c>
      <c r="F1350" s="64" t="s">
        <v>1235</v>
      </c>
      <c r="G1350" s="64" t="s">
        <v>634</v>
      </c>
      <c r="H1350" s="64" t="s">
        <v>2390</v>
      </c>
    </row>
    <row r="1351" spans="1:8" s="91" customFormat="1" ht="13.9" hidden="1" customHeight="1" x14ac:dyDescent="0.2">
      <c r="A1351" s="92" t="s">
        <v>106</v>
      </c>
      <c r="B1351" s="94">
        <v>5</v>
      </c>
      <c r="C1351" s="96">
        <v>76428.789999999994</v>
      </c>
      <c r="D1351" s="96">
        <v>0</v>
      </c>
      <c r="E1351" s="96">
        <v>76428.789999999994</v>
      </c>
      <c r="F1351" s="93" t="s">
        <v>1413</v>
      </c>
      <c r="G1351" s="93" t="s">
        <v>634</v>
      </c>
      <c r="H1351" s="95" t="s">
        <v>1317</v>
      </c>
    </row>
    <row r="1352" spans="1:8" s="91" customFormat="1" ht="13.9" hidden="1" customHeight="1" x14ac:dyDescent="0.2">
      <c r="A1352" s="92" t="s">
        <v>106</v>
      </c>
      <c r="B1352" s="94">
        <v>6</v>
      </c>
      <c r="C1352" s="96">
        <v>103191.3</v>
      </c>
      <c r="D1352" s="96">
        <v>0</v>
      </c>
      <c r="E1352" s="96">
        <v>103191.3</v>
      </c>
      <c r="F1352" s="93" t="s">
        <v>1591</v>
      </c>
      <c r="G1352" s="93" t="s">
        <v>634</v>
      </c>
      <c r="H1352" s="95" t="s">
        <v>1495</v>
      </c>
    </row>
    <row r="1353" spans="1:8" s="91" customFormat="1" ht="13.9" hidden="1" customHeight="1" x14ac:dyDescent="0.2">
      <c r="A1353" s="92" t="s">
        <v>106</v>
      </c>
      <c r="B1353" s="94">
        <v>7</v>
      </c>
      <c r="C1353" s="96">
        <v>103159.34</v>
      </c>
      <c r="D1353" s="96">
        <v>0</v>
      </c>
      <c r="E1353" s="96">
        <v>103159.34</v>
      </c>
      <c r="F1353" s="93" t="s">
        <v>1776</v>
      </c>
      <c r="G1353" s="93" t="s">
        <v>634</v>
      </c>
      <c r="H1353" s="95" t="s">
        <v>1680</v>
      </c>
    </row>
    <row r="1354" spans="1:8" s="91" customFormat="1" ht="13.9" hidden="1" customHeight="1" x14ac:dyDescent="0.2">
      <c r="A1354" s="92" t="s">
        <v>106</v>
      </c>
      <c r="B1354" s="94">
        <v>8</v>
      </c>
      <c r="C1354" s="96">
        <v>103164.77</v>
      </c>
      <c r="D1354" s="96">
        <v>0</v>
      </c>
      <c r="E1354" s="96">
        <v>103164.77</v>
      </c>
      <c r="F1354" s="93" t="s">
        <v>1951</v>
      </c>
      <c r="G1354" s="93" t="s">
        <v>634</v>
      </c>
      <c r="H1354" s="95" t="s">
        <v>1855</v>
      </c>
    </row>
    <row r="1355" spans="1:8" s="91" customFormat="1" ht="13.9" hidden="1" customHeight="1" x14ac:dyDescent="0.2">
      <c r="A1355" s="92" t="s">
        <v>106</v>
      </c>
      <c r="B1355" s="94">
        <v>9</v>
      </c>
      <c r="C1355" s="96">
        <v>112878.72</v>
      </c>
      <c r="D1355" s="96">
        <v>0</v>
      </c>
      <c r="E1355" s="96">
        <v>112878.72</v>
      </c>
      <c r="F1355" s="93" t="s">
        <v>2129</v>
      </c>
      <c r="G1355" s="93" t="s">
        <v>634</v>
      </c>
      <c r="H1355" s="95" t="s">
        <v>2033</v>
      </c>
    </row>
    <row r="1356" spans="1:8" s="91" customFormat="1" ht="13.9" hidden="1" customHeight="1" x14ac:dyDescent="0.2">
      <c r="A1356" s="92" t="s">
        <v>106</v>
      </c>
      <c r="B1356" s="94">
        <v>10</v>
      </c>
      <c r="C1356" s="96">
        <v>112878.71</v>
      </c>
      <c r="D1356" s="96">
        <v>0</v>
      </c>
      <c r="E1356" s="96">
        <v>112878.71</v>
      </c>
      <c r="F1356" s="93" t="s">
        <v>2325</v>
      </c>
      <c r="G1356" s="93" t="s">
        <v>634</v>
      </c>
      <c r="H1356" s="95" t="s">
        <v>2229</v>
      </c>
    </row>
    <row r="1357" spans="1:8" s="91" customFormat="1" ht="13.9" hidden="1" customHeight="1" x14ac:dyDescent="0.2">
      <c r="A1357" s="92" t="s">
        <v>106</v>
      </c>
      <c r="B1357" s="94">
        <v>11</v>
      </c>
      <c r="C1357" s="96">
        <v>112878.72</v>
      </c>
      <c r="D1357" s="96">
        <v>0</v>
      </c>
      <c r="E1357" s="96">
        <v>112878.72</v>
      </c>
      <c r="F1357" s="93" t="s">
        <v>2635</v>
      </c>
      <c r="G1357" s="93" t="s">
        <v>634</v>
      </c>
      <c r="H1357" s="95" t="s">
        <v>2394</v>
      </c>
    </row>
    <row r="1358" spans="1:8" s="91" customFormat="1" ht="13.9" hidden="1" customHeight="1" x14ac:dyDescent="0.2">
      <c r="A1358" s="92" t="s">
        <v>106</v>
      </c>
      <c r="B1358" s="94">
        <v>12</v>
      </c>
      <c r="C1358" s="96">
        <v>112868.47</v>
      </c>
      <c r="D1358" s="96">
        <v>0</v>
      </c>
      <c r="E1358" s="96">
        <v>112868.47</v>
      </c>
      <c r="F1358" s="93" t="s">
        <v>2636</v>
      </c>
      <c r="G1358" s="93" t="s">
        <v>634</v>
      </c>
      <c r="H1358" s="95" t="s">
        <v>2396</v>
      </c>
    </row>
    <row r="1359" spans="1:8" s="91" customFormat="1" ht="13.9" hidden="1" customHeight="1" x14ac:dyDescent="0.2">
      <c r="A1359" s="92" t="s">
        <v>107</v>
      </c>
      <c r="B1359" s="94">
        <v>1</v>
      </c>
      <c r="C1359" s="96">
        <v>33546.04</v>
      </c>
      <c r="D1359" s="96">
        <v>0</v>
      </c>
      <c r="E1359" s="96">
        <v>33546.04</v>
      </c>
      <c r="F1359" s="93" t="s">
        <v>636</v>
      </c>
      <c r="G1359" s="93" t="s">
        <v>637</v>
      </c>
      <c r="H1359" s="95" t="s">
        <v>443</v>
      </c>
    </row>
    <row r="1360" spans="1:8" s="91" customFormat="1" ht="13.9" hidden="1" customHeight="1" x14ac:dyDescent="0.2">
      <c r="A1360" s="92" t="s">
        <v>107</v>
      </c>
      <c r="B1360" s="94">
        <v>2</v>
      </c>
      <c r="C1360" s="96">
        <v>33546.04</v>
      </c>
      <c r="D1360" s="96">
        <v>0</v>
      </c>
      <c r="E1360" s="96">
        <v>33546.04</v>
      </c>
      <c r="F1360" s="93" t="s">
        <v>877</v>
      </c>
      <c r="G1360" s="93" t="s">
        <v>637</v>
      </c>
      <c r="H1360" s="95" t="s">
        <v>780</v>
      </c>
    </row>
    <row r="1361" spans="1:8" s="91" customFormat="1" ht="13.9" hidden="1" customHeight="1" x14ac:dyDescent="0.2">
      <c r="A1361" s="92" t="s">
        <v>107</v>
      </c>
      <c r="B1361" s="94">
        <v>3</v>
      </c>
      <c r="C1361" s="96">
        <v>33546.04</v>
      </c>
      <c r="D1361" s="96">
        <v>0</v>
      </c>
      <c r="E1361" s="96">
        <v>33546.04</v>
      </c>
      <c r="F1361" s="93" t="s">
        <v>1056</v>
      </c>
      <c r="G1361" s="93" t="s">
        <v>637</v>
      </c>
      <c r="H1361" s="95" t="s">
        <v>959</v>
      </c>
    </row>
    <row r="1362" spans="1:8" s="91" customFormat="1" ht="13.9" hidden="1" customHeight="1" x14ac:dyDescent="0.2">
      <c r="A1362" s="92" t="s">
        <v>107</v>
      </c>
      <c r="B1362" s="94">
        <v>4</v>
      </c>
      <c r="C1362" s="96">
        <v>1161.4100000000001</v>
      </c>
      <c r="D1362" s="96">
        <v>0</v>
      </c>
      <c r="E1362" s="96">
        <v>1161.4100000000001</v>
      </c>
      <c r="F1362" s="93" t="s">
        <v>1236</v>
      </c>
      <c r="G1362" s="93" t="s">
        <v>637</v>
      </c>
      <c r="H1362" s="95" t="s">
        <v>1139</v>
      </c>
    </row>
    <row r="1363" spans="1:8" s="91" customFormat="1" ht="13.9" hidden="1" customHeight="1" x14ac:dyDescent="0.2">
      <c r="A1363" s="64" t="s">
        <v>107</v>
      </c>
      <c r="B1363" s="65">
        <v>4</v>
      </c>
      <c r="C1363" s="66">
        <v>32384.63</v>
      </c>
      <c r="D1363" s="66">
        <v>0</v>
      </c>
      <c r="E1363" s="66">
        <v>32384.63</v>
      </c>
      <c r="F1363" s="64" t="s">
        <v>1236</v>
      </c>
      <c r="G1363" s="64" t="s">
        <v>637</v>
      </c>
      <c r="H1363" s="64" t="s">
        <v>2390</v>
      </c>
    </row>
    <row r="1364" spans="1:8" s="91" customFormat="1" ht="13.9" hidden="1" customHeight="1" x14ac:dyDescent="0.2">
      <c r="A1364" s="92" t="s">
        <v>107</v>
      </c>
      <c r="B1364" s="94">
        <v>5</v>
      </c>
      <c r="C1364" s="96">
        <v>33546.04</v>
      </c>
      <c r="D1364" s="96">
        <v>0</v>
      </c>
      <c r="E1364" s="96">
        <v>33546.04</v>
      </c>
      <c r="F1364" s="93" t="s">
        <v>1414</v>
      </c>
      <c r="G1364" s="93" t="s">
        <v>637</v>
      </c>
      <c r="H1364" s="95" t="s">
        <v>1317</v>
      </c>
    </row>
    <row r="1365" spans="1:8" s="91" customFormat="1" ht="13.9" hidden="1" customHeight="1" x14ac:dyDescent="0.2">
      <c r="A1365" s="92" t="s">
        <v>107</v>
      </c>
      <c r="B1365" s="94">
        <v>6</v>
      </c>
      <c r="C1365" s="96">
        <v>148593.57999999999</v>
      </c>
      <c r="D1365" s="96">
        <v>0</v>
      </c>
      <c r="E1365" s="96">
        <v>148593.57999999999</v>
      </c>
      <c r="F1365" s="93" t="s">
        <v>1592</v>
      </c>
      <c r="G1365" s="93" t="s">
        <v>637</v>
      </c>
      <c r="H1365" s="95" t="s">
        <v>1495</v>
      </c>
    </row>
    <row r="1366" spans="1:8" s="91" customFormat="1" ht="13.9" hidden="1" customHeight="1" x14ac:dyDescent="0.2">
      <c r="A1366" s="92" t="s">
        <v>107</v>
      </c>
      <c r="B1366" s="94">
        <v>7</v>
      </c>
      <c r="C1366" s="96">
        <v>148762.82999999999</v>
      </c>
      <c r="D1366" s="96">
        <v>0</v>
      </c>
      <c r="E1366" s="96">
        <v>148762.82999999999</v>
      </c>
      <c r="F1366" s="93" t="s">
        <v>1777</v>
      </c>
      <c r="G1366" s="93" t="s">
        <v>637</v>
      </c>
      <c r="H1366" s="95" t="s">
        <v>1680</v>
      </c>
    </row>
    <row r="1367" spans="1:8" s="91" customFormat="1" ht="13.9" hidden="1" customHeight="1" x14ac:dyDescent="0.2">
      <c r="A1367" s="92" t="s">
        <v>107</v>
      </c>
      <c r="B1367" s="94">
        <v>8</v>
      </c>
      <c r="C1367" s="96">
        <v>148771.96</v>
      </c>
      <c r="D1367" s="96">
        <v>0</v>
      </c>
      <c r="E1367" s="96">
        <v>148771.96</v>
      </c>
      <c r="F1367" s="93" t="s">
        <v>1952</v>
      </c>
      <c r="G1367" s="93" t="s">
        <v>637</v>
      </c>
      <c r="H1367" s="95" t="s">
        <v>1855</v>
      </c>
    </row>
    <row r="1368" spans="1:8" s="91" customFormat="1" ht="13.9" hidden="1" customHeight="1" x14ac:dyDescent="0.2">
      <c r="A1368" s="92" t="s">
        <v>107</v>
      </c>
      <c r="B1368" s="94">
        <v>9</v>
      </c>
      <c r="C1368" s="96">
        <v>165098.96</v>
      </c>
      <c r="D1368" s="96">
        <v>0</v>
      </c>
      <c r="E1368" s="96">
        <v>165098.96</v>
      </c>
      <c r="F1368" s="93" t="s">
        <v>2130</v>
      </c>
      <c r="G1368" s="93" t="s">
        <v>637</v>
      </c>
      <c r="H1368" s="95" t="s">
        <v>2033</v>
      </c>
    </row>
    <row r="1369" spans="1:8" s="91" customFormat="1" ht="13.9" hidden="1" customHeight="1" x14ac:dyDescent="0.2">
      <c r="A1369" s="92" t="s">
        <v>107</v>
      </c>
      <c r="B1369" s="94">
        <v>10</v>
      </c>
      <c r="C1369" s="96">
        <v>165098.96</v>
      </c>
      <c r="D1369" s="96">
        <v>0</v>
      </c>
      <c r="E1369" s="96">
        <v>165098.96</v>
      </c>
      <c r="F1369" s="93" t="s">
        <v>2326</v>
      </c>
      <c r="G1369" s="93" t="s">
        <v>637</v>
      </c>
      <c r="H1369" s="95" t="s">
        <v>2229</v>
      </c>
    </row>
    <row r="1370" spans="1:8" s="91" customFormat="1" ht="13.9" hidden="1" customHeight="1" x14ac:dyDescent="0.2">
      <c r="A1370" s="92" t="s">
        <v>107</v>
      </c>
      <c r="B1370" s="94">
        <v>11</v>
      </c>
      <c r="C1370" s="96">
        <v>165098.96</v>
      </c>
      <c r="D1370" s="96">
        <v>0</v>
      </c>
      <c r="E1370" s="96">
        <v>165098.96</v>
      </c>
      <c r="F1370" s="93" t="s">
        <v>2637</v>
      </c>
      <c r="G1370" s="93" t="s">
        <v>637</v>
      </c>
      <c r="H1370" s="95" t="s">
        <v>2394</v>
      </c>
    </row>
    <row r="1371" spans="1:8" s="91" customFormat="1" ht="13.9" hidden="1" customHeight="1" x14ac:dyDescent="0.2">
      <c r="A1371" s="92" t="s">
        <v>107</v>
      </c>
      <c r="B1371" s="94">
        <v>12</v>
      </c>
      <c r="C1371" s="96">
        <v>165081.73000000001</v>
      </c>
      <c r="D1371" s="96">
        <v>0</v>
      </c>
      <c r="E1371" s="96">
        <v>165081.73000000001</v>
      </c>
      <c r="F1371" s="93" t="s">
        <v>2638</v>
      </c>
      <c r="G1371" s="93" t="s">
        <v>637</v>
      </c>
      <c r="H1371" s="95" t="s">
        <v>2396</v>
      </c>
    </row>
    <row r="1372" spans="1:8" s="91" customFormat="1" ht="13.9" hidden="1" customHeight="1" x14ac:dyDescent="0.2">
      <c r="A1372" s="92" t="s">
        <v>108</v>
      </c>
      <c r="B1372" s="94">
        <v>1</v>
      </c>
      <c r="C1372" s="96">
        <v>9297225.5</v>
      </c>
      <c r="D1372" s="96">
        <v>0</v>
      </c>
      <c r="E1372" s="96">
        <v>9297225.5</v>
      </c>
      <c r="F1372" s="93" t="s">
        <v>638</v>
      </c>
      <c r="G1372" s="93" t="s">
        <v>639</v>
      </c>
      <c r="H1372" s="95" t="s">
        <v>443</v>
      </c>
    </row>
    <row r="1373" spans="1:8" s="91" customFormat="1" ht="13.9" hidden="1" customHeight="1" x14ac:dyDescent="0.2">
      <c r="A1373" s="92" t="s">
        <v>108</v>
      </c>
      <c r="B1373" s="94">
        <v>2</v>
      </c>
      <c r="C1373" s="96">
        <v>9280762.7899999991</v>
      </c>
      <c r="D1373" s="96">
        <v>0</v>
      </c>
      <c r="E1373" s="96">
        <v>9280762.7899999991</v>
      </c>
      <c r="F1373" s="93" t="s">
        <v>878</v>
      </c>
      <c r="G1373" s="93" t="s">
        <v>639</v>
      </c>
      <c r="H1373" s="95" t="s">
        <v>780</v>
      </c>
    </row>
    <row r="1374" spans="1:8" s="91" customFormat="1" ht="13.9" hidden="1" customHeight="1" x14ac:dyDescent="0.2">
      <c r="A1374" s="92" t="s">
        <v>108</v>
      </c>
      <c r="B1374" s="94">
        <v>3</v>
      </c>
      <c r="C1374" s="96">
        <v>9281502.4100000001</v>
      </c>
      <c r="D1374" s="96">
        <v>0</v>
      </c>
      <c r="E1374" s="96">
        <v>9281502.4100000001</v>
      </c>
      <c r="F1374" s="93" t="s">
        <v>1057</v>
      </c>
      <c r="G1374" s="93" t="s">
        <v>639</v>
      </c>
      <c r="H1374" s="95" t="s">
        <v>959</v>
      </c>
    </row>
    <row r="1375" spans="1:8" s="91" customFormat="1" ht="13.9" hidden="1" customHeight="1" x14ac:dyDescent="0.2">
      <c r="A1375" s="92" t="s">
        <v>108</v>
      </c>
      <c r="B1375" s="94">
        <v>4</v>
      </c>
      <c r="C1375" s="96">
        <v>8325308.8300000001</v>
      </c>
      <c r="D1375" s="96">
        <v>0</v>
      </c>
      <c r="E1375" s="96">
        <v>8325308.8300000001</v>
      </c>
      <c r="F1375" s="93" t="s">
        <v>1237</v>
      </c>
      <c r="G1375" s="93" t="s">
        <v>639</v>
      </c>
      <c r="H1375" s="95" t="s">
        <v>1139</v>
      </c>
    </row>
    <row r="1376" spans="1:8" s="91" customFormat="1" ht="13.9" hidden="1" customHeight="1" x14ac:dyDescent="0.2">
      <c r="A1376" s="64" t="s">
        <v>108</v>
      </c>
      <c r="B1376" s="65">
        <v>4</v>
      </c>
      <c r="C1376" s="66">
        <v>956193.58</v>
      </c>
      <c r="D1376" s="66">
        <v>0</v>
      </c>
      <c r="E1376" s="66">
        <v>956193.58</v>
      </c>
      <c r="F1376" s="64" t="s">
        <v>1237</v>
      </c>
      <c r="G1376" s="64" t="s">
        <v>639</v>
      </c>
      <c r="H1376" s="64" t="s">
        <v>2390</v>
      </c>
    </row>
    <row r="1377" spans="1:8" s="91" customFormat="1" ht="13.9" hidden="1" customHeight="1" x14ac:dyDescent="0.2">
      <c r="A1377" s="92" t="s">
        <v>108</v>
      </c>
      <c r="B1377" s="94">
        <v>5</v>
      </c>
      <c r="C1377" s="96">
        <v>9281513.1300000008</v>
      </c>
      <c r="D1377" s="96">
        <v>0</v>
      </c>
      <c r="E1377" s="96">
        <v>9281513.1300000008</v>
      </c>
      <c r="F1377" s="93" t="s">
        <v>1415</v>
      </c>
      <c r="G1377" s="93" t="s">
        <v>639</v>
      </c>
      <c r="H1377" s="95" t="s">
        <v>1317</v>
      </c>
    </row>
    <row r="1378" spans="1:8" s="91" customFormat="1" ht="13.9" hidden="1" customHeight="1" x14ac:dyDescent="0.2">
      <c r="A1378" s="92" t="s">
        <v>108</v>
      </c>
      <c r="B1378" s="94">
        <v>6</v>
      </c>
      <c r="C1378" s="96">
        <v>8547657.6899999995</v>
      </c>
      <c r="D1378" s="96">
        <v>0</v>
      </c>
      <c r="E1378" s="96">
        <v>8547657.6899999995</v>
      </c>
      <c r="F1378" s="93" t="s">
        <v>1593</v>
      </c>
      <c r="G1378" s="93" t="s">
        <v>639</v>
      </c>
      <c r="H1378" s="95" t="s">
        <v>1495</v>
      </c>
    </row>
    <row r="1379" spans="1:8" s="91" customFormat="1" ht="13.9" hidden="1" customHeight="1" x14ac:dyDescent="0.2">
      <c r="A1379" s="92" t="s">
        <v>108</v>
      </c>
      <c r="B1379" s="94">
        <v>7</v>
      </c>
      <c r="C1379" s="96">
        <v>8544775.7100000009</v>
      </c>
      <c r="D1379" s="96">
        <v>0</v>
      </c>
      <c r="E1379" s="96">
        <v>8544775.7100000009</v>
      </c>
      <c r="F1379" s="93" t="s">
        <v>1778</v>
      </c>
      <c r="G1379" s="93" t="s">
        <v>639</v>
      </c>
      <c r="H1379" s="95" t="s">
        <v>1680</v>
      </c>
    </row>
    <row r="1380" spans="1:8" s="91" customFormat="1" ht="13.9" hidden="1" customHeight="1" x14ac:dyDescent="0.2">
      <c r="A1380" s="92" t="s">
        <v>108</v>
      </c>
      <c r="B1380" s="94">
        <v>8</v>
      </c>
      <c r="C1380" s="96">
        <v>8545447.2200000007</v>
      </c>
      <c r="D1380" s="96">
        <v>0</v>
      </c>
      <c r="E1380" s="96">
        <v>8545447.2200000007</v>
      </c>
      <c r="F1380" s="93" t="s">
        <v>1953</v>
      </c>
      <c r="G1380" s="93" t="s">
        <v>639</v>
      </c>
      <c r="H1380" s="95" t="s">
        <v>1855</v>
      </c>
    </row>
    <row r="1381" spans="1:8" s="91" customFormat="1" ht="13.9" hidden="1" customHeight="1" x14ac:dyDescent="0.2">
      <c r="A1381" s="92" t="s">
        <v>108</v>
      </c>
      <c r="B1381" s="94">
        <v>9</v>
      </c>
      <c r="C1381" s="96">
        <v>9230913.6699999999</v>
      </c>
      <c r="D1381" s="96">
        <v>0</v>
      </c>
      <c r="E1381" s="96">
        <v>9230913.6699999999</v>
      </c>
      <c r="F1381" s="93" t="s">
        <v>2131</v>
      </c>
      <c r="G1381" s="93" t="s">
        <v>639</v>
      </c>
      <c r="H1381" s="95" t="s">
        <v>2033</v>
      </c>
    </row>
    <row r="1382" spans="1:8" s="91" customFormat="1" ht="13.9" hidden="1" customHeight="1" x14ac:dyDescent="0.2">
      <c r="A1382" s="92" t="s">
        <v>108</v>
      </c>
      <c r="B1382" s="94">
        <v>10</v>
      </c>
      <c r="C1382" s="96">
        <v>9230913.6799999997</v>
      </c>
      <c r="D1382" s="96">
        <v>0</v>
      </c>
      <c r="E1382" s="96">
        <v>9230913.6799999997</v>
      </c>
      <c r="F1382" s="93" t="s">
        <v>2327</v>
      </c>
      <c r="G1382" s="93" t="s">
        <v>639</v>
      </c>
      <c r="H1382" s="95" t="s">
        <v>2229</v>
      </c>
    </row>
    <row r="1383" spans="1:8" s="91" customFormat="1" ht="13.9" hidden="1" customHeight="1" x14ac:dyDescent="0.2">
      <c r="A1383" s="92" t="s">
        <v>108</v>
      </c>
      <c r="B1383" s="94">
        <v>11</v>
      </c>
      <c r="C1383" s="96">
        <v>9230913.6799999997</v>
      </c>
      <c r="D1383" s="96">
        <v>0</v>
      </c>
      <c r="E1383" s="96">
        <v>9230913.6799999997</v>
      </c>
      <c r="F1383" s="93" t="s">
        <v>2639</v>
      </c>
      <c r="G1383" s="93" t="s">
        <v>639</v>
      </c>
      <c r="H1383" s="95" t="s">
        <v>2394</v>
      </c>
    </row>
    <row r="1384" spans="1:8" s="91" customFormat="1" ht="13.9" hidden="1" customHeight="1" x14ac:dyDescent="0.2">
      <c r="A1384" s="92" t="s">
        <v>108</v>
      </c>
      <c r="B1384" s="94">
        <v>12</v>
      </c>
      <c r="C1384" s="96">
        <v>9230550.6799999997</v>
      </c>
      <c r="D1384" s="96">
        <v>0</v>
      </c>
      <c r="E1384" s="96">
        <v>9230550.6799999997</v>
      </c>
      <c r="F1384" s="93" t="s">
        <v>2640</v>
      </c>
      <c r="G1384" s="93" t="s">
        <v>639</v>
      </c>
      <c r="H1384" s="95" t="s">
        <v>2396</v>
      </c>
    </row>
    <row r="1385" spans="1:8" s="91" customFormat="1" ht="13.9" hidden="1" customHeight="1" x14ac:dyDescent="0.2">
      <c r="A1385" s="92" t="s">
        <v>109</v>
      </c>
      <c r="B1385" s="94">
        <v>1</v>
      </c>
      <c r="C1385" s="96">
        <v>26741.79</v>
      </c>
      <c r="D1385" s="96">
        <v>0</v>
      </c>
      <c r="E1385" s="96">
        <v>26741.79</v>
      </c>
      <c r="F1385" s="93" t="s">
        <v>640</v>
      </c>
      <c r="G1385" s="93" t="s">
        <v>641</v>
      </c>
      <c r="H1385" s="95" t="s">
        <v>443</v>
      </c>
    </row>
    <row r="1386" spans="1:8" s="91" customFormat="1" ht="13.9" hidden="1" customHeight="1" x14ac:dyDescent="0.2">
      <c r="A1386" s="92" t="s">
        <v>109</v>
      </c>
      <c r="B1386" s="94">
        <v>2</v>
      </c>
      <c r="C1386" s="96">
        <v>26741.79</v>
      </c>
      <c r="D1386" s="96">
        <v>0</v>
      </c>
      <c r="E1386" s="96">
        <v>26741.79</v>
      </c>
      <c r="F1386" s="93" t="s">
        <v>879</v>
      </c>
      <c r="G1386" s="93" t="s">
        <v>641</v>
      </c>
      <c r="H1386" s="95" t="s">
        <v>780</v>
      </c>
    </row>
    <row r="1387" spans="1:8" s="91" customFormat="1" ht="13.9" hidden="1" customHeight="1" x14ac:dyDescent="0.2">
      <c r="A1387" s="92" t="s">
        <v>109</v>
      </c>
      <c r="B1387" s="94">
        <v>3</v>
      </c>
      <c r="C1387" s="96">
        <v>26741.79</v>
      </c>
      <c r="D1387" s="96">
        <v>0</v>
      </c>
      <c r="E1387" s="96">
        <v>26741.79</v>
      </c>
      <c r="F1387" s="93" t="s">
        <v>1058</v>
      </c>
      <c r="G1387" s="93" t="s">
        <v>641</v>
      </c>
      <c r="H1387" s="95" t="s">
        <v>959</v>
      </c>
    </row>
    <row r="1388" spans="1:8" s="91" customFormat="1" ht="13.9" hidden="1" customHeight="1" x14ac:dyDescent="0.2">
      <c r="A1388" s="92" t="s">
        <v>109</v>
      </c>
      <c r="B1388" s="94">
        <v>4</v>
      </c>
      <c r="C1388" s="96">
        <v>24333.13</v>
      </c>
      <c r="D1388" s="96">
        <v>0</v>
      </c>
      <c r="E1388" s="96">
        <v>24333.13</v>
      </c>
      <c r="F1388" s="93" t="s">
        <v>1238</v>
      </c>
      <c r="G1388" s="93" t="s">
        <v>641</v>
      </c>
      <c r="H1388" s="95" t="s">
        <v>1139</v>
      </c>
    </row>
    <row r="1389" spans="1:8" s="91" customFormat="1" ht="13.9" hidden="1" customHeight="1" x14ac:dyDescent="0.2">
      <c r="A1389" s="53" t="s">
        <v>109</v>
      </c>
      <c r="B1389" s="75">
        <v>4</v>
      </c>
      <c r="C1389" s="54">
        <v>2408.66</v>
      </c>
      <c r="D1389" s="54">
        <v>0</v>
      </c>
      <c r="E1389" s="54">
        <v>2408.66</v>
      </c>
      <c r="F1389" s="54" t="s">
        <v>1238</v>
      </c>
      <c r="G1389" s="54" t="s">
        <v>641</v>
      </c>
      <c r="H1389" s="54" t="s">
        <v>2390</v>
      </c>
    </row>
    <row r="1390" spans="1:8" s="91" customFormat="1" ht="13.9" hidden="1" customHeight="1" x14ac:dyDescent="0.2">
      <c r="A1390" s="92" t="s">
        <v>109</v>
      </c>
      <c r="B1390" s="94">
        <v>5</v>
      </c>
      <c r="C1390" s="96">
        <v>26741.79</v>
      </c>
      <c r="D1390" s="96">
        <v>0</v>
      </c>
      <c r="E1390" s="96">
        <v>26741.79</v>
      </c>
      <c r="F1390" s="93" t="s">
        <v>1416</v>
      </c>
      <c r="G1390" s="93" t="s">
        <v>641</v>
      </c>
      <c r="H1390" s="95" t="s">
        <v>1317</v>
      </c>
    </row>
    <row r="1391" spans="1:8" s="91" customFormat="1" ht="13.9" hidden="1" customHeight="1" x14ac:dyDescent="0.2">
      <c r="A1391" s="92" t="s">
        <v>109</v>
      </c>
      <c r="B1391" s="94">
        <v>6</v>
      </c>
      <c r="C1391" s="96">
        <v>28952.92</v>
      </c>
      <c r="D1391" s="96">
        <v>0</v>
      </c>
      <c r="E1391" s="96">
        <v>28952.92</v>
      </c>
      <c r="F1391" s="93" t="s">
        <v>1594</v>
      </c>
      <c r="G1391" s="93" t="s">
        <v>641</v>
      </c>
      <c r="H1391" s="95" t="s">
        <v>1495</v>
      </c>
    </row>
    <row r="1392" spans="1:8" s="91" customFormat="1" ht="13.9" hidden="1" customHeight="1" x14ac:dyDescent="0.2">
      <c r="A1392" s="92" t="s">
        <v>109</v>
      </c>
      <c r="B1392" s="94">
        <v>7</v>
      </c>
      <c r="C1392" s="96">
        <v>28964.41</v>
      </c>
      <c r="D1392" s="96">
        <v>0</v>
      </c>
      <c r="E1392" s="96">
        <v>28964.41</v>
      </c>
      <c r="F1392" s="93" t="s">
        <v>1779</v>
      </c>
      <c r="G1392" s="93" t="s">
        <v>641</v>
      </c>
      <c r="H1392" s="95" t="s">
        <v>1680</v>
      </c>
    </row>
    <row r="1393" spans="1:8" s="91" customFormat="1" ht="13.9" hidden="1" customHeight="1" x14ac:dyDescent="0.2">
      <c r="A1393" s="92" t="s">
        <v>109</v>
      </c>
      <c r="B1393" s="94">
        <v>8</v>
      </c>
      <c r="C1393" s="96">
        <v>28967.85</v>
      </c>
      <c r="D1393" s="96">
        <v>0</v>
      </c>
      <c r="E1393" s="96">
        <v>28967.85</v>
      </c>
      <c r="F1393" s="93" t="s">
        <v>1954</v>
      </c>
      <c r="G1393" s="93" t="s">
        <v>641</v>
      </c>
      <c r="H1393" s="95" t="s">
        <v>1855</v>
      </c>
    </row>
    <row r="1394" spans="1:8" s="91" customFormat="1" ht="13.9" hidden="1" customHeight="1" x14ac:dyDescent="0.2">
      <c r="A1394" s="92" t="s">
        <v>109</v>
      </c>
      <c r="B1394" s="94">
        <v>9</v>
      </c>
      <c r="C1394" s="96">
        <v>35131.33</v>
      </c>
      <c r="D1394" s="96">
        <v>0</v>
      </c>
      <c r="E1394" s="96">
        <v>35131.33</v>
      </c>
      <c r="F1394" s="93" t="s">
        <v>2132</v>
      </c>
      <c r="G1394" s="93" t="s">
        <v>641</v>
      </c>
      <c r="H1394" s="95" t="s">
        <v>2033</v>
      </c>
    </row>
    <row r="1395" spans="1:8" s="91" customFormat="1" ht="13.9" hidden="1" customHeight="1" x14ac:dyDescent="0.2">
      <c r="A1395" s="92" t="s">
        <v>109</v>
      </c>
      <c r="B1395" s="94">
        <v>10</v>
      </c>
      <c r="C1395" s="96">
        <v>35131.32</v>
      </c>
      <c r="D1395" s="96">
        <v>0</v>
      </c>
      <c r="E1395" s="96">
        <v>35131.32</v>
      </c>
      <c r="F1395" s="93" t="s">
        <v>2328</v>
      </c>
      <c r="G1395" s="93" t="s">
        <v>641</v>
      </c>
      <c r="H1395" s="95" t="s">
        <v>2229</v>
      </c>
    </row>
    <row r="1396" spans="1:8" s="91" customFormat="1" ht="13.9" hidden="1" customHeight="1" x14ac:dyDescent="0.2">
      <c r="A1396" s="92" t="s">
        <v>109</v>
      </c>
      <c r="B1396" s="94">
        <v>11</v>
      </c>
      <c r="C1396" s="96">
        <v>35131.33</v>
      </c>
      <c r="D1396" s="96">
        <v>0</v>
      </c>
      <c r="E1396" s="96">
        <v>35131.33</v>
      </c>
      <c r="F1396" s="93" t="s">
        <v>2641</v>
      </c>
      <c r="G1396" s="93" t="s">
        <v>641</v>
      </c>
      <c r="H1396" s="95" t="s">
        <v>2394</v>
      </c>
    </row>
    <row r="1397" spans="1:8" s="91" customFormat="1" ht="13.9" hidden="1" customHeight="1" x14ac:dyDescent="0.2">
      <c r="A1397" s="92" t="s">
        <v>109</v>
      </c>
      <c r="B1397" s="94">
        <v>12</v>
      </c>
      <c r="C1397" s="96">
        <v>32468.799999999999</v>
      </c>
      <c r="D1397" s="96">
        <v>0</v>
      </c>
      <c r="E1397" s="96">
        <v>32468.799999999999</v>
      </c>
      <c r="F1397" s="93" t="s">
        <v>2642</v>
      </c>
      <c r="G1397" s="93" t="s">
        <v>641</v>
      </c>
      <c r="H1397" s="95" t="s">
        <v>2396</v>
      </c>
    </row>
    <row r="1398" spans="1:8" s="91" customFormat="1" ht="13.9" hidden="1" customHeight="1" x14ac:dyDescent="0.2">
      <c r="A1398" s="92" t="s">
        <v>110</v>
      </c>
      <c r="B1398" s="94">
        <v>1</v>
      </c>
      <c r="C1398" s="96">
        <v>569460.30000000005</v>
      </c>
      <c r="D1398" s="96">
        <v>0</v>
      </c>
      <c r="E1398" s="96">
        <v>569460.30000000005</v>
      </c>
      <c r="F1398" s="93" t="s">
        <v>642</v>
      </c>
      <c r="G1398" s="93" t="s">
        <v>643</v>
      </c>
      <c r="H1398" s="95" t="s">
        <v>443</v>
      </c>
    </row>
    <row r="1399" spans="1:8" s="91" customFormat="1" ht="13.9" hidden="1" customHeight="1" x14ac:dyDescent="0.2">
      <c r="A1399" s="92" t="s">
        <v>110</v>
      </c>
      <c r="B1399" s="94">
        <v>2</v>
      </c>
      <c r="C1399" s="96">
        <v>569460.30000000005</v>
      </c>
      <c r="D1399" s="96">
        <v>0</v>
      </c>
      <c r="E1399" s="96">
        <v>569460.30000000005</v>
      </c>
      <c r="F1399" s="93" t="s">
        <v>880</v>
      </c>
      <c r="G1399" s="93" t="s">
        <v>643</v>
      </c>
      <c r="H1399" s="95" t="s">
        <v>780</v>
      </c>
    </row>
    <row r="1400" spans="1:8" s="91" customFormat="1" ht="13.9" hidden="1" customHeight="1" x14ac:dyDescent="0.2">
      <c r="A1400" s="92" t="s">
        <v>110</v>
      </c>
      <c r="B1400" s="94">
        <v>3</v>
      </c>
      <c r="C1400" s="96">
        <v>569460.30000000005</v>
      </c>
      <c r="D1400" s="96">
        <v>0</v>
      </c>
      <c r="E1400" s="96">
        <v>569460.30000000005</v>
      </c>
      <c r="F1400" s="93" t="s">
        <v>1059</v>
      </c>
      <c r="G1400" s="93" t="s">
        <v>643</v>
      </c>
      <c r="H1400" s="95" t="s">
        <v>959</v>
      </c>
    </row>
    <row r="1401" spans="1:8" s="91" customFormat="1" ht="13.9" hidden="1" customHeight="1" x14ac:dyDescent="0.2">
      <c r="A1401" s="92" t="s">
        <v>110</v>
      </c>
      <c r="B1401" s="94">
        <v>4</v>
      </c>
      <c r="C1401" s="96">
        <v>484457.13</v>
      </c>
      <c r="D1401" s="96">
        <v>0</v>
      </c>
      <c r="E1401" s="96">
        <v>484457.13</v>
      </c>
      <c r="F1401" s="93" t="s">
        <v>1239</v>
      </c>
      <c r="G1401" s="93" t="s">
        <v>643</v>
      </c>
      <c r="H1401" s="95" t="s">
        <v>1139</v>
      </c>
    </row>
    <row r="1402" spans="1:8" s="91" customFormat="1" ht="13.9" hidden="1" customHeight="1" x14ac:dyDescent="0.2">
      <c r="A1402" s="64" t="s">
        <v>110</v>
      </c>
      <c r="B1402" s="103">
        <v>4</v>
      </c>
      <c r="C1402" s="105">
        <v>85003.17</v>
      </c>
      <c r="D1402" s="105">
        <v>0</v>
      </c>
      <c r="E1402" s="105">
        <v>85003.17</v>
      </c>
      <c r="F1402" s="67" t="s">
        <v>1239</v>
      </c>
      <c r="G1402" s="67" t="s">
        <v>643</v>
      </c>
      <c r="H1402" s="67" t="s">
        <v>2390</v>
      </c>
    </row>
    <row r="1403" spans="1:8" s="91" customFormat="1" ht="13.9" hidden="1" customHeight="1" x14ac:dyDescent="0.2">
      <c r="A1403" s="92" t="s">
        <v>110</v>
      </c>
      <c r="B1403" s="94">
        <v>5</v>
      </c>
      <c r="C1403" s="96">
        <v>569460.30000000005</v>
      </c>
      <c r="D1403" s="96">
        <v>0</v>
      </c>
      <c r="E1403" s="96">
        <v>569460.30000000005</v>
      </c>
      <c r="F1403" s="93" t="s">
        <v>1417</v>
      </c>
      <c r="G1403" s="93" t="s">
        <v>643</v>
      </c>
      <c r="H1403" s="95" t="s">
        <v>1317</v>
      </c>
    </row>
    <row r="1404" spans="1:8" s="91" customFormat="1" ht="13.9" hidden="1" customHeight="1" x14ac:dyDescent="0.2">
      <c r="A1404" s="92" t="s">
        <v>110</v>
      </c>
      <c r="B1404" s="94">
        <v>6</v>
      </c>
      <c r="C1404" s="96">
        <v>477486.74</v>
      </c>
      <c r="D1404" s="96">
        <v>0</v>
      </c>
      <c r="E1404" s="96">
        <v>477486.74</v>
      </c>
      <c r="F1404" s="93" t="s">
        <v>1595</v>
      </c>
      <c r="G1404" s="93" t="s">
        <v>643</v>
      </c>
      <c r="H1404" s="95" t="s">
        <v>1495</v>
      </c>
    </row>
    <row r="1405" spans="1:8" s="91" customFormat="1" ht="13.9" hidden="1" customHeight="1" x14ac:dyDescent="0.2">
      <c r="A1405" s="92" t="s">
        <v>110</v>
      </c>
      <c r="B1405" s="94">
        <v>7</v>
      </c>
      <c r="C1405" s="96">
        <v>478043.82</v>
      </c>
      <c r="D1405" s="96">
        <v>0</v>
      </c>
      <c r="E1405" s="96">
        <v>478043.82</v>
      </c>
      <c r="F1405" s="93" t="s">
        <v>1780</v>
      </c>
      <c r="G1405" s="93" t="s">
        <v>643</v>
      </c>
      <c r="H1405" s="95" t="s">
        <v>1680</v>
      </c>
    </row>
    <row r="1406" spans="1:8" s="91" customFormat="1" ht="13.9" hidden="1" customHeight="1" x14ac:dyDescent="0.2">
      <c r="A1406" s="92" t="s">
        <v>110</v>
      </c>
      <c r="B1406" s="94">
        <v>8</v>
      </c>
      <c r="C1406" s="96">
        <v>478110.97</v>
      </c>
      <c r="D1406" s="96">
        <v>0</v>
      </c>
      <c r="E1406" s="96">
        <v>478110.97</v>
      </c>
      <c r="F1406" s="93" t="s">
        <v>1955</v>
      </c>
      <c r="G1406" s="93" t="s">
        <v>643</v>
      </c>
      <c r="H1406" s="95" t="s">
        <v>1855</v>
      </c>
    </row>
    <row r="1407" spans="1:8" s="91" customFormat="1" ht="13.9" hidden="1" customHeight="1" x14ac:dyDescent="0.2">
      <c r="A1407" s="92" t="s">
        <v>110</v>
      </c>
      <c r="B1407" s="94">
        <v>9</v>
      </c>
      <c r="C1407" s="96">
        <v>546628.77</v>
      </c>
      <c r="D1407" s="96">
        <v>0</v>
      </c>
      <c r="E1407" s="96">
        <v>546628.77</v>
      </c>
      <c r="F1407" s="93" t="s">
        <v>2133</v>
      </c>
      <c r="G1407" s="93" t="s">
        <v>643</v>
      </c>
      <c r="H1407" s="95" t="s">
        <v>2033</v>
      </c>
    </row>
    <row r="1408" spans="1:8" s="91" customFormat="1" ht="13.9" hidden="1" customHeight="1" x14ac:dyDescent="0.2">
      <c r="A1408" s="92" t="s">
        <v>110</v>
      </c>
      <c r="B1408" s="94">
        <v>10</v>
      </c>
      <c r="C1408" s="96">
        <v>546628.77</v>
      </c>
      <c r="D1408" s="96">
        <v>0</v>
      </c>
      <c r="E1408" s="96">
        <v>546628.77</v>
      </c>
      <c r="F1408" s="93" t="s">
        <v>2329</v>
      </c>
      <c r="G1408" s="93" t="s">
        <v>643</v>
      </c>
      <c r="H1408" s="95" t="s">
        <v>2229</v>
      </c>
    </row>
    <row r="1409" spans="1:8" s="91" customFormat="1" ht="13.9" hidden="1" customHeight="1" x14ac:dyDescent="0.2">
      <c r="A1409" s="92" t="s">
        <v>110</v>
      </c>
      <c r="B1409" s="94">
        <v>11</v>
      </c>
      <c r="C1409" s="96">
        <v>546628.78</v>
      </c>
      <c r="D1409" s="96">
        <v>0</v>
      </c>
      <c r="E1409" s="96">
        <v>546628.78</v>
      </c>
      <c r="F1409" s="93" t="s">
        <v>2643</v>
      </c>
      <c r="G1409" s="93" t="s">
        <v>643</v>
      </c>
      <c r="H1409" s="95" t="s">
        <v>2394</v>
      </c>
    </row>
    <row r="1410" spans="1:8" s="91" customFormat="1" ht="13.9" hidden="1" customHeight="1" x14ac:dyDescent="0.2">
      <c r="A1410" s="92" t="s">
        <v>110</v>
      </c>
      <c r="B1410" s="94">
        <v>12</v>
      </c>
      <c r="C1410" s="96">
        <v>546593.18999999994</v>
      </c>
      <c r="D1410" s="96">
        <v>0</v>
      </c>
      <c r="E1410" s="96">
        <v>546593.18999999994</v>
      </c>
      <c r="F1410" s="93" t="s">
        <v>2644</v>
      </c>
      <c r="G1410" s="93" t="s">
        <v>643</v>
      </c>
      <c r="H1410" s="95" t="s">
        <v>2396</v>
      </c>
    </row>
    <row r="1411" spans="1:8" s="91" customFormat="1" ht="13.9" hidden="1" customHeight="1" x14ac:dyDescent="0.2">
      <c r="A1411" s="92" t="s">
        <v>111</v>
      </c>
      <c r="B1411" s="94">
        <v>1</v>
      </c>
      <c r="C1411" s="96">
        <v>770727.76</v>
      </c>
      <c r="D1411" s="96">
        <v>0</v>
      </c>
      <c r="E1411" s="96">
        <v>770727.76</v>
      </c>
      <c r="F1411" s="93" t="s">
        <v>644</v>
      </c>
      <c r="G1411" s="93" t="s">
        <v>645</v>
      </c>
      <c r="H1411" s="95" t="s">
        <v>443</v>
      </c>
    </row>
    <row r="1412" spans="1:8" s="91" customFormat="1" ht="13.9" hidden="1" customHeight="1" x14ac:dyDescent="0.2">
      <c r="A1412" s="92" t="s">
        <v>111</v>
      </c>
      <c r="B1412" s="94">
        <v>2</v>
      </c>
      <c r="C1412" s="96">
        <v>770727.76</v>
      </c>
      <c r="D1412" s="96">
        <v>0</v>
      </c>
      <c r="E1412" s="96">
        <v>770727.76</v>
      </c>
      <c r="F1412" s="93" t="s">
        <v>881</v>
      </c>
      <c r="G1412" s="93" t="s">
        <v>645</v>
      </c>
      <c r="H1412" s="95" t="s">
        <v>780</v>
      </c>
    </row>
    <row r="1413" spans="1:8" s="91" customFormat="1" ht="13.9" hidden="1" customHeight="1" x14ac:dyDescent="0.2">
      <c r="A1413" s="92" t="s">
        <v>111</v>
      </c>
      <c r="B1413" s="94">
        <v>3</v>
      </c>
      <c r="C1413" s="96">
        <v>770727.76</v>
      </c>
      <c r="D1413" s="96">
        <v>0</v>
      </c>
      <c r="E1413" s="96">
        <v>770727.76</v>
      </c>
      <c r="F1413" s="93" t="s">
        <v>1060</v>
      </c>
      <c r="G1413" s="93" t="s">
        <v>645</v>
      </c>
      <c r="H1413" s="95" t="s">
        <v>959</v>
      </c>
    </row>
    <row r="1414" spans="1:8" s="91" customFormat="1" ht="13.9" hidden="1" customHeight="1" x14ac:dyDescent="0.2">
      <c r="A1414" s="92" t="s">
        <v>111</v>
      </c>
      <c r="B1414" s="94">
        <v>4</v>
      </c>
      <c r="C1414" s="96">
        <v>654453.72</v>
      </c>
      <c r="D1414" s="96">
        <v>0</v>
      </c>
      <c r="E1414" s="96">
        <v>654453.72</v>
      </c>
      <c r="F1414" s="93" t="s">
        <v>1240</v>
      </c>
      <c r="G1414" s="93" t="s">
        <v>645</v>
      </c>
      <c r="H1414" s="95" t="s">
        <v>1139</v>
      </c>
    </row>
    <row r="1415" spans="1:8" s="91" customFormat="1" ht="13.9" hidden="1" customHeight="1" x14ac:dyDescent="0.2">
      <c r="A1415" s="64" t="s">
        <v>111</v>
      </c>
      <c r="B1415" s="65">
        <v>4</v>
      </c>
      <c r="C1415" s="66">
        <v>116274.04</v>
      </c>
      <c r="D1415" s="66">
        <v>0</v>
      </c>
      <c r="E1415" s="66">
        <v>116274.04</v>
      </c>
      <c r="F1415" s="64" t="s">
        <v>1240</v>
      </c>
      <c r="G1415" s="64" t="s">
        <v>645</v>
      </c>
      <c r="H1415" s="64" t="s">
        <v>2390</v>
      </c>
    </row>
    <row r="1416" spans="1:8" s="91" customFormat="1" ht="13.9" hidden="1" customHeight="1" x14ac:dyDescent="0.2">
      <c r="A1416" s="92" t="s">
        <v>111</v>
      </c>
      <c r="B1416" s="94">
        <v>5</v>
      </c>
      <c r="C1416" s="96">
        <v>770727.76</v>
      </c>
      <c r="D1416" s="96">
        <v>0</v>
      </c>
      <c r="E1416" s="96">
        <v>770727.76</v>
      </c>
      <c r="F1416" s="93" t="s">
        <v>1418</v>
      </c>
      <c r="G1416" s="93" t="s">
        <v>645</v>
      </c>
      <c r="H1416" s="95" t="s">
        <v>1317</v>
      </c>
    </row>
    <row r="1417" spans="1:8" s="91" customFormat="1" ht="13.9" hidden="1" customHeight="1" x14ac:dyDescent="0.2">
      <c r="A1417" s="92" t="s">
        <v>111</v>
      </c>
      <c r="B1417" s="94">
        <v>6</v>
      </c>
      <c r="C1417" s="96">
        <v>667005.25</v>
      </c>
      <c r="D1417" s="96">
        <v>0</v>
      </c>
      <c r="E1417" s="96">
        <v>667005.25</v>
      </c>
      <c r="F1417" s="93" t="s">
        <v>1596</v>
      </c>
      <c r="G1417" s="93" t="s">
        <v>645</v>
      </c>
      <c r="H1417" s="95" t="s">
        <v>1495</v>
      </c>
    </row>
    <row r="1418" spans="1:8" s="91" customFormat="1" ht="13.9" hidden="1" customHeight="1" x14ac:dyDescent="0.2">
      <c r="A1418" s="92" t="s">
        <v>111</v>
      </c>
      <c r="B1418" s="94">
        <v>7</v>
      </c>
      <c r="C1418" s="96">
        <v>666799.14</v>
      </c>
      <c r="D1418" s="96">
        <v>0</v>
      </c>
      <c r="E1418" s="96">
        <v>666799.14</v>
      </c>
      <c r="F1418" s="93" t="s">
        <v>1781</v>
      </c>
      <c r="G1418" s="93" t="s">
        <v>645</v>
      </c>
      <c r="H1418" s="95" t="s">
        <v>1680</v>
      </c>
    </row>
    <row r="1419" spans="1:8" s="91" customFormat="1" ht="13.9" hidden="1" customHeight="1" x14ac:dyDescent="0.2">
      <c r="A1419" s="92" t="s">
        <v>111</v>
      </c>
      <c r="B1419" s="94">
        <v>8</v>
      </c>
      <c r="C1419" s="96">
        <v>666848.9</v>
      </c>
      <c r="D1419" s="96">
        <v>0</v>
      </c>
      <c r="E1419" s="96">
        <v>666848.9</v>
      </c>
      <c r="F1419" s="93" t="s">
        <v>1956</v>
      </c>
      <c r="G1419" s="93" t="s">
        <v>645</v>
      </c>
      <c r="H1419" s="95" t="s">
        <v>1855</v>
      </c>
    </row>
    <row r="1420" spans="1:8" s="91" customFormat="1" ht="13.9" hidden="1" customHeight="1" x14ac:dyDescent="0.2">
      <c r="A1420" s="92" t="s">
        <v>111</v>
      </c>
      <c r="B1420" s="94">
        <v>9</v>
      </c>
      <c r="C1420" s="96">
        <v>755877.21</v>
      </c>
      <c r="D1420" s="96">
        <v>0</v>
      </c>
      <c r="E1420" s="96">
        <v>755877.21</v>
      </c>
      <c r="F1420" s="93" t="s">
        <v>2134</v>
      </c>
      <c r="G1420" s="93" t="s">
        <v>645</v>
      </c>
      <c r="H1420" s="95" t="s">
        <v>2033</v>
      </c>
    </row>
    <row r="1421" spans="1:8" s="91" customFormat="1" ht="13.9" hidden="1" customHeight="1" x14ac:dyDescent="0.2">
      <c r="A1421" s="92" t="s">
        <v>111</v>
      </c>
      <c r="B1421" s="94">
        <v>10</v>
      </c>
      <c r="C1421" s="96">
        <v>755877.21</v>
      </c>
      <c r="D1421" s="96">
        <v>0</v>
      </c>
      <c r="E1421" s="96">
        <v>755877.21</v>
      </c>
      <c r="F1421" s="93" t="s">
        <v>2330</v>
      </c>
      <c r="G1421" s="93" t="s">
        <v>645</v>
      </c>
      <c r="H1421" s="95" t="s">
        <v>2229</v>
      </c>
    </row>
    <row r="1422" spans="1:8" s="91" customFormat="1" ht="13.9" hidden="1" customHeight="1" x14ac:dyDescent="0.2">
      <c r="A1422" s="92" t="s">
        <v>111</v>
      </c>
      <c r="B1422" s="94">
        <v>11</v>
      </c>
      <c r="C1422" s="96">
        <v>755877.21</v>
      </c>
      <c r="D1422" s="96">
        <v>0</v>
      </c>
      <c r="E1422" s="96">
        <v>755877.21</v>
      </c>
      <c r="F1422" s="93" t="s">
        <v>2646</v>
      </c>
      <c r="G1422" s="93" t="s">
        <v>645</v>
      </c>
      <c r="H1422" s="95" t="s">
        <v>2394</v>
      </c>
    </row>
    <row r="1423" spans="1:8" s="91" customFormat="1" ht="13.9" hidden="1" customHeight="1" x14ac:dyDescent="0.2">
      <c r="A1423" s="92" t="s">
        <v>111</v>
      </c>
      <c r="B1423" s="94">
        <v>12</v>
      </c>
      <c r="C1423" s="96">
        <v>755783.32</v>
      </c>
      <c r="D1423" s="96">
        <v>0</v>
      </c>
      <c r="E1423" s="96">
        <v>755783.32</v>
      </c>
      <c r="F1423" s="93" t="s">
        <v>2647</v>
      </c>
      <c r="G1423" s="93" t="s">
        <v>645</v>
      </c>
      <c r="H1423" s="95" t="s">
        <v>2396</v>
      </c>
    </row>
    <row r="1424" spans="1:8" s="91" customFormat="1" ht="13.9" hidden="1" customHeight="1" x14ac:dyDescent="0.2">
      <c r="A1424" s="92" t="s">
        <v>112</v>
      </c>
      <c r="B1424" s="94">
        <v>1</v>
      </c>
      <c r="C1424" s="96">
        <v>369829.48</v>
      </c>
      <c r="D1424" s="96">
        <v>0</v>
      </c>
      <c r="E1424" s="96">
        <v>369829.48</v>
      </c>
      <c r="F1424" s="93" t="s">
        <v>646</v>
      </c>
      <c r="G1424" s="93" t="s">
        <v>647</v>
      </c>
      <c r="H1424" s="95" t="s">
        <v>443</v>
      </c>
    </row>
    <row r="1425" spans="1:8" s="91" customFormat="1" ht="13.9" hidden="1" customHeight="1" x14ac:dyDescent="0.2">
      <c r="A1425" s="92" t="s">
        <v>112</v>
      </c>
      <c r="B1425" s="94">
        <v>2</v>
      </c>
      <c r="C1425" s="96">
        <v>369829.48</v>
      </c>
      <c r="D1425" s="96">
        <v>0</v>
      </c>
      <c r="E1425" s="96">
        <v>369829.48</v>
      </c>
      <c r="F1425" s="93" t="s">
        <v>882</v>
      </c>
      <c r="G1425" s="93" t="s">
        <v>647</v>
      </c>
      <c r="H1425" s="95" t="s">
        <v>780</v>
      </c>
    </row>
    <row r="1426" spans="1:8" s="91" customFormat="1" ht="13.9" hidden="1" customHeight="1" x14ac:dyDescent="0.2">
      <c r="A1426" s="92" t="s">
        <v>112</v>
      </c>
      <c r="B1426" s="94">
        <v>3</v>
      </c>
      <c r="C1426" s="96">
        <v>369829.48</v>
      </c>
      <c r="D1426" s="96">
        <v>0</v>
      </c>
      <c r="E1426" s="96">
        <v>369829.48</v>
      </c>
      <c r="F1426" s="93" t="s">
        <v>1061</v>
      </c>
      <c r="G1426" s="93" t="s">
        <v>647</v>
      </c>
      <c r="H1426" s="95" t="s">
        <v>959</v>
      </c>
    </row>
    <row r="1427" spans="1:8" s="91" customFormat="1" ht="13.9" hidden="1" customHeight="1" x14ac:dyDescent="0.2">
      <c r="A1427" s="92" t="s">
        <v>112</v>
      </c>
      <c r="B1427" s="94">
        <v>4</v>
      </c>
      <c r="C1427" s="96">
        <v>350152.81</v>
      </c>
      <c r="D1427" s="96">
        <v>0</v>
      </c>
      <c r="E1427" s="96">
        <v>350152.81</v>
      </c>
      <c r="F1427" s="93" t="s">
        <v>1241</v>
      </c>
      <c r="G1427" s="93" t="s">
        <v>647</v>
      </c>
      <c r="H1427" s="95" t="s">
        <v>1139</v>
      </c>
    </row>
    <row r="1428" spans="1:8" s="91" customFormat="1" ht="13.9" hidden="1" customHeight="1" x14ac:dyDescent="0.2">
      <c r="A1428" s="64" t="s">
        <v>112</v>
      </c>
      <c r="B1428" s="65">
        <v>4</v>
      </c>
      <c r="C1428" s="66">
        <v>19676.670000000002</v>
      </c>
      <c r="D1428" s="66">
        <v>0</v>
      </c>
      <c r="E1428" s="66">
        <v>19676.670000000002</v>
      </c>
      <c r="F1428" s="64" t="s">
        <v>1241</v>
      </c>
      <c r="G1428" s="64" t="s">
        <v>647</v>
      </c>
      <c r="H1428" s="64" t="s">
        <v>2390</v>
      </c>
    </row>
    <row r="1429" spans="1:8" s="91" customFormat="1" ht="13.9" hidden="1" customHeight="1" x14ac:dyDescent="0.2">
      <c r="A1429" s="92" t="s">
        <v>112</v>
      </c>
      <c r="B1429" s="94">
        <v>5</v>
      </c>
      <c r="C1429" s="96">
        <v>369829.48</v>
      </c>
      <c r="D1429" s="96">
        <v>0</v>
      </c>
      <c r="E1429" s="96">
        <v>369829.48</v>
      </c>
      <c r="F1429" s="93" t="s">
        <v>1419</v>
      </c>
      <c r="G1429" s="93" t="s">
        <v>647</v>
      </c>
      <c r="H1429" s="95" t="s">
        <v>1317</v>
      </c>
    </row>
    <row r="1430" spans="1:8" s="91" customFormat="1" ht="13.9" hidden="1" customHeight="1" x14ac:dyDescent="0.2">
      <c r="A1430" s="92" t="s">
        <v>112</v>
      </c>
      <c r="B1430" s="94">
        <v>6</v>
      </c>
      <c r="C1430" s="96">
        <v>360539.03</v>
      </c>
      <c r="D1430" s="96">
        <v>0</v>
      </c>
      <c r="E1430" s="96">
        <v>360539.03</v>
      </c>
      <c r="F1430" s="93" t="s">
        <v>1597</v>
      </c>
      <c r="G1430" s="93" t="s">
        <v>647</v>
      </c>
      <c r="H1430" s="95" t="s">
        <v>1495</v>
      </c>
    </row>
    <row r="1431" spans="1:8" s="91" customFormat="1" ht="13.9" hidden="1" customHeight="1" x14ac:dyDescent="0.2">
      <c r="A1431" s="92" t="s">
        <v>112</v>
      </c>
      <c r="B1431" s="94">
        <v>7</v>
      </c>
      <c r="C1431" s="96">
        <v>360461.56</v>
      </c>
      <c r="D1431" s="96">
        <v>0</v>
      </c>
      <c r="E1431" s="96">
        <v>360461.56</v>
      </c>
      <c r="F1431" s="93" t="s">
        <v>1782</v>
      </c>
      <c r="G1431" s="93" t="s">
        <v>647</v>
      </c>
      <c r="H1431" s="95" t="s">
        <v>1680</v>
      </c>
    </row>
    <row r="1432" spans="1:8" s="91" customFormat="1" ht="13.9" hidden="1" customHeight="1" x14ac:dyDescent="0.2">
      <c r="A1432" s="92" t="s">
        <v>112</v>
      </c>
      <c r="B1432" s="94">
        <v>8</v>
      </c>
      <c r="C1432" s="96">
        <v>360475.5</v>
      </c>
      <c r="D1432" s="96">
        <v>0</v>
      </c>
      <c r="E1432" s="96">
        <v>360475.5</v>
      </c>
      <c r="F1432" s="93" t="s">
        <v>1957</v>
      </c>
      <c r="G1432" s="93" t="s">
        <v>647</v>
      </c>
      <c r="H1432" s="95" t="s">
        <v>1855</v>
      </c>
    </row>
    <row r="1433" spans="1:8" s="91" customFormat="1" ht="13.9" hidden="1" customHeight="1" x14ac:dyDescent="0.2">
      <c r="A1433" s="92" t="s">
        <v>112</v>
      </c>
      <c r="B1433" s="94">
        <v>9</v>
      </c>
      <c r="C1433" s="96">
        <v>385427.52</v>
      </c>
      <c r="D1433" s="96">
        <v>0</v>
      </c>
      <c r="E1433" s="96">
        <v>385427.52</v>
      </c>
      <c r="F1433" s="93" t="s">
        <v>2135</v>
      </c>
      <c r="G1433" s="93" t="s">
        <v>647</v>
      </c>
      <c r="H1433" s="95" t="s">
        <v>2033</v>
      </c>
    </row>
    <row r="1434" spans="1:8" s="91" customFormat="1" ht="13.9" hidden="1" customHeight="1" x14ac:dyDescent="0.2">
      <c r="A1434" s="92" t="s">
        <v>112</v>
      </c>
      <c r="B1434" s="94">
        <v>10</v>
      </c>
      <c r="C1434" s="96">
        <v>385427.52</v>
      </c>
      <c r="D1434" s="96">
        <v>0</v>
      </c>
      <c r="E1434" s="96">
        <v>385427.52</v>
      </c>
      <c r="F1434" s="93" t="s">
        <v>2331</v>
      </c>
      <c r="G1434" s="93" t="s">
        <v>647</v>
      </c>
      <c r="H1434" s="95" t="s">
        <v>2229</v>
      </c>
    </row>
    <row r="1435" spans="1:8" s="91" customFormat="1" ht="13.9" hidden="1" customHeight="1" x14ac:dyDescent="0.2">
      <c r="A1435" s="92" t="s">
        <v>112</v>
      </c>
      <c r="B1435" s="94">
        <v>11</v>
      </c>
      <c r="C1435" s="96">
        <v>385427.52</v>
      </c>
      <c r="D1435" s="96">
        <v>0</v>
      </c>
      <c r="E1435" s="96">
        <v>385427.52</v>
      </c>
      <c r="F1435" s="93" t="s">
        <v>2648</v>
      </c>
      <c r="G1435" s="93" t="s">
        <v>647</v>
      </c>
      <c r="H1435" s="95" t="s">
        <v>2394</v>
      </c>
    </row>
    <row r="1436" spans="1:8" s="91" customFormat="1" ht="13.9" hidden="1" customHeight="1" x14ac:dyDescent="0.2">
      <c r="A1436" s="92" t="s">
        <v>112</v>
      </c>
      <c r="B1436" s="94">
        <v>12</v>
      </c>
      <c r="C1436" s="96">
        <v>385401.2</v>
      </c>
      <c r="D1436" s="96">
        <v>0</v>
      </c>
      <c r="E1436" s="96">
        <v>385401.2</v>
      </c>
      <c r="F1436" s="93" t="s">
        <v>2649</v>
      </c>
      <c r="G1436" s="93" t="s">
        <v>647</v>
      </c>
      <c r="H1436" s="95" t="s">
        <v>2396</v>
      </c>
    </row>
    <row r="1437" spans="1:8" s="91" customFormat="1" ht="13.9" hidden="1" customHeight="1" x14ac:dyDescent="0.2">
      <c r="A1437" s="92" t="s">
        <v>113</v>
      </c>
      <c r="B1437" s="94">
        <v>1</v>
      </c>
      <c r="C1437" s="96">
        <v>290369.83</v>
      </c>
      <c r="D1437" s="96">
        <v>0</v>
      </c>
      <c r="E1437" s="96">
        <v>290369.83</v>
      </c>
      <c r="F1437" s="93" t="s">
        <v>648</v>
      </c>
      <c r="G1437" s="93" t="s">
        <v>649</v>
      </c>
      <c r="H1437" s="95" t="s">
        <v>443</v>
      </c>
    </row>
    <row r="1438" spans="1:8" s="91" customFormat="1" ht="13.9" hidden="1" customHeight="1" x14ac:dyDescent="0.2">
      <c r="A1438" s="92" t="s">
        <v>113</v>
      </c>
      <c r="B1438" s="94">
        <v>2</v>
      </c>
      <c r="C1438" s="96">
        <v>290369.83</v>
      </c>
      <c r="D1438" s="96">
        <v>0</v>
      </c>
      <c r="E1438" s="96">
        <v>290369.83</v>
      </c>
      <c r="F1438" s="93" t="s">
        <v>883</v>
      </c>
      <c r="G1438" s="93" t="s">
        <v>649</v>
      </c>
      <c r="H1438" s="95" t="s">
        <v>780</v>
      </c>
    </row>
    <row r="1439" spans="1:8" s="91" customFormat="1" ht="13.9" hidden="1" customHeight="1" x14ac:dyDescent="0.2">
      <c r="A1439" s="92" t="s">
        <v>113</v>
      </c>
      <c r="B1439" s="94">
        <v>3</v>
      </c>
      <c r="C1439" s="96">
        <v>290369.83</v>
      </c>
      <c r="D1439" s="96">
        <v>0</v>
      </c>
      <c r="E1439" s="96">
        <v>290369.83</v>
      </c>
      <c r="F1439" s="93" t="s">
        <v>1062</v>
      </c>
      <c r="G1439" s="93" t="s">
        <v>649</v>
      </c>
      <c r="H1439" s="95" t="s">
        <v>959</v>
      </c>
    </row>
    <row r="1440" spans="1:8" s="91" customFormat="1" ht="13.9" hidden="1" customHeight="1" x14ac:dyDescent="0.2">
      <c r="A1440" s="92" t="s">
        <v>113</v>
      </c>
      <c r="B1440" s="94">
        <v>4</v>
      </c>
      <c r="C1440" s="96">
        <v>275988.05</v>
      </c>
      <c r="D1440" s="96">
        <v>0</v>
      </c>
      <c r="E1440" s="96">
        <v>275988.05</v>
      </c>
      <c r="F1440" s="93" t="s">
        <v>1242</v>
      </c>
      <c r="G1440" s="93" t="s">
        <v>649</v>
      </c>
      <c r="H1440" s="95" t="s">
        <v>1139</v>
      </c>
    </row>
    <row r="1441" spans="1:8" s="91" customFormat="1" ht="13.9" hidden="1" customHeight="1" x14ac:dyDescent="0.2">
      <c r="A1441" s="64" t="s">
        <v>113</v>
      </c>
      <c r="B1441" s="65">
        <v>4</v>
      </c>
      <c r="C1441" s="66">
        <v>14381.78</v>
      </c>
      <c r="D1441" s="66">
        <v>0</v>
      </c>
      <c r="E1441" s="66">
        <v>14381.78</v>
      </c>
      <c r="F1441" s="64" t="s">
        <v>1242</v>
      </c>
      <c r="G1441" s="64" t="s">
        <v>649</v>
      </c>
      <c r="H1441" s="64" t="s">
        <v>2390</v>
      </c>
    </row>
    <row r="1442" spans="1:8" s="91" customFormat="1" ht="13.9" hidden="1" customHeight="1" x14ac:dyDescent="0.2">
      <c r="A1442" s="92" t="s">
        <v>113</v>
      </c>
      <c r="B1442" s="94">
        <v>5</v>
      </c>
      <c r="C1442" s="96">
        <v>290369.83</v>
      </c>
      <c r="D1442" s="96">
        <v>0</v>
      </c>
      <c r="E1442" s="96">
        <v>290369.83</v>
      </c>
      <c r="F1442" s="93" t="s">
        <v>1420</v>
      </c>
      <c r="G1442" s="93" t="s">
        <v>649</v>
      </c>
      <c r="H1442" s="95" t="s">
        <v>1317</v>
      </c>
    </row>
    <row r="1443" spans="1:8" s="91" customFormat="1" ht="13.9" hidden="1" customHeight="1" x14ac:dyDescent="0.2">
      <c r="A1443" s="92" t="s">
        <v>113</v>
      </c>
      <c r="B1443" s="94">
        <v>6</v>
      </c>
      <c r="C1443" s="96">
        <v>258471.12</v>
      </c>
      <c r="D1443" s="96">
        <v>0</v>
      </c>
      <c r="E1443" s="96">
        <v>258471.12</v>
      </c>
      <c r="F1443" s="93" t="s">
        <v>1598</v>
      </c>
      <c r="G1443" s="93" t="s">
        <v>649</v>
      </c>
      <c r="H1443" s="95" t="s">
        <v>1495</v>
      </c>
    </row>
    <row r="1444" spans="1:8" s="91" customFormat="1" ht="13.9" hidden="1" customHeight="1" x14ac:dyDescent="0.2">
      <c r="A1444" s="92" t="s">
        <v>113</v>
      </c>
      <c r="B1444" s="94">
        <v>7</v>
      </c>
      <c r="C1444" s="96">
        <v>258413.02</v>
      </c>
      <c r="D1444" s="96">
        <v>0</v>
      </c>
      <c r="E1444" s="96">
        <v>258413.02</v>
      </c>
      <c r="F1444" s="93" t="s">
        <v>1783</v>
      </c>
      <c r="G1444" s="93" t="s">
        <v>649</v>
      </c>
      <c r="H1444" s="95" t="s">
        <v>1680</v>
      </c>
    </row>
    <row r="1445" spans="1:8" s="91" customFormat="1" ht="13.9" hidden="1" customHeight="1" x14ac:dyDescent="0.2">
      <c r="A1445" s="92" t="s">
        <v>113</v>
      </c>
      <c r="B1445" s="94">
        <v>8</v>
      </c>
      <c r="C1445" s="96">
        <v>258422.89</v>
      </c>
      <c r="D1445" s="96">
        <v>0</v>
      </c>
      <c r="E1445" s="96">
        <v>258422.89</v>
      </c>
      <c r="F1445" s="93" t="s">
        <v>1958</v>
      </c>
      <c r="G1445" s="93" t="s">
        <v>649</v>
      </c>
      <c r="H1445" s="95" t="s">
        <v>1855</v>
      </c>
    </row>
    <row r="1446" spans="1:8" s="91" customFormat="1" ht="13.9" hidden="1" customHeight="1" x14ac:dyDescent="0.2">
      <c r="A1446" s="92" t="s">
        <v>113</v>
      </c>
      <c r="B1446" s="94">
        <v>9</v>
      </c>
      <c r="C1446" s="96">
        <v>276080.78000000003</v>
      </c>
      <c r="D1446" s="96">
        <v>0</v>
      </c>
      <c r="E1446" s="96">
        <v>276080.78000000003</v>
      </c>
      <c r="F1446" s="93" t="s">
        <v>2136</v>
      </c>
      <c r="G1446" s="93" t="s">
        <v>649</v>
      </c>
      <c r="H1446" s="95" t="s">
        <v>2033</v>
      </c>
    </row>
    <row r="1447" spans="1:8" s="91" customFormat="1" ht="13.9" hidden="1" customHeight="1" x14ac:dyDescent="0.2">
      <c r="A1447" s="92" t="s">
        <v>113</v>
      </c>
      <c r="B1447" s="94">
        <v>10</v>
      </c>
      <c r="C1447" s="96">
        <v>276080.78000000003</v>
      </c>
      <c r="D1447" s="96">
        <v>0</v>
      </c>
      <c r="E1447" s="96">
        <v>276080.78000000003</v>
      </c>
      <c r="F1447" s="93" t="s">
        <v>2332</v>
      </c>
      <c r="G1447" s="93" t="s">
        <v>649</v>
      </c>
      <c r="H1447" s="95" t="s">
        <v>2229</v>
      </c>
    </row>
    <row r="1448" spans="1:8" s="91" customFormat="1" ht="13.9" hidden="1" customHeight="1" x14ac:dyDescent="0.2">
      <c r="A1448" s="92" t="s">
        <v>113</v>
      </c>
      <c r="B1448" s="94">
        <v>11</v>
      </c>
      <c r="C1448" s="96">
        <v>276080.78000000003</v>
      </c>
      <c r="D1448" s="96">
        <v>0</v>
      </c>
      <c r="E1448" s="96">
        <v>276080.78000000003</v>
      </c>
      <c r="F1448" s="93" t="s">
        <v>2651</v>
      </c>
      <c r="G1448" s="93" t="s">
        <v>649</v>
      </c>
      <c r="H1448" s="95" t="s">
        <v>2394</v>
      </c>
    </row>
    <row r="1449" spans="1:8" s="91" customFormat="1" ht="13.9" hidden="1" customHeight="1" x14ac:dyDescent="0.2">
      <c r="A1449" s="92" t="s">
        <v>113</v>
      </c>
      <c r="B1449" s="94">
        <v>12</v>
      </c>
      <c r="C1449" s="96">
        <v>276062.15999999997</v>
      </c>
      <c r="D1449" s="96">
        <v>0</v>
      </c>
      <c r="E1449" s="96">
        <v>276062.15999999997</v>
      </c>
      <c r="F1449" s="93" t="s">
        <v>2652</v>
      </c>
      <c r="G1449" s="93" t="s">
        <v>649</v>
      </c>
      <c r="H1449" s="95" t="s">
        <v>2396</v>
      </c>
    </row>
    <row r="1450" spans="1:8" s="91" customFormat="1" ht="13.9" hidden="1" customHeight="1" x14ac:dyDescent="0.2">
      <c r="A1450" s="92" t="s">
        <v>114</v>
      </c>
      <c r="B1450" s="94">
        <v>1</v>
      </c>
      <c r="C1450" s="96">
        <v>2861469.17</v>
      </c>
      <c r="D1450" s="96">
        <v>0</v>
      </c>
      <c r="E1450" s="96">
        <v>2861469.17</v>
      </c>
      <c r="F1450" s="93" t="s">
        <v>650</v>
      </c>
      <c r="G1450" s="93" t="s">
        <v>651</v>
      </c>
      <c r="H1450" s="95" t="s">
        <v>443</v>
      </c>
    </row>
    <row r="1451" spans="1:8" s="91" customFormat="1" ht="13.9" hidden="1" customHeight="1" x14ac:dyDescent="0.2">
      <c r="A1451" s="92" t="s">
        <v>114</v>
      </c>
      <c r="B1451" s="94">
        <v>2</v>
      </c>
      <c r="C1451" s="96">
        <v>2861469.17</v>
      </c>
      <c r="D1451" s="96">
        <v>0</v>
      </c>
      <c r="E1451" s="96">
        <v>2861469.17</v>
      </c>
      <c r="F1451" s="93" t="s">
        <v>884</v>
      </c>
      <c r="G1451" s="93" t="s">
        <v>651</v>
      </c>
      <c r="H1451" s="95" t="s">
        <v>780</v>
      </c>
    </row>
    <row r="1452" spans="1:8" s="91" customFormat="1" ht="13.9" hidden="1" customHeight="1" x14ac:dyDescent="0.2">
      <c r="A1452" s="92" t="s">
        <v>114</v>
      </c>
      <c r="B1452" s="94">
        <v>3</v>
      </c>
      <c r="C1452" s="96">
        <v>2861469.17</v>
      </c>
      <c r="D1452" s="96">
        <v>0</v>
      </c>
      <c r="E1452" s="96">
        <v>2861469.17</v>
      </c>
      <c r="F1452" s="93" t="s">
        <v>1063</v>
      </c>
      <c r="G1452" s="93" t="s">
        <v>651</v>
      </c>
      <c r="H1452" s="95" t="s">
        <v>959</v>
      </c>
    </row>
    <row r="1453" spans="1:8" s="91" customFormat="1" ht="13.9" hidden="1" customHeight="1" x14ac:dyDescent="0.2">
      <c r="A1453" s="92" t="s">
        <v>114</v>
      </c>
      <c r="B1453" s="94">
        <v>4</v>
      </c>
      <c r="C1453" s="96">
        <v>2273511.02</v>
      </c>
      <c r="D1453" s="96">
        <v>0</v>
      </c>
      <c r="E1453" s="96">
        <v>2273511.02</v>
      </c>
      <c r="F1453" s="93" t="s">
        <v>1243</v>
      </c>
      <c r="G1453" s="93" t="s">
        <v>651</v>
      </c>
      <c r="H1453" s="95" t="s">
        <v>1139</v>
      </c>
    </row>
    <row r="1454" spans="1:8" s="91" customFormat="1" ht="13.9" hidden="1" customHeight="1" x14ac:dyDescent="0.2">
      <c r="A1454" s="64" t="s">
        <v>114</v>
      </c>
      <c r="B1454" s="65">
        <v>4</v>
      </c>
      <c r="C1454" s="66">
        <v>587958.15</v>
      </c>
      <c r="D1454" s="66">
        <v>0</v>
      </c>
      <c r="E1454" s="66">
        <v>587958.15</v>
      </c>
      <c r="F1454" s="64" t="s">
        <v>1243</v>
      </c>
      <c r="G1454" s="64" t="s">
        <v>651</v>
      </c>
      <c r="H1454" s="64" t="s">
        <v>2390</v>
      </c>
    </row>
    <row r="1455" spans="1:8" s="91" customFormat="1" ht="13.9" hidden="1" customHeight="1" x14ac:dyDescent="0.2">
      <c r="A1455" s="92" t="s">
        <v>114</v>
      </c>
      <c r="B1455" s="94">
        <v>5</v>
      </c>
      <c r="C1455" s="96">
        <v>2861469.17</v>
      </c>
      <c r="D1455" s="96">
        <v>0</v>
      </c>
      <c r="E1455" s="96">
        <v>2861469.17</v>
      </c>
      <c r="F1455" s="93" t="s">
        <v>1421</v>
      </c>
      <c r="G1455" s="93" t="s">
        <v>651</v>
      </c>
      <c r="H1455" s="95" t="s">
        <v>1317</v>
      </c>
    </row>
    <row r="1456" spans="1:8" s="91" customFormat="1" ht="13.9" hidden="1" customHeight="1" x14ac:dyDescent="0.2">
      <c r="A1456" s="92" t="s">
        <v>114</v>
      </c>
      <c r="B1456" s="94">
        <v>6</v>
      </c>
      <c r="C1456" s="96">
        <v>2596554.08</v>
      </c>
      <c r="D1456" s="96">
        <v>0</v>
      </c>
      <c r="E1456" s="96">
        <v>2596554.08</v>
      </c>
      <c r="F1456" s="93" t="s">
        <v>1599</v>
      </c>
      <c r="G1456" s="93" t="s">
        <v>651</v>
      </c>
      <c r="H1456" s="95" t="s">
        <v>1495</v>
      </c>
    </row>
    <row r="1457" spans="1:8" s="91" customFormat="1" ht="13.9" hidden="1" customHeight="1" x14ac:dyDescent="0.2">
      <c r="A1457" s="92" t="s">
        <v>114</v>
      </c>
      <c r="B1457" s="94">
        <v>7</v>
      </c>
      <c r="C1457" s="96">
        <v>2576800.9300000002</v>
      </c>
      <c r="D1457" s="96">
        <v>0</v>
      </c>
      <c r="E1457" s="96">
        <v>2576800.9300000002</v>
      </c>
      <c r="F1457" s="93" t="s">
        <v>1784</v>
      </c>
      <c r="G1457" s="93" t="s">
        <v>651</v>
      </c>
      <c r="H1457" s="95" t="s">
        <v>1680</v>
      </c>
    </row>
    <row r="1458" spans="1:8" s="91" customFormat="1" ht="13.9" hidden="1" customHeight="1" x14ac:dyDescent="0.2">
      <c r="A1458" s="92" t="s">
        <v>114</v>
      </c>
      <c r="B1458" s="94">
        <v>8</v>
      </c>
      <c r="C1458" s="96">
        <v>2576913.64</v>
      </c>
      <c r="D1458" s="96">
        <v>0</v>
      </c>
      <c r="E1458" s="96">
        <v>2576913.64</v>
      </c>
      <c r="F1458" s="93" t="s">
        <v>1959</v>
      </c>
      <c r="G1458" s="93" t="s">
        <v>651</v>
      </c>
      <c r="H1458" s="95" t="s">
        <v>1855</v>
      </c>
    </row>
    <row r="1459" spans="1:8" s="91" customFormat="1" ht="13.9" hidden="1" customHeight="1" x14ac:dyDescent="0.2">
      <c r="A1459" s="92" t="s">
        <v>114</v>
      </c>
      <c r="B1459" s="94">
        <v>9</v>
      </c>
      <c r="C1459" s="96">
        <v>2778557.49</v>
      </c>
      <c r="D1459" s="96">
        <v>0</v>
      </c>
      <c r="E1459" s="96">
        <v>2778557.49</v>
      </c>
      <c r="F1459" s="93" t="s">
        <v>2137</v>
      </c>
      <c r="G1459" s="93" t="s">
        <v>651</v>
      </c>
      <c r="H1459" s="95" t="s">
        <v>2033</v>
      </c>
    </row>
    <row r="1460" spans="1:8" s="91" customFormat="1" ht="13.9" hidden="1" customHeight="1" x14ac:dyDescent="0.2">
      <c r="A1460" s="92" t="s">
        <v>114</v>
      </c>
      <c r="B1460" s="94">
        <v>10</v>
      </c>
      <c r="C1460" s="96">
        <v>2778557.48</v>
      </c>
      <c r="D1460" s="96">
        <v>0</v>
      </c>
      <c r="E1460" s="96">
        <v>2778557.48</v>
      </c>
      <c r="F1460" s="93" t="s">
        <v>2333</v>
      </c>
      <c r="G1460" s="93" t="s">
        <v>651</v>
      </c>
      <c r="H1460" s="95" t="s">
        <v>2229</v>
      </c>
    </row>
    <row r="1461" spans="1:8" s="91" customFormat="1" ht="13.9" hidden="1" customHeight="1" x14ac:dyDescent="0.2">
      <c r="A1461" s="92" t="s">
        <v>114</v>
      </c>
      <c r="B1461" s="94">
        <v>11</v>
      </c>
      <c r="C1461" s="96">
        <v>2778557.49</v>
      </c>
      <c r="D1461" s="96">
        <v>0</v>
      </c>
      <c r="E1461" s="96">
        <v>2778557.49</v>
      </c>
      <c r="F1461" s="93" t="s">
        <v>2653</v>
      </c>
      <c r="G1461" s="93" t="s">
        <v>651</v>
      </c>
      <c r="H1461" s="95" t="s">
        <v>2394</v>
      </c>
    </row>
    <row r="1462" spans="1:8" s="91" customFormat="1" ht="13.9" hidden="1" customHeight="1" x14ac:dyDescent="0.2">
      <c r="A1462" s="92" t="s">
        <v>114</v>
      </c>
      <c r="B1462" s="94">
        <v>12</v>
      </c>
      <c r="C1462" s="96">
        <v>2754702.13</v>
      </c>
      <c r="D1462" s="96">
        <v>0</v>
      </c>
      <c r="E1462" s="96">
        <v>2754702.13</v>
      </c>
      <c r="F1462" s="93" t="s">
        <v>2654</v>
      </c>
      <c r="G1462" s="93" t="s">
        <v>651</v>
      </c>
      <c r="H1462" s="95" t="s">
        <v>2396</v>
      </c>
    </row>
    <row r="1463" spans="1:8" s="91" customFormat="1" ht="13.9" hidden="1" customHeight="1" x14ac:dyDescent="0.2">
      <c r="A1463" s="92" t="s">
        <v>115</v>
      </c>
      <c r="B1463" s="94">
        <v>1</v>
      </c>
      <c r="C1463" s="96">
        <v>201083.44</v>
      </c>
      <c r="D1463" s="96">
        <v>0</v>
      </c>
      <c r="E1463" s="96">
        <v>201083.44</v>
      </c>
      <c r="F1463" s="93" t="s">
        <v>652</v>
      </c>
      <c r="G1463" s="93" t="s">
        <v>653</v>
      </c>
      <c r="H1463" s="95" t="s">
        <v>443</v>
      </c>
    </row>
    <row r="1464" spans="1:8" s="91" customFormat="1" ht="13.9" hidden="1" customHeight="1" x14ac:dyDescent="0.2">
      <c r="A1464" s="92" t="s">
        <v>115</v>
      </c>
      <c r="B1464" s="94">
        <v>2</v>
      </c>
      <c r="C1464" s="96">
        <v>201083.34</v>
      </c>
      <c r="D1464" s="96">
        <v>0</v>
      </c>
      <c r="E1464" s="96">
        <v>201083.34</v>
      </c>
      <c r="F1464" s="93" t="s">
        <v>885</v>
      </c>
      <c r="G1464" s="93" t="s">
        <v>653</v>
      </c>
      <c r="H1464" s="95" t="s">
        <v>780</v>
      </c>
    </row>
    <row r="1465" spans="1:8" s="91" customFormat="1" ht="13.9" hidden="1" customHeight="1" x14ac:dyDescent="0.2">
      <c r="A1465" s="92" t="s">
        <v>115</v>
      </c>
      <c r="B1465" s="94">
        <v>3</v>
      </c>
      <c r="C1465" s="96">
        <v>201083.34</v>
      </c>
      <c r="D1465" s="96">
        <v>0</v>
      </c>
      <c r="E1465" s="96">
        <v>201083.34</v>
      </c>
      <c r="F1465" s="93" t="s">
        <v>1064</v>
      </c>
      <c r="G1465" s="93" t="s">
        <v>653</v>
      </c>
      <c r="H1465" s="95" t="s">
        <v>959</v>
      </c>
    </row>
    <row r="1466" spans="1:8" s="91" customFormat="1" ht="13.9" hidden="1" customHeight="1" x14ac:dyDescent="0.2">
      <c r="A1466" s="92" t="s">
        <v>115</v>
      </c>
      <c r="B1466" s="94">
        <v>4</v>
      </c>
      <c r="C1466" s="96">
        <v>174470.25</v>
      </c>
      <c r="D1466" s="96">
        <v>0</v>
      </c>
      <c r="E1466" s="96">
        <v>174470.25</v>
      </c>
      <c r="F1466" s="93" t="s">
        <v>1244</v>
      </c>
      <c r="G1466" s="93" t="s">
        <v>653</v>
      </c>
      <c r="H1466" s="95" t="s">
        <v>1139</v>
      </c>
    </row>
    <row r="1467" spans="1:8" s="91" customFormat="1" ht="13.9" hidden="1" customHeight="1" x14ac:dyDescent="0.2">
      <c r="A1467" s="64" t="s">
        <v>115</v>
      </c>
      <c r="B1467" s="65">
        <v>4</v>
      </c>
      <c r="C1467" s="66">
        <v>26613.09</v>
      </c>
      <c r="D1467" s="66">
        <v>0</v>
      </c>
      <c r="E1467" s="66">
        <v>26613.09</v>
      </c>
      <c r="F1467" s="64" t="s">
        <v>1244</v>
      </c>
      <c r="G1467" s="64" t="s">
        <v>653</v>
      </c>
      <c r="H1467" s="64" t="s">
        <v>2390</v>
      </c>
    </row>
    <row r="1468" spans="1:8" s="91" customFormat="1" ht="13.9" hidden="1" customHeight="1" x14ac:dyDescent="0.2">
      <c r="A1468" s="92" t="s">
        <v>115</v>
      </c>
      <c r="B1468" s="94">
        <v>5</v>
      </c>
      <c r="C1468" s="96">
        <v>201083.34</v>
      </c>
      <c r="D1468" s="96">
        <v>0</v>
      </c>
      <c r="E1468" s="96">
        <v>201083.34</v>
      </c>
      <c r="F1468" s="93" t="s">
        <v>1422</v>
      </c>
      <c r="G1468" s="93" t="s">
        <v>653</v>
      </c>
      <c r="H1468" s="95" t="s">
        <v>1317</v>
      </c>
    </row>
    <row r="1469" spans="1:8" s="91" customFormat="1" ht="13.9" hidden="1" customHeight="1" x14ac:dyDescent="0.2">
      <c r="A1469" s="92" t="s">
        <v>115</v>
      </c>
      <c r="B1469" s="94">
        <v>6</v>
      </c>
      <c r="C1469" s="96">
        <v>225784.82</v>
      </c>
      <c r="D1469" s="96">
        <v>0</v>
      </c>
      <c r="E1469" s="96">
        <v>225784.82</v>
      </c>
      <c r="F1469" s="93" t="s">
        <v>1600</v>
      </c>
      <c r="G1469" s="93" t="s">
        <v>653</v>
      </c>
      <c r="H1469" s="95" t="s">
        <v>1495</v>
      </c>
    </row>
    <row r="1470" spans="1:8" s="91" customFormat="1" ht="13.9" hidden="1" customHeight="1" x14ac:dyDescent="0.2">
      <c r="A1470" s="92" t="s">
        <v>115</v>
      </c>
      <c r="B1470" s="94">
        <v>7</v>
      </c>
      <c r="C1470" s="96">
        <v>250540.09</v>
      </c>
      <c r="D1470" s="96">
        <v>0</v>
      </c>
      <c r="E1470" s="96">
        <v>250540.09</v>
      </c>
      <c r="F1470" s="93" t="s">
        <v>1785</v>
      </c>
      <c r="G1470" s="93" t="s">
        <v>653</v>
      </c>
      <c r="H1470" s="95" t="s">
        <v>1680</v>
      </c>
    </row>
    <row r="1471" spans="1:8" s="91" customFormat="1" ht="13.9" hidden="1" customHeight="1" x14ac:dyDescent="0.2">
      <c r="A1471" s="92" t="s">
        <v>115</v>
      </c>
      <c r="B1471" s="94">
        <v>8</v>
      </c>
      <c r="C1471" s="96">
        <v>250547.92</v>
      </c>
      <c r="D1471" s="96">
        <v>0</v>
      </c>
      <c r="E1471" s="96">
        <v>250547.92</v>
      </c>
      <c r="F1471" s="93" t="s">
        <v>1960</v>
      </c>
      <c r="G1471" s="93" t="s">
        <v>653</v>
      </c>
      <c r="H1471" s="95" t="s">
        <v>1855</v>
      </c>
    </row>
    <row r="1472" spans="1:8" s="91" customFormat="1" ht="13.9" hidden="1" customHeight="1" x14ac:dyDescent="0.2">
      <c r="A1472" s="92" t="s">
        <v>115</v>
      </c>
      <c r="B1472" s="94">
        <v>9</v>
      </c>
      <c r="C1472" s="96">
        <v>264558.02</v>
      </c>
      <c r="D1472" s="96">
        <v>0</v>
      </c>
      <c r="E1472" s="96">
        <v>264558.02</v>
      </c>
      <c r="F1472" s="93" t="s">
        <v>2138</v>
      </c>
      <c r="G1472" s="93" t="s">
        <v>653</v>
      </c>
      <c r="H1472" s="95" t="s">
        <v>2033</v>
      </c>
    </row>
    <row r="1473" spans="1:8" s="91" customFormat="1" ht="13.9" hidden="1" customHeight="1" x14ac:dyDescent="0.2">
      <c r="A1473" s="92" t="s">
        <v>115</v>
      </c>
      <c r="B1473" s="94">
        <v>10</v>
      </c>
      <c r="C1473" s="96">
        <v>264558.02</v>
      </c>
      <c r="D1473" s="96">
        <v>0</v>
      </c>
      <c r="E1473" s="96">
        <v>264558.02</v>
      </c>
      <c r="F1473" s="93" t="s">
        <v>2334</v>
      </c>
      <c r="G1473" s="93" t="s">
        <v>653</v>
      </c>
      <c r="H1473" s="95" t="s">
        <v>2229</v>
      </c>
    </row>
    <row r="1474" spans="1:8" s="91" customFormat="1" ht="13.9" hidden="1" customHeight="1" x14ac:dyDescent="0.2">
      <c r="A1474" s="92" t="s">
        <v>115</v>
      </c>
      <c r="B1474" s="94">
        <v>11</v>
      </c>
      <c r="C1474" s="96">
        <v>264558.02</v>
      </c>
      <c r="D1474" s="96">
        <v>0</v>
      </c>
      <c r="E1474" s="96">
        <v>264558.02</v>
      </c>
      <c r="F1474" s="93" t="s">
        <v>2655</v>
      </c>
      <c r="G1474" s="93" t="s">
        <v>653</v>
      </c>
      <c r="H1474" s="95" t="s">
        <v>2394</v>
      </c>
    </row>
    <row r="1475" spans="1:8" s="91" customFormat="1" ht="13.9" hidden="1" customHeight="1" x14ac:dyDescent="0.2">
      <c r="A1475" s="92" t="s">
        <v>115</v>
      </c>
      <c r="B1475" s="94">
        <v>12</v>
      </c>
      <c r="C1475" s="96">
        <v>264543.23</v>
      </c>
      <c r="D1475" s="96">
        <v>0</v>
      </c>
      <c r="E1475" s="96">
        <v>264543.23</v>
      </c>
      <c r="F1475" s="93" t="s">
        <v>2656</v>
      </c>
      <c r="G1475" s="93" t="s">
        <v>653</v>
      </c>
      <c r="H1475" s="95" t="s">
        <v>2396</v>
      </c>
    </row>
    <row r="1476" spans="1:8" s="91" customFormat="1" ht="13.9" hidden="1" customHeight="1" x14ac:dyDescent="0.2">
      <c r="A1476" s="92" t="s">
        <v>116</v>
      </c>
      <c r="B1476" s="94">
        <v>1</v>
      </c>
      <c r="C1476" s="96">
        <v>392153.71</v>
      </c>
      <c r="D1476" s="96">
        <v>0</v>
      </c>
      <c r="E1476" s="96">
        <v>392153.71</v>
      </c>
      <c r="F1476" s="93" t="s">
        <v>654</v>
      </c>
      <c r="G1476" s="93" t="s">
        <v>655</v>
      </c>
      <c r="H1476" s="95" t="s">
        <v>443</v>
      </c>
    </row>
    <row r="1477" spans="1:8" s="91" customFormat="1" ht="13.9" hidden="1" customHeight="1" x14ac:dyDescent="0.2">
      <c r="A1477" s="92" t="s">
        <v>116</v>
      </c>
      <c r="B1477" s="94">
        <v>2</v>
      </c>
      <c r="C1477" s="96">
        <v>392153.71</v>
      </c>
      <c r="D1477" s="96">
        <v>0</v>
      </c>
      <c r="E1477" s="96">
        <v>392153.71</v>
      </c>
      <c r="F1477" s="93" t="s">
        <v>886</v>
      </c>
      <c r="G1477" s="93" t="s">
        <v>655</v>
      </c>
      <c r="H1477" s="95" t="s">
        <v>780</v>
      </c>
    </row>
    <row r="1478" spans="1:8" s="91" customFormat="1" ht="13.9" hidden="1" customHeight="1" x14ac:dyDescent="0.2">
      <c r="A1478" s="92" t="s">
        <v>116</v>
      </c>
      <c r="B1478" s="94">
        <v>3</v>
      </c>
      <c r="C1478" s="96">
        <v>392153.71</v>
      </c>
      <c r="D1478" s="96">
        <v>0</v>
      </c>
      <c r="E1478" s="96">
        <v>392153.71</v>
      </c>
      <c r="F1478" s="93" t="s">
        <v>1065</v>
      </c>
      <c r="G1478" s="93" t="s">
        <v>655</v>
      </c>
      <c r="H1478" s="95" t="s">
        <v>959</v>
      </c>
    </row>
    <row r="1479" spans="1:8" s="91" customFormat="1" ht="13.9" hidden="1" customHeight="1" x14ac:dyDescent="0.2">
      <c r="A1479" s="92" t="s">
        <v>116</v>
      </c>
      <c r="B1479" s="94">
        <v>4</v>
      </c>
      <c r="C1479" s="96">
        <v>340278.21</v>
      </c>
      <c r="D1479" s="96">
        <v>0</v>
      </c>
      <c r="E1479" s="96">
        <v>340278.21</v>
      </c>
      <c r="F1479" s="93" t="s">
        <v>1245</v>
      </c>
      <c r="G1479" s="93" t="s">
        <v>655</v>
      </c>
      <c r="H1479" s="95" t="s">
        <v>1139</v>
      </c>
    </row>
    <row r="1480" spans="1:8" s="91" customFormat="1" ht="13.9" hidden="1" customHeight="1" x14ac:dyDescent="0.2">
      <c r="A1480" s="64" t="s">
        <v>116</v>
      </c>
      <c r="B1480" s="65">
        <v>4</v>
      </c>
      <c r="C1480" s="66">
        <v>51875.5</v>
      </c>
      <c r="D1480" s="66">
        <v>0</v>
      </c>
      <c r="E1480" s="66">
        <v>51875.5</v>
      </c>
      <c r="F1480" s="64" t="s">
        <v>1245</v>
      </c>
      <c r="G1480" s="64" t="s">
        <v>655</v>
      </c>
      <c r="H1480" s="64" t="s">
        <v>2390</v>
      </c>
    </row>
    <row r="1481" spans="1:8" s="91" customFormat="1" ht="13.9" hidden="1" customHeight="1" x14ac:dyDescent="0.2">
      <c r="A1481" s="92" t="s">
        <v>116</v>
      </c>
      <c r="B1481" s="94">
        <v>5</v>
      </c>
      <c r="C1481" s="96">
        <v>392153.71</v>
      </c>
      <c r="D1481" s="96">
        <v>0</v>
      </c>
      <c r="E1481" s="96">
        <v>392153.71</v>
      </c>
      <c r="F1481" s="93" t="s">
        <v>1423</v>
      </c>
      <c r="G1481" s="93" t="s">
        <v>655</v>
      </c>
      <c r="H1481" s="95" t="s">
        <v>1317</v>
      </c>
    </row>
    <row r="1482" spans="1:8" s="91" customFormat="1" ht="13.9" hidden="1" customHeight="1" x14ac:dyDescent="0.2">
      <c r="A1482" s="92" t="s">
        <v>116</v>
      </c>
      <c r="B1482" s="94">
        <v>6</v>
      </c>
      <c r="C1482" s="96">
        <v>293705.17</v>
      </c>
      <c r="D1482" s="96">
        <v>0</v>
      </c>
      <c r="E1482" s="96">
        <v>293705.17</v>
      </c>
      <c r="F1482" s="93" t="s">
        <v>1601</v>
      </c>
      <c r="G1482" s="93" t="s">
        <v>655</v>
      </c>
      <c r="H1482" s="95" t="s">
        <v>1495</v>
      </c>
    </row>
    <row r="1483" spans="1:8" s="91" customFormat="1" ht="13.9" hidden="1" customHeight="1" x14ac:dyDescent="0.2">
      <c r="A1483" s="92" t="s">
        <v>116</v>
      </c>
      <c r="B1483" s="94">
        <v>7</v>
      </c>
      <c r="C1483" s="96">
        <v>293289.75</v>
      </c>
      <c r="D1483" s="96">
        <v>0</v>
      </c>
      <c r="E1483" s="96">
        <v>293289.75</v>
      </c>
      <c r="F1483" s="93" t="s">
        <v>1786</v>
      </c>
      <c r="G1483" s="93" t="s">
        <v>655</v>
      </c>
      <c r="H1483" s="95" t="s">
        <v>1680</v>
      </c>
    </row>
    <row r="1484" spans="1:8" s="91" customFormat="1" ht="13.9" hidden="1" customHeight="1" x14ac:dyDescent="0.2">
      <c r="A1484" s="92" t="s">
        <v>116</v>
      </c>
      <c r="B1484" s="94">
        <v>8</v>
      </c>
      <c r="C1484" s="96">
        <v>293317.90999999997</v>
      </c>
      <c r="D1484" s="96">
        <v>0</v>
      </c>
      <c r="E1484" s="96">
        <v>293317.90999999997</v>
      </c>
      <c r="F1484" s="93" t="s">
        <v>1961</v>
      </c>
      <c r="G1484" s="93" t="s">
        <v>655</v>
      </c>
      <c r="H1484" s="95" t="s">
        <v>1855</v>
      </c>
    </row>
    <row r="1485" spans="1:8" s="91" customFormat="1" ht="13.9" hidden="1" customHeight="1" x14ac:dyDescent="0.2">
      <c r="A1485" s="92" t="s">
        <v>116</v>
      </c>
      <c r="B1485" s="94">
        <v>9</v>
      </c>
      <c r="C1485" s="96">
        <v>343701.68</v>
      </c>
      <c r="D1485" s="96">
        <v>0</v>
      </c>
      <c r="E1485" s="96">
        <v>343701.68</v>
      </c>
      <c r="F1485" s="93" t="s">
        <v>2139</v>
      </c>
      <c r="G1485" s="93" t="s">
        <v>655</v>
      </c>
      <c r="H1485" s="95" t="s">
        <v>2033</v>
      </c>
    </row>
    <row r="1486" spans="1:8" s="91" customFormat="1" ht="13.9" hidden="1" customHeight="1" x14ac:dyDescent="0.2">
      <c r="A1486" s="92" t="s">
        <v>116</v>
      </c>
      <c r="B1486" s="94">
        <v>10</v>
      </c>
      <c r="C1486" s="96">
        <v>343701.68</v>
      </c>
      <c r="D1486" s="96">
        <v>0</v>
      </c>
      <c r="E1486" s="96">
        <v>343701.68</v>
      </c>
      <c r="F1486" s="93" t="s">
        <v>2335</v>
      </c>
      <c r="G1486" s="93" t="s">
        <v>655</v>
      </c>
      <c r="H1486" s="95" t="s">
        <v>2229</v>
      </c>
    </row>
    <row r="1487" spans="1:8" s="91" customFormat="1" ht="13.9" hidden="1" customHeight="1" x14ac:dyDescent="0.2">
      <c r="A1487" s="92" t="s">
        <v>116</v>
      </c>
      <c r="B1487" s="94">
        <v>11</v>
      </c>
      <c r="C1487" s="96">
        <v>343701.68</v>
      </c>
      <c r="D1487" s="96">
        <v>0</v>
      </c>
      <c r="E1487" s="96">
        <v>343701.68</v>
      </c>
      <c r="F1487" s="93" t="s">
        <v>2657</v>
      </c>
      <c r="G1487" s="93" t="s">
        <v>655</v>
      </c>
      <c r="H1487" s="95" t="s">
        <v>2394</v>
      </c>
    </row>
    <row r="1488" spans="1:8" s="91" customFormat="1" ht="13.9" hidden="1" customHeight="1" x14ac:dyDescent="0.2">
      <c r="A1488" s="92" t="s">
        <v>116</v>
      </c>
      <c r="B1488" s="94">
        <v>12</v>
      </c>
      <c r="C1488" s="96">
        <v>343648.53</v>
      </c>
      <c r="D1488" s="96">
        <v>0</v>
      </c>
      <c r="E1488" s="96">
        <v>343648.53</v>
      </c>
      <c r="F1488" s="93" t="s">
        <v>2658</v>
      </c>
      <c r="G1488" s="93" t="s">
        <v>655</v>
      </c>
      <c r="H1488" s="95" t="s">
        <v>2396</v>
      </c>
    </row>
    <row r="1489" spans="1:8" s="91" customFormat="1" ht="13.9" hidden="1" customHeight="1" x14ac:dyDescent="0.2">
      <c r="A1489" s="92" t="s">
        <v>117</v>
      </c>
      <c r="B1489" s="94">
        <v>1</v>
      </c>
      <c r="C1489" s="96">
        <v>1565398.22</v>
      </c>
      <c r="D1489" s="96">
        <v>0</v>
      </c>
      <c r="E1489" s="96">
        <v>1565398.22</v>
      </c>
      <c r="F1489" s="93" t="s">
        <v>656</v>
      </c>
      <c r="G1489" s="93" t="s">
        <v>657</v>
      </c>
      <c r="H1489" s="95" t="s">
        <v>443</v>
      </c>
    </row>
    <row r="1490" spans="1:8" s="91" customFormat="1" ht="13.9" hidden="1" customHeight="1" x14ac:dyDescent="0.2">
      <c r="A1490" s="92" t="s">
        <v>117</v>
      </c>
      <c r="B1490" s="94">
        <v>2</v>
      </c>
      <c r="C1490" s="96">
        <v>1565398.22</v>
      </c>
      <c r="D1490" s="96">
        <v>0</v>
      </c>
      <c r="E1490" s="96">
        <v>1565398.22</v>
      </c>
      <c r="F1490" s="93" t="s">
        <v>887</v>
      </c>
      <c r="G1490" s="93" t="s">
        <v>657</v>
      </c>
      <c r="H1490" s="95" t="s">
        <v>780</v>
      </c>
    </row>
    <row r="1491" spans="1:8" s="91" customFormat="1" ht="13.9" hidden="1" customHeight="1" x14ac:dyDescent="0.2">
      <c r="A1491" s="92" t="s">
        <v>117</v>
      </c>
      <c r="B1491" s="94">
        <v>3</v>
      </c>
      <c r="C1491" s="96">
        <v>1565398.22</v>
      </c>
      <c r="D1491" s="96">
        <v>0</v>
      </c>
      <c r="E1491" s="96">
        <v>1565398.22</v>
      </c>
      <c r="F1491" s="93" t="s">
        <v>1066</v>
      </c>
      <c r="G1491" s="93" t="s">
        <v>657</v>
      </c>
      <c r="H1491" s="95" t="s">
        <v>959</v>
      </c>
    </row>
    <row r="1492" spans="1:8" s="91" customFormat="1" ht="13.9" hidden="1" customHeight="1" x14ac:dyDescent="0.2">
      <c r="A1492" s="92" t="s">
        <v>117</v>
      </c>
      <c r="B1492" s="94">
        <v>4</v>
      </c>
      <c r="C1492" s="96">
        <v>1399507.52</v>
      </c>
      <c r="D1492" s="96">
        <v>0</v>
      </c>
      <c r="E1492" s="96">
        <v>1399507.52</v>
      </c>
      <c r="F1492" s="93" t="s">
        <v>1246</v>
      </c>
      <c r="G1492" s="93" t="s">
        <v>657</v>
      </c>
      <c r="H1492" s="95" t="s">
        <v>1139</v>
      </c>
    </row>
    <row r="1493" spans="1:8" s="91" customFormat="1" ht="13.9" hidden="1" customHeight="1" x14ac:dyDescent="0.2">
      <c r="A1493" s="64" t="s">
        <v>117</v>
      </c>
      <c r="B1493" s="65">
        <v>4</v>
      </c>
      <c r="C1493" s="66">
        <v>165890.70000000001</v>
      </c>
      <c r="D1493" s="66">
        <v>0</v>
      </c>
      <c r="E1493" s="66">
        <v>165890.70000000001</v>
      </c>
      <c r="F1493" s="64" t="s">
        <v>1246</v>
      </c>
      <c r="G1493" s="64" t="s">
        <v>657</v>
      </c>
      <c r="H1493" s="64" t="s">
        <v>2390</v>
      </c>
    </row>
    <row r="1494" spans="1:8" s="91" customFormat="1" ht="13.9" hidden="1" customHeight="1" x14ac:dyDescent="0.2">
      <c r="A1494" s="92" t="s">
        <v>117</v>
      </c>
      <c r="B1494" s="94">
        <v>5</v>
      </c>
      <c r="C1494" s="96">
        <v>1565398.22</v>
      </c>
      <c r="D1494" s="96">
        <v>0</v>
      </c>
      <c r="E1494" s="96">
        <v>1565398.22</v>
      </c>
      <c r="F1494" s="93" t="s">
        <v>1424</v>
      </c>
      <c r="G1494" s="93" t="s">
        <v>657</v>
      </c>
      <c r="H1494" s="95" t="s">
        <v>1317</v>
      </c>
    </row>
    <row r="1495" spans="1:8" s="91" customFormat="1" ht="13.9" hidden="1" customHeight="1" x14ac:dyDescent="0.2">
      <c r="A1495" s="92" t="s">
        <v>117</v>
      </c>
      <c r="B1495" s="94">
        <v>6</v>
      </c>
      <c r="C1495" s="96">
        <v>1227432.17</v>
      </c>
      <c r="D1495" s="96">
        <v>0</v>
      </c>
      <c r="E1495" s="96">
        <v>1227432.17</v>
      </c>
      <c r="F1495" s="93" t="s">
        <v>1602</v>
      </c>
      <c r="G1495" s="93" t="s">
        <v>657</v>
      </c>
      <c r="H1495" s="95" t="s">
        <v>1495</v>
      </c>
    </row>
    <row r="1496" spans="1:8" s="91" customFormat="1" ht="13.9" hidden="1" customHeight="1" x14ac:dyDescent="0.2">
      <c r="A1496" s="92" t="s">
        <v>117</v>
      </c>
      <c r="B1496" s="94">
        <v>7</v>
      </c>
      <c r="C1496" s="96">
        <v>1343536.83</v>
      </c>
      <c r="D1496" s="96">
        <v>0</v>
      </c>
      <c r="E1496" s="96">
        <v>1343536.83</v>
      </c>
      <c r="F1496" s="93" t="s">
        <v>1787</v>
      </c>
      <c r="G1496" s="93" t="s">
        <v>657</v>
      </c>
      <c r="H1496" s="95" t="s">
        <v>1680</v>
      </c>
    </row>
    <row r="1497" spans="1:8" s="91" customFormat="1" ht="13.9" hidden="1" customHeight="1" x14ac:dyDescent="0.2">
      <c r="A1497" s="92" t="s">
        <v>117</v>
      </c>
      <c r="B1497" s="94">
        <v>8</v>
      </c>
      <c r="C1497" s="96">
        <v>1343598.44</v>
      </c>
      <c r="D1497" s="96">
        <v>0</v>
      </c>
      <c r="E1497" s="96">
        <v>1343598.44</v>
      </c>
      <c r="F1497" s="93" t="s">
        <v>1962</v>
      </c>
      <c r="G1497" s="93" t="s">
        <v>657</v>
      </c>
      <c r="H1497" s="95" t="s">
        <v>1855</v>
      </c>
    </row>
    <row r="1498" spans="1:8" s="91" customFormat="1" ht="13.9" hidden="1" customHeight="1" x14ac:dyDescent="0.2">
      <c r="A1498" s="92" t="s">
        <v>117</v>
      </c>
      <c r="B1498" s="94">
        <v>9</v>
      </c>
      <c r="C1498" s="96">
        <v>1453819.81</v>
      </c>
      <c r="D1498" s="96">
        <v>0</v>
      </c>
      <c r="E1498" s="96">
        <v>1453819.81</v>
      </c>
      <c r="F1498" s="93" t="s">
        <v>2140</v>
      </c>
      <c r="G1498" s="93" t="s">
        <v>657</v>
      </c>
      <c r="H1498" s="95" t="s">
        <v>2033</v>
      </c>
    </row>
    <row r="1499" spans="1:8" s="91" customFormat="1" ht="13.9" hidden="1" customHeight="1" x14ac:dyDescent="0.2">
      <c r="A1499" s="92" t="s">
        <v>117</v>
      </c>
      <c r="B1499" s="94">
        <v>10</v>
      </c>
      <c r="C1499" s="96">
        <v>1453819.81</v>
      </c>
      <c r="D1499" s="96">
        <v>0</v>
      </c>
      <c r="E1499" s="96">
        <v>1453819.81</v>
      </c>
      <c r="F1499" s="93" t="s">
        <v>2336</v>
      </c>
      <c r="G1499" s="93" t="s">
        <v>657</v>
      </c>
      <c r="H1499" s="95" t="s">
        <v>2229</v>
      </c>
    </row>
    <row r="1500" spans="1:8" s="91" customFormat="1" ht="13.9" hidden="1" customHeight="1" x14ac:dyDescent="0.2">
      <c r="A1500" s="92" t="s">
        <v>117</v>
      </c>
      <c r="B1500" s="94">
        <v>11</v>
      </c>
      <c r="C1500" s="96">
        <v>1453819.82</v>
      </c>
      <c r="D1500" s="96">
        <v>0</v>
      </c>
      <c r="E1500" s="96">
        <v>1453819.82</v>
      </c>
      <c r="F1500" s="93" t="s">
        <v>2660</v>
      </c>
      <c r="G1500" s="93" t="s">
        <v>657</v>
      </c>
      <c r="H1500" s="95" t="s">
        <v>2394</v>
      </c>
    </row>
    <row r="1501" spans="1:8" s="91" customFormat="1" ht="13.9" hidden="1" customHeight="1" x14ac:dyDescent="0.2">
      <c r="A1501" s="92" t="s">
        <v>117</v>
      </c>
      <c r="B1501" s="94">
        <v>12</v>
      </c>
      <c r="C1501" s="96">
        <v>1453703.57</v>
      </c>
      <c r="D1501" s="96">
        <v>0</v>
      </c>
      <c r="E1501" s="96">
        <v>1453703.57</v>
      </c>
      <c r="F1501" s="93" t="s">
        <v>2661</v>
      </c>
      <c r="G1501" s="93" t="s">
        <v>657</v>
      </c>
      <c r="H1501" s="95" t="s">
        <v>2396</v>
      </c>
    </row>
    <row r="1502" spans="1:8" s="91" customFormat="1" ht="13.9" hidden="1" customHeight="1" x14ac:dyDescent="0.2">
      <c r="A1502" s="92" t="s">
        <v>118</v>
      </c>
      <c r="B1502" s="94">
        <v>1</v>
      </c>
      <c r="C1502" s="96">
        <v>171100.38</v>
      </c>
      <c r="D1502" s="96">
        <v>0</v>
      </c>
      <c r="E1502" s="96">
        <v>171100.38</v>
      </c>
      <c r="F1502" s="93" t="s">
        <v>658</v>
      </c>
      <c r="G1502" s="93" t="s">
        <v>659</v>
      </c>
      <c r="H1502" s="95" t="s">
        <v>443</v>
      </c>
    </row>
    <row r="1503" spans="1:8" s="91" customFormat="1" ht="13.9" hidden="1" customHeight="1" x14ac:dyDescent="0.2">
      <c r="A1503" s="92" t="s">
        <v>118</v>
      </c>
      <c r="B1503" s="94">
        <v>2</v>
      </c>
      <c r="C1503" s="96">
        <v>171100.38</v>
      </c>
      <c r="D1503" s="96">
        <v>0</v>
      </c>
      <c r="E1503" s="96">
        <v>171100.38</v>
      </c>
      <c r="F1503" s="93" t="s">
        <v>888</v>
      </c>
      <c r="G1503" s="93" t="s">
        <v>659</v>
      </c>
      <c r="H1503" s="95" t="s">
        <v>780</v>
      </c>
    </row>
    <row r="1504" spans="1:8" s="91" customFormat="1" ht="13.9" hidden="1" customHeight="1" x14ac:dyDescent="0.2">
      <c r="A1504" s="92" t="s">
        <v>118</v>
      </c>
      <c r="B1504" s="94">
        <v>3</v>
      </c>
      <c r="C1504" s="96">
        <v>171100.38</v>
      </c>
      <c r="D1504" s="96">
        <v>0</v>
      </c>
      <c r="E1504" s="96">
        <v>171100.38</v>
      </c>
      <c r="F1504" s="93" t="s">
        <v>1067</v>
      </c>
      <c r="G1504" s="93" t="s">
        <v>659</v>
      </c>
      <c r="H1504" s="95" t="s">
        <v>959</v>
      </c>
    </row>
    <row r="1505" spans="1:8" s="91" customFormat="1" ht="13.9" hidden="1" customHeight="1" x14ac:dyDescent="0.2">
      <c r="A1505" s="92" t="s">
        <v>118</v>
      </c>
      <c r="B1505" s="94">
        <v>4</v>
      </c>
      <c r="C1505" s="96">
        <v>159475.32999999999</v>
      </c>
      <c r="D1505" s="96">
        <v>0</v>
      </c>
      <c r="E1505" s="96">
        <v>159475.32999999999</v>
      </c>
      <c r="F1505" s="93" t="s">
        <v>1247</v>
      </c>
      <c r="G1505" s="93" t="s">
        <v>659</v>
      </c>
      <c r="H1505" s="95" t="s">
        <v>1139</v>
      </c>
    </row>
    <row r="1506" spans="1:8" s="91" customFormat="1" ht="13.9" hidden="1" customHeight="1" x14ac:dyDescent="0.2">
      <c r="A1506" s="64" t="s">
        <v>118</v>
      </c>
      <c r="B1506" s="65">
        <v>4</v>
      </c>
      <c r="C1506" s="66">
        <v>11625.05</v>
      </c>
      <c r="D1506" s="66">
        <v>0</v>
      </c>
      <c r="E1506" s="66">
        <v>11625.05</v>
      </c>
      <c r="F1506" s="64" t="s">
        <v>1247</v>
      </c>
      <c r="G1506" s="64" t="s">
        <v>659</v>
      </c>
      <c r="H1506" s="64" t="s">
        <v>2390</v>
      </c>
    </row>
    <row r="1507" spans="1:8" s="91" customFormat="1" ht="13.9" hidden="1" customHeight="1" x14ac:dyDescent="0.2">
      <c r="A1507" s="92" t="s">
        <v>118</v>
      </c>
      <c r="B1507" s="94">
        <v>5</v>
      </c>
      <c r="C1507" s="96">
        <v>171100.38</v>
      </c>
      <c r="D1507" s="96">
        <v>0</v>
      </c>
      <c r="E1507" s="96">
        <v>171100.38</v>
      </c>
      <c r="F1507" s="93" t="s">
        <v>1425</v>
      </c>
      <c r="G1507" s="93" t="s">
        <v>659</v>
      </c>
      <c r="H1507" s="95" t="s">
        <v>1317</v>
      </c>
    </row>
    <row r="1508" spans="1:8" s="91" customFormat="1" ht="13.9" hidden="1" customHeight="1" x14ac:dyDescent="0.2">
      <c r="A1508" s="92" t="s">
        <v>118</v>
      </c>
      <c r="B1508" s="94">
        <v>6</v>
      </c>
      <c r="C1508" s="96">
        <v>131372.72</v>
      </c>
      <c r="D1508" s="96">
        <v>0</v>
      </c>
      <c r="E1508" s="96">
        <v>131372.72</v>
      </c>
      <c r="F1508" s="93" t="s">
        <v>1603</v>
      </c>
      <c r="G1508" s="93" t="s">
        <v>659</v>
      </c>
      <c r="H1508" s="95" t="s">
        <v>1495</v>
      </c>
    </row>
    <row r="1509" spans="1:8" s="91" customFormat="1" ht="13.9" hidden="1" customHeight="1" x14ac:dyDescent="0.2">
      <c r="A1509" s="92" t="s">
        <v>118</v>
      </c>
      <c r="B1509" s="94">
        <v>7</v>
      </c>
      <c r="C1509" s="96">
        <v>131335.04000000001</v>
      </c>
      <c r="D1509" s="96">
        <v>0</v>
      </c>
      <c r="E1509" s="96">
        <v>131335.04000000001</v>
      </c>
      <c r="F1509" s="93" t="s">
        <v>1788</v>
      </c>
      <c r="G1509" s="93" t="s">
        <v>659</v>
      </c>
      <c r="H1509" s="95" t="s">
        <v>1680</v>
      </c>
    </row>
    <row r="1510" spans="1:8" s="91" customFormat="1" ht="13.9" hidden="1" customHeight="1" x14ac:dyDescent="0.2">
      <c r="A1510" s="92" t="s">
        <v>118</v>
      </c>
      <c r="B1510" s="94">
        <v>8</v>
      </c>
      <c r="C1510" s="96">
        <v>131341.44</v>
      </c>
      <c r="D1510" s="96">
        <v>0</v>
      </c>
      <c r="E1510" s="96">
        <v>131341.44</v>
      </c>
      <c r="F1510" s="93" t="s">
        <v>1963</v>
      </c>
      <c r="G1510" s="93" t="s">
        <v>659</v>
      </c>
      <c r="H1510" s="95" t="s">
        <v>1855</v>
      </c>
    </row>
    <row r="1511" spans="1:8" s="91" customFormat="1" ht="13.9" hidden="1" customHeight="1" x14ac:dyDescent="0.2">
      <c r="A1511" s="92" t="s">
        <v>118</v>
      </c>
      <c r="B1511" s="94">
        <v>9</v>
      </c>
      <c r="C1511" s="96">
        <v>142790.34</v>
      </c>
      <c r="D1511" s="96">
        <v>0</v>
      </c>
      <c r="E1511" s="96">
        <v>142790.34</v>
      </c>
      <c r="F1511" s="93" t="s">
        <v>2141</v>
      </c>
      <c r="G1511" s="93" t="s">
        <v>659</v>
      </c>
      <c r="H1511" s="95" t="s">
        <v>2033</v>
      </c>
    </row>
    <row r="1512" spans="1:8" s="91" customFormat="1" ht="13.9" hidden="1" customHeight="1" x14ac:dyDescent="0.2">
      <c r="A1512" s="92" t="s">
        <v>118</v>
      </c>
      <c r="B1512" s="94">
        <v>10</v>
      </c>
      <c r="C1512" s="96">
        <v>142790.32999999999</v>
      </c>
      <c r="D1512" s="96">
        <v>0</v>
      </c>
      <c r="E1512" s="96">
        <v>142790.32999999999</v>
      </c>
      <c r="F1512" s="93" t="s">
        <v>2337</v>
      </c>
      <c r="G1512" s="93" t="s">
        <v>659</v>
      </c>
      <c r="H1512" s="95" t="s">
        <v>2229</v>
      </c>
    </row>
    <row r="1513" spans="1:8" s="91" customFormat="1" ht="13.9" hidden="1" customHeight="1" x14ac:dyDescent="0.2">
      <c r="A1513" s="92" t="s">
        <v>118</v>
      </c>
      <c r="B1513" s="94">
        <v>11</v>
      </c>
      <c r="C1513" s="96">
        <v>142790.34</v>
      </c>
      <c r="D1513" s="96">
        <v>0</v>
      </c>
      <c r="E1513" s="96">
        <v>142790.34</v>
      </c>
      <c r="F1513" s="93" t="s">
        <v>2662</v>
      </c>
      <c r="G1513" s="93" t="s">
        <v>659</v>
      </c>
      <c r="H1513" s="95" t="s">
        <v>2394</v>
      </c>
    </row>
    <row r="1514" spans="1:8" s="91" customFormat="1" ht="13.9" hidden="1" customHeight="1" x14ac:dyDescent="0.2">
      <c r="A1514" s="92" t="s">
        <v>118</v>
      </c>
      <c r="B1514" s="94">
        <v>12</v>
      </c>
      <c r="C1514" s="96">
        <v>142778.26</v>
      </c>
      <c r="D1514" s="96">
        <v>0</v>
      </c>
      <c r="E1514" s="96">
        <v>142778.26</v>
      </c>
      <c r="F1514" s="93" t="s">
        <v>2663</v>
      </c>
      <c r="G1514" s="93" t="s">
        <v>659</v>
      </c>
      <c r="H1514" s="95" t="s">
        <v>2396</v>
      </c>
    </row>
    <row r="1515" spans="1:8" s="91" customFormat="1" ht="13.9" hidden="1" customHeight="1" x14ac:dyDescent="0.2">
      <c r="A1515" s="92" t="s">
        <v>120</v>
      </c>
      <c r="B1515" s="94">
        <v>1</v>
      </c>
      <c r="C1515" s="96">
        <v>875624.11</v>
      </c>
      <c r="D1515" s="96">
        <v>0</v>
      </c>
      <c r="E1515" s="96">
        <v>875624.11</v>
      </c>
      <c r="F1515" s="93" t="s">
        <v>660</v>
      </c>
      <c r="G1515" s="93" t="s">
        <v>661</v>
      </c>
      <c r="H1515" s="95" t="s">
        <v>443</v>
      </c>
    </row>
    <row r="1516" spans="1:8" s="91" customFormat="1" ht="13.9" hidden="1" customHeight="1" x14ac:dyDescent="0.2">
      <c r="A1516" s="92" t="s">
        <v>120</v>
      </c>
      <c r="B1516" s="94">
        <v>2</v>
      </c>
      <c r="C1516" s="96">
        <v>875624.11</v>
      </c>
      <c r="D1516" s="96">
        <v>0</v>
      </c>
      <c r="E1516" s="96">
        <v>875624.11</v>
      </c>
      <c r="F1516" s="93" t="s">
        <v>889</v>
      </c>
      <c r="G1516" s="93" t="s">
        <v>661</v>
      </c>
      <c r="H1516" s="95" t="s">
        <v>780</v>
      </c>
    </row>
    <row r="1517" spans="1:8" s="91" customFormat="1" ht="13.9" hidden="1" customHeight="1" x14ac:dyDescent="0.2">
      <c r="A1517" s="92" t="s">
        <v>120</v>
      </c>
      <c r="B1517" s="94">
        <v>3</v>
      </c>
      <c r="C1517" s="96">
        <v>875624.11</v>
      </c>
      <c r="D1517" s="96">
        <v>0</v>
      </c>
      <c r="E1517" s="96">
        <v>875624.11</v>
      </c>
      <c r="F1517" s="93" t="s">
        <v>1068</v>
      </c>
      <c r="G1517" s="93" t="s">
        <v>661</v>
      </c>
      <c r="H1517" s="95" t="s">
        <v>959</v>
      </c>
    </row>
    <row r="1518" spans="1:8" s="91" customFormat="1" ht="13.9" hidden="1" customHeight="1" x14ac:dyDescent="0.2">
      <c r="A1518" s="92" t="s">
        <v>120</v>
      </c>
      <c r="B1518" s="94">
        <v>4</v>
      </c>
      <c r="C1518" s="96">
        <v>788578.83</v>
      </c>
      <c r="D1518" s="96">
        <v>0</v>
      </c>
      <c r="E1518" s="96">
        <v>788578.83</v>
      </c>
      <c r="F1518" s="93" t="s">
        <v>1248</v>
      </c>
      <c r="G1518" s="93" t="s">
        <v>661</v>
      </c>
      <c r="H1518" s="95" t="s">
        <v>1139</v>
      </c>
    </row>
    <row r="1519" spans="1:8" s="91" customFormat="1" ht="13.9" hidden="1" customHeight="1" x14ac:dyDescent="0.2">
      <c r="A1519" s="64" t="s">
        <v>120</v>
      </c>
      <c r="B1519" s="65">
        <v>4</v>
      </c>
      <c r="C1519" s="66">
        <v>87045.28</v>
      </c>
      <c r="D1519" s="66">
        <v>0</v>
      </c>
      <c r="E1519" s="66">
        <v>87045.28</v>
      </c>
      <c r="F1519" s="64" t="s">
        <v>1248</v>
      </c>
      <c r="G1519" s="64" t="s">
        <v>661</v>
      </c>
      <c r="H1519" s="64" t="s">
        <v>2390</v>
      </c>
    </row>
    <row r="1520" spans="1:8" s="91" customFormat="1" ht="13.9" hidden="1" customHeight="1" x14ac:dyDescent="0.2">
      <c r="A1520" s="92" t="s">
        <v>120</v>
      </c>
      <c r="B1520" s="94">
        <v>5</v>
      </c>
      <c r="C1520" s="96">
        <v>875624.11</v>
      </c>
      <c r="D1520" s="96">
        <v>0</v>
      </c>
      <c r="E1520" s="96">
        <v>875624.11</v>
      </c>
      <c r="F1520" s="93" t="s">
        <v>1426</v>
      </c>
      <c r="G1520" s="93" t="s">
        <v>661</v>
      </c>
      <c r="H1520" s="95" t="s">
        <v>1317</v>
      </c>
    </row>
    <row r="1521" spans="1:8" s="91" customFormat="1" ht="13.9" hidden="1" customHeight="1" x14ac:dyDescent="0.2">
      <c r="A1521" s="92" t="s">
        <v>120</v>
      </c>
      <c r="B1521" s="94">
        <v>6</v>
      </c>
      <c r="C1521" s="96">
        <v>814012.93</v>
      </c>
      <c r="D1521" s="96">
        <v>0</v>
      </c>
      <c r="E1521" s="96">
        <v>814012.93</v>
      </c>
      <c r="F1521" s="93" t="s">
        <v>1604</v>
      </c>
      <c r="G1521" s="93" t="s">
        <v>661</v>
      </c>
      <c r="H1521" s="95" t="s">
        <v>1495</v>
      </c>
    </row>
    <row r="1522" spans="1:8" s="91" customFormat="1" ht="13.9" hidden="1" customHeight="1" x14ac:dyDescent="0.2">
      <c r="A1522" s="92" t="s">
        <v>120</v>
      </c>
      <c r="B1522" s="94">
        <v>7</v>
      </c>
      <c r="C1522" s="96">
        <v>815091.47</v>
      </c>
      <c r="D1522" s="96">
        <v>0</v>
      </c>
      <c r="E1522" s="96">
        <v>815091.47</v>
      </c>
      <c r="F1522" s="93" t="s">
        <v>1789</v>
      </c>
      <c r="G1522" s="93" t="s">
        <v>661</v>
      </c>
      <c r="H1522" s="95" t="s">
        <v>1680</v>
      </c>
    </row>
    <row r="1523" spans="1:8" s="91" customFormat="1" ht="13.9" hidden="1" customHeight="1" x14ac:dyDescent="0.2">
      <c r="A1523" s="92" t="s">
        <v>120</v>
      </c>
      <c r="B1523" s="94">
        <v>8</v>
      </c>
      <c r="C1523" s="96">
        <v>815120.86</v>
      </c>
      <c r="D1523" s="96">
        <v>0</v>
      </c>
      <c r="E1523" s="96">
        <v>815120.86</v>
      </c>
      <c r="F1523" s="93" t="s">
        <v>1964</v>
      </c>
      <c r="G1523" s="93" t="s">
        <v>661</v>
      </c>
      <c r="H1523" s="95" t="s">
        <v>1855</v>
      </c>
    </row>
    <row r="1524" spans="1:8" s="91" customFormat="1" ht="13.9" hidden="1" customHeight="1" x14ac:dyDescent="0.2">
      <c r="A1524" s="92" t="s">
        <v>120</v>
      </c>
      <c r="B1524" s="94">
        <v>9</v>
      </c>
      <c r="C1524" s="96">
        <v>867713.49</v>
      </c>
      <c r="D1524" s="96">
        <v>0</v>
      </c>
      <c r="E1524" s="96">
        <v>867713.49</v>
      </c>
      <c r="F1524" s="93" t="s">
        <v>2142</v>
      </c>
      <c r="G1524" s="93" t="s">
        <v>661</v>
      </c>
      <c r="H1524" s="95" t="s">
        <v>2033</v>
      </c>
    </row>
    <row r="1525" spans="1:8" s="91" customFormat="1" ht="13.9" hidden="1" customHeight="1" x14ac:dyDescent="0.2">
      <c r="A1525" s="92" t="s">
        <v>120</v>
      </c>
      <c r="B1525" s="94">
        <v>10</v>
      </c>
      <c r="C1525" s="96">
        <v>867713.48</v>
      </c>
      <c r="D1525" s="96">
        <v>0</v>
      </c>
      <c r="E1525" s="96">
        <v>867713.48</v>
      </c>
      <c r="F1525" s="93" t="s">
        <v>2338</v>
      </c>
      <c r="G1525" s="93" t="s">
        <v>661</v>
      </c>
      <c r="H1525" s="95" t="s">
        <v>2229</v>
      </c>
    </row>
    <row r="1526" spans="1:8" s="91" customFormat="1" ht="13.9" hidden="1" customHeight="1" x14ac:dyDescent="0.2">
      <c r="A1526" s="92" t="s">
        <v>120</v>
      </c>
      <c r="B1526" s="94">
        <v>11</v>
      </c>
      <c r="C1526" s="96">
        <v>867713.49</v>
      </c>
      <c r="D1526" s="96">
        <v>0</v>
      </c>
      <c r="E1526" s="96">
        <v>867713.49</v>
      </c>
      <c r="F1526" s="93" t="s">
        <v>2665</v>
      </c>
      <c r="G1526" s="93" t="s">
        <v>661</v>
      </c>
      <c r="H1526" s="95" t="s">
        <v>2394</v>
      </c>
    </row>
    <row r="1527" spans="1:8" s="91" customFormat="1" ht="13.9" hidden="1" customHeight="1" x14ac:dyDescent="0.2">
      <c r="A1527" s="92" t="s">
        <v>120</v>
      </c>
      <c r="B1527" s="94">
        <v>12</v>
      </c>
      <c r="C1527" s="96">
        <v>867658.01</v>
      </c>
      <c r="D1527" s="96">
        <v>0</v>
      </c>
      <c r="E1527" s="96">
        <v>867658.01</v>
      </c>
      <c r="F1527" s="93" t="s">
        <v>2666</v>
      </c>
      <c r="G1527" s="93" t="s">
        <v>661</v>
      </c>
      <c r="H1527" s="95" t="s">
        <v>2396</v>
      </c>
    </row>
    <row r="1528" spans="1:8" s="91" customFormat="1" ht="13.9" hidden="1" customHeight="1" x14ac:dyDescent="0.2">
      <c r="A1528" s="92" t="s">
        <v>121</v>
      </c>
      <c r="B1528" s="94">
        <v>1</v>
      </c>
      <c r="C1528" s="96">
        <v>491150.78</v>
      </c>
      <c r="D1528" s="96">
        <v>0</v>
      </c>
      <c r="E1528" s="96">
        <v>491150.78</v>
      </c>
      <c r="F1528" s="93" t="s">
        <v>662</v>
      </c>
      <c r="G1528" s="93" t="s">
        <v>663</v>
      </c>
      <c r="H1528" s="95" t="s">
        <v>443</v>
      </c>
    </row>
    <row r="1529" spans="1:8" s="91" customFormat="1" ht="13.9" hidden="1" customHeight="1" x14ac:dyDescent="0.2">
      <c r="A1529" s="92" t="s">
        <v>121</v>
      </c>
      <c r="B1529" s="94">
        <v>2</v>
      </c>
      <c r="C1529" s="96">
        <v>491150.78</v>
      </c>
      <c r="D1529" s="96">
        <v>0</v>
      </c>
      <c r="E1529" s="96">
        <v>491150.78</v>
      </c>
      <c r="F1529" s="93" t="s">
        <v>890</v>
      </c>
      <c r="G1529" s="93" t="s">
        <v>663</v>
      </c>
      <c r="H1529" s="95" t="s">
        <v>780</v>
      </c>
    </row>
    <row r="1530" spans="1:8" s="91" customFormat="1" ht="13.9" hidden="1" customHeight="1" x14ac:dyDescent="0.2">
      <c r="A1530" s="92" t="s">
        <v>121</v>
      </c>
      <c r="B1530" s="94">
        <v>3</v>
      </c>
      <c r="C1530" s="96">
        <v>491150.78</v>
      </c>
      <c r="D1530" s="96">
        <v>0</v>
      </c>
      <c r="E1530" s="96">
        <v>491150.78</v>
      </c>
      <c r="F1530" s="93" t="s">
        <v>1069</v>
      </c>
      <c r="G1530" s="93" t="s">
        <v>663</v>
      </c>
      <c r="H1530" s="95" t="s">
        <v>959</v>
      </c>
    </row>
    <row r="1531" spans="1:8" s="91" customFormat="1" ht="13.9" hidden="1" customHeight="1" x14ac:dyDescent="0.2">
      <c r="A1531" s="92" t="s">
        <v>121</v>
      </c>
      <c r="B1531" s="94">
        <v>4</v>
      </c>
      <c r="C1531" s="96">
        <v>428497.34</v>
      </c>
      <c r="D1531" s="96">
        <v>0</v>
      </c>
      <c r="E1531" s="96">
        <v>428497.34</v>
      </c>
      <c r="F1531" s="93" t="s">
        <v>1249</v>
      </c>
      <c r="G1531" s="93" t="s">
        <v>663</v>
      </c>
      <c r="H1531" s="95" t="s">
        <v>1139</v>
      </c>
    </row>
    <row r="1532" spans="1:8" s="91" customFormat="1" ht="13.9" hidden="1" customHeight="1" x14ac:dyDescent="0.2">
      <c r="A1532" s="64" t="s">
        <v>121</v>
      </c>
      <c r="B1532" s="65">
        <v>4</v>
      </c>
      <c r="C1532" s="66">
        <v>62653.440000000002</v>
      </c>
      <c r="D1532" s="66">
        <v>0</v>
      </c>
      <c r="E1532" s="66">
        <v>62653.440000000002</v>
      </c>
      <c r="F1532" s="64" t="s">
        <v>1249</v>
      </c>
      <c r="G1532" s="64" t="s">
        <v>663</v>
      </c>
      <c r="H1532" s="64" t="s">
        <v>2390</v>
      </c>
    </row>
    <row r="1533" spans="1:8" s="91" customFormat="1" ht="13.9" hidden="1" customHeight="1" x14ac:dyDescent="0.2">
      <c r="A1533" s="92" t="s">
        <v>121</v>
      </c>
      <c r="B1533" s="94">
        <v>5</v>
      </c>
      <c r="C1533" s="96">
        <v>491150.78</v>
      </c>
      <c r="D1533" s="96">
        <v>0</v>
      </c>
      <c r="E1533" s="96">
        <v>491150.78</v>
      </c>
      <c r="F1533" s="93" t="s">
        <v>1427</v>
      </c>
      <c r="G1533" s="93" t="s">
        <v>663</v>
      </c>
      <c r="H1533" s="95" t="s">
        <v>1317</v>
      </c>
    </row>
    <row r="1534" spans="1:8" s="91" customFormat="1" ht="13.9" hidden="1" customHeight="1" x14ac:dyDescent="0.2">
      <c r="A1534" s="92" t="s">
        <v>121</v>
      </c>
      <c r="B1534" s="94">
        <v>6</v>
      </c>
      <c r="C1534" s="96">
        <v>544228.51</v>
      </c>
      <c r="D1534" s="96">
        <v>0</v>
      </c>
      <c r="E1534" s="96">
        <v>544228.51</v>
      </c>
      <c r="F1534" s="93" t="s">
        <v>1605</v>
      </c>
      <c r="G1534" s="93" t="s">
        <v>663</v>
      </c>
      <c r="H1534" s="95" t="s">
        <v>1495</v>
      </c>
    </row>
    <row r="1535" spans="1:8" s="91" customFormat="1" ht="13.9" hidden="1" customHeight="1" x14ac:dyDescent="0.2">
      <c r="A1535" s="92" t="s">
        <v>121</v>
      </c>
      <c r="B1535" s="94">
        <v>7</v>
      </c>
      <c r="C1535" s="96">
        <v>476560.48</v>
      </c>
      <c r="D1535" s="96">
        <v>0</v>
      </c>
      <c r="E1535" s="96">
        <v>476560.48</v>
      </c>
      <c r="F1535" s="93" t="s">
        <v>1790</v>
      </c>
      <c r="G1535" s="93" t="s">
        <v>663</v>
      </c>
      <c r="H1535" s="95" t="s">
        <v>1680</v>
      </c>
    </row>
    <row r="1536" spans="1:8" s="91" customFormat="1" ht="13.9" hidden="1" customHeight="1" x14ac:dyDescent="0.2">
      <c r="A1536" s="92" t="s">
        <v>121</v>
      </c>
      <c r="B1536" s="94">
        <v>8</v>
      </c>
      <c r="C1536" s="96">
        <v>476577.41</v>
      </c>
      <c r="D1536" s="96">
        <v>0</v>
      </c>
      <c r="E1536" s="96">
        <v>476577.41</v>
      </c>
      <c r="F1536" s="93" t="s">
        <v>1965</v>
      </c>
      <c r="G1536" s="93" t="s">
        <v>663</v>
      </c>
      <c r="H1536" s="95" t="s">
        <v>1855</v>
      </c>
    </row>
    <row r="1537" spans="1:8" s="91" customFormat="1" ht="13.9" hidden="1" customHeight="1" x14ac:dyDescent="0.2">
      <c r="A1537" s="92" t="s">
        <v>121</v>
      </c>
      <c r="B1537" s="94">
        <v>9</v>
      </c>
      <c r="C1537" s="96">
        <v>506876.54</v>
      </c>
      <c r="D1537" s="96">
        <v>0</v>
      </c>
      <c r="E1537" s="96">
        <v>506876.54</v>
      </c>
      <c r="F1537" s="93" t="s">
        <v>2143</v>
      </c>
      <c r="G1537" s="93" t="s">
        <v>663</v>
      </c>
      <c r="H1537" s="95" t="s">
        <v>2033</v>
      </c>
    </row>
    <row r="1538" spans="1:8" s="91" customFormat="1" ht="13.9" hidden="1" customHeight="1" x14ac:dyDescent="0.2">
      <c r="A1538" s="92" t="s">
        <v>121</v>
      </c>
      <c r="B1538" s="94">
        <v>10</v>
      </c>
      <c r="C1538" s="96">
        <v>506876.54</v>
      </c>
      <c r="D1538" s="96">
        <v>0</v>
      </c>
      <c r="E1538" s="96">
        <v>506876.54</v>
      </c>
      <c r="F1538" s="93" t="s">
        <v>2339</v>
      </c>
      <c r="G1538" s="93" t="s">
        <v>663</v>
      </c>
      <c r="H1538" s="95" t="s">
        <v>2229</v>
      </c>
    </row>
    <row r="1539" spans="1:8" s="91" customFormat="1" ht="13.9" hidden="1" customHeight="1" x14ac:dyDescent="0.2">
      <c r="A1539" s="92" t="s">
        <v>121</v>
      </c>
      <c r="B1539" s="94">
        <v>11</v>
      </c>
      <c r="C1539" s="96">
        <v>506876.55</v>
      </c>
      <c r="D1539" s="96">
        <v>0</v>
      </c>
      <c r="E1539" s="96">
        <v>506876.55</v>
      </c>
      <c r="F1539" s="93" t="s">
        <v>2667</v>
      </c>
      <c r="G1539" s="93" t="s">
        <v>663</v>
      </c>
      <c r="H1539" s="95" t="s">
        <v>2394</v>
      </c>
    </row>
    <row r="1540" spans="1:8" s="91" customFormat="1" ht="13.9" hidden="1" customHeight="1" x14ac:dyDescent="0.2">
      <c r="A1540" s="92" t="s">
        <v>121</v>
      </c>
      <c r="B1540" s="94">
        <v>12</v>
      </c>
      <c r="C1540" s="96">
        <v>506844.59</v>
      </c>
      <c r="D1540" s="96">
        <v>0</v>
      </c>
      <c r="E1540" s="96">
        <v>506844.59</v>
      </c>
      <c r="F1540" s="93" t="s">
        <v>2668</v>
      </c>
      <c r="G1540" s="93" t="s">
        <v>663</v>
      </c>
      <c r="H1540" s="95" t="s">
        <v>2396</v>
      </c>
    </row>
    <row r="1541" spans="1:8" s="91" customFormat="1" ht="13.9" hidden="1" customHeight="1" x14ac:dyDescent="0.2">
      <c r="A1541" s="92" t="s">
        <v>122</v>
      </c>
      <c r="B1541" s="94">
        <v>1</v>
      </c>
      <c r="C1541" s="96">
        <v>174202.79</v>
      </c>
      <c r="D1541" s="96">
        <v>0</v>
      </c>
      <c r="E1541" s="96">
        <v>174202.79</v>
      </c>
      <c r="F1541" s="93" t="s">
        <v>664</v>
      </c>
      <c r="G1541" s="93" t="s">
        <v>665</v>
      </c>
      <c r="H1541" s="95" t="s">
        <v>443</v>
      </c>
    </row>
    <row r="1542" spans="1:8" s="91" customFormat="1" ht="13.9" hidden="1" customHeight="1" x14ac:dyDescent="0.2">
      <c r="A1542" s="92" t="s">
        <v>122</v>
      </c>
      <c r="B1542" s="94">
        <v>2</v>
      </c>
      <c r="C1542" s="96">
        <v>174202.79</v>
      </c>
      <c r="D1542" s="96">
        <v>0</v>
      </c>
      <c r="E1542" s="96">
        <v>174202.79</v>
      </c>
      <c r="F1542" s="93" t="s">
        <v>891</v>
      </c>
      <c r="G1542" s="93" t="s">
        <v>665</v>
      </c>
      <c r="H1542" s="95" t="s">
        <v>780</v>
      </c>
    </row>
    <row r="1543" spans="1:8" s="91" customFormat="1" ht="13.9" hidden="1" customHeight="1" x14ac:dyDescent="0.2">
      <c r="A1543" s="92" t="s">
        <v>122</v>
      </c>
      <c r="B1543" s="94">
        <v>3</v>
      </c>
      <c r="C1543" s="96">
        <v>174202.79</v>
      </c>
      <c r="D1543" s="96">
        <v>0</v>
      </c>
      <c r="E1543" s="96">
        <v>174202.79</v>
      </c>
      <c r="F1543" s="93" t="s">
        <v>1070</v>
      </c>
      <c r="G1543" s="93" t="s">
        <v>665</v>
      </c>
      <c r="H1543" s="95" t="s">
        <v>959</v>
      </c>
    </row>
    <row r="1544" spans="1:8" s="91" customFormat="1" ht="13.9" hidden="1" customHeight="1" x14ac:dyDescent="0.2">
      <c r="A1544" s="92" t="s">
        <v>122</v>
      </c>
      <c r="B1544" s="94">
        <v>4</v>
      </c>
      <c r="C1544" s="96">
        <v>158839.29999999999</v>
      </c>
      <c r="D1544" s="96">
        <v>0</v>
      </c>
      <c r="E1544" s="96">
        <v>158839.29999999999</v>
      </c>
      <c r="F1544" s="93" t="s">
        <v>1250</v>
      </c>
      <c r="G1544" s="93" t="s">
        <v>665</v>
      </c>
      <c r="H1544" s="95" t="s">
        <v>1139</v>
      </c>
    </row>
    <row r="1545" spans="1:8" s="91" customFormat="1" ht="13.9" hidden="1" customHeight="1" x14ac:dyDescent="0.2">
      <c r="A1545" s="53" t="s">
        <v>122</v>
      </c>
      <c r="B1545" s="75">
        <v>4</v>
      </c>
      <c r="C1545" s="54">
        <v>15363.49</v>
      </c>
      <c r="D1545" s="54">
        <v>0</v>
      </c>
      <c r="E1545" s="54">
        <v>15363.49</v>
      </c>
      <c r="F1545" s="54" t="s">
        <v>1250</v>
      </c>
      <c r="G1545" s="54" t="s">
        <v>665</v>
      </c>
      <c r="H1545" s="54" t="s">
        <v>2390</v>
      </c>
    </row>
    <row r="1546" spans="1:8" s="91" customFormat="1" ht="13.9" hidden="1" customHeight="1" x14ac:dyDescent="0.2">
      <c r="A1546" s="92" t="s">
        <v>122</v>
      </c>
      <c r="B1546" s="94">
        <v>5</v>
      </c>
      <c r="C1546" s="96">
        <v>174202.79</v>
      </c>
      <c r="D1546" s="96">
        <v>0</v>
      </c>
      <c r="E1546" s="96">
        <v>174202.79</v>
      </c>
      <c r="F1546" s="93" t="s">
        <v>1428</v>
      </c>
      <c r="G1546" s="93" t="s">
        <v>665</v>
      </c>
      <c r="H1546" s="95" t="s">
        <v>1317</v>
      </c>
    </row>
    <row r="1547" spans="1:8" s="91" customFormat="1" ht="13.9" hidden="1" customHeight="1" x14ac:dyDescent="0.2">
      <c r="A1547" s="92" t="s">
        <v>122</v>
      </c>
      <c r="B1547" s="94">
        <v>6</v>
      </c>
      <c r="C1547" s="96">
        <v>173666.52</v>
      </c>
      <c r="D1547" s="96">
        <v>0</v>
      </c>
      <c r="E1547" s="96">
        <v>173666.52</v>
      </c>
      <c r="F1547" s="93" t="s">
        <v>1606</v>
      </c>
      <c r="G1547" s="93" t="s">
        <v>665</v>
      </c>
      <c r="H1547" s="95" t="s">
        <v>1495</v>
      </c>
    </row>
    <row r="1548" spans="1:8" s="91" customFormat="1" ht="13.9" hidden="1" customHeight="1" x14ac:dyDescent="0.2">
      <c r="A1548" s="92" t="s">
        <v>122</v>
      </c>
      <c r="B1548" s="94">
        <v>7</v>
      </c>
      <c r="C1548" s="96">
        <v>173380.69</v>
      </c>
      <c r="D1548" s="96">
        <v>0</v>
      </c>
      <c r="E1548" s="96">
        <v>173380.69</v>
      </c>
      <c r="F1548" s="93" t="s">
        <v>1791</v>
      </c>
      <c r="G1548" s="93" t="s">
        <v>665</v>
      </c>
      <c r="H1548" s="95" t="s">
        <v>1680</v>
      </c>
    </row>
    <row r="1549" spans="1:8" s="91" customFormat="1" ht="13.9" hidden="1" customHeight="1" x14ac:dyDescent="0.2">
      <c r="A1549" s="92" t="s">
        <v>122</v>
      </c>
      <c r="B1549" s="94">
        <v>8</v>
      </c>
      <c r="C1549" s="96">
        <v>173386.37</v>
      </c>
      <c r="D1549" s="96">
        <v>0</v>
      </c>
      <c r="E1549" s="96">
        <v>173386.37</v>
      </c>
      <c r="F1549" s="93" t="s">
        <v>1966</v>
      </c>
      <c r="G1549" s="93" t="s">
        <v>665</v>
      </c>
      <c r="H1549" s="95" t="s">
        <v>1855</v>
      </c>
    </row>
    <row r="1550" spans="1:8" s="91" customFormat="1" ht="13.9" hidden="1" customHeight="1" x14ac:dyDescent="0.2">
      <c r="A1550" s="92" t="s">
        <v>122</v>
      </c>
      <c r="B1550" s="94">
        <v>9</v>
      </c>
      <c r="C1550" s="96">
        <v>183554.45</v>
      </c>
      <c r="D1550" s="96">
        <v>0</v>
      </c>
      <c r="E1550" s="96">
        <v>183554.45</v>
      </c>
      <c r="F1550" s="93" t="s">
        <v>2144</v>
      </c>
      <c r="G1550" s="93" t="s">
        <v>665</v>
      </c>
      <c r="H1550" s="95" t="s">
        <v>2033</v>
      </c>
    </row>
    <row r="1551" spans="1:8" s="91" customFormat="1" ht="13.9" hidden="1" customHeight="1" x14ac:dyDescent="0.2">
      <c r="A1551" s="92" t="s">
        <v>122</v>
      </c>
      <c r="B1551" s="94">
        <v>10</v>
      </c>
      <c r="C1551" s="96">
        <v>183554.45</v>
      </c>
      <c r="D1551" s="96">
        <v>0</v>
      </c>
      <c r="E1551" s="96">
        <v>183554.45</v>
      </c>
      <c r="F1551" s="93" t="s">
        <v>2340</v>
      </c>
      <c r="G1551" s="93" t="s">
        <v>665</v>
      </c>
      <c r="H1551" s="95" t="s">
        <v>2229</v>
      </c>
    </row>
    <row r="1552" spans="1:8" s="91" customFormat="1" ht="13.9" hidden="1" customHeight="1" x14ac:dyDescent="0.2">
      <c r="A1552" s="92" t="s">
        <v>122</v>
      </c>
      <c r="B1552" s="94">
        <v>11</v>
      </c>
      <c r="C1552" s="96">
        <v>183554.45</v>
      </c>
      <c r="D1552" s="96">
        <v>0</v>
      </c>
      <c r="E1552" s="96">
        <v>183554.45</v>
      </c>
      <c r="F1552" s="93" t="s">
        <v>2669</v>
      </c>
      <c r="G1552" s="93" t="s">
        <v>665</v>
      </c>
      <c r="H1552" s="95" t="s">
        <v>2394</v>
      </c>
    </row>
    <row r="1553" spans="1:8" s="91" customFormat="1" ht="13.9" hidden="1" customHeight="1" x14ac:dyDescent="0.2">
      <c r="A1553" s="92" t="s">
        <v>122</v>
      </c>
      <c r="B1553" s="94">
        <v>12</v>
      </c>
      <c r="C1553" s="96">
        <v>183543.72</v>
      </c>
      <c r="D1553" s="96">
        <v>0</v>
      </c>
      <c r="E1553" s="96">
        <v>183543.72</v>
      </c>
      <c r="F1553" s="93" t="s">
        <v>2670</v>
      </c>
      <c r="G1553" s="93" t="s">
        <v>665</v>
      </c>
      <c r="H1553" s="95" t="s">
        <v>2396</v>
      </c>
    </row>
    <row r="1554" spans="1:8" s="91" customFormat="1" ht="13.9" hidden="1" customHeight="1" x14ac:dyDescent="0.2">
      <c r="A1554" s="92" t="s">
        <v>123</v>
      </c>
      <c r="B1554" s="94">
        <v>1</v>
      </c>
      <c r="C1554" s="96">
        <v>242375.57</v>
      </c>
      <c r="D1554" s="96">
        <v>0</v>
      </c>
      <c r="E1554" s="96">
        <v>242375.57</v>
      </c>
      <c r="F1554" s="93" t="s">
        <v>666</v>
      </c>
      <c r="G1554" s="93" t="s">
        <v>667</v>
      </c>
      <c r="H1554" s="95" t="s">
        <v>443</v>
      </c>
    </row>
    <row r="1555" spans="1:8" s="91" customFormat="1" ht="13.9" hidden="1" customHeight="1" x14ac:dyDescent="0.2">
      <c r="A1555" s="92" t="s">
        <v>123</v>
      </c>
      <c r="B1555" s="94">
        <v>2</v>
      </c>
      <c r="C1555" s="96">
        <v>242375.57</v>
      </c>
      <c r="D1555" s="96">
        <v>0</v>
      </c>
      <c r="E1555" s="96">
        <v>242375.57</v>
      </c>
      <c r="F1555" s="93" t="s">
        <v>892</v>
      </c>
      <c r="G1555" s="93" t="s">
        <v>667</v>
      </c>
      <c r="H1555" s="95" t="s">
        <v>780</v>
      </c>
    </row>
    <row r="1556" spans="1:8" s="91" customFormat="1" ht="13.9" hidden="1" customHeight="1" x14ac:dyDescent="0.2">
      <c r="A1556" s="92" t="s">
        <v>123</v>
      </c>
      <c r="B1556" s="94">
        <v>3</v>
      </c>
      <c r="C1556" s="96">
        <v>242375.57</v>
      </c>
      <c r="D1556" s="96">
        <v>0</v>
      </c>
      <c r="E1556" s="96">
        <v>242375.57</v>
      </c>
      <c r="F1556" s="93" t="s">
        <v>1071</v>
      </c>
      <c r="G1556" s="93" t="s">
        <v>667</v>
      </c>
      <c r="H1556" s="95" t="s">
        <v>959</v>
      </c>
    </row>
    <row r="1557" spans="1:8" s="91" customFormat="1" ht="13.9" hidden="1" customHeight="1" x14ac:dyDescent="0.2">
      <c r="A1557" s="92" t="s">
        <v>123</v>
      </c>
      <c r="B1557" s="94">
        <v>4</v>
      </c>
      <c r="C1557" s="96">
        <v>224016.66</v>
      </c>
      <c r="D1557" s="96">
        <v>0</v>
      </c>
      <c r="E1557" s="96">
        <v>224016.66</v>
      </c>
      <c r="F1557" s="93" t="s">
        <v>1251</v>
      </c>
      <c r="G1557" s="93" t="s">
        <v>667</v>
      </c>
      <c r="H1557" s="95" t="s">
        <v>1139</v>
      </c>
    </row>
    <row r="1558" spans="1:8" s="91" customFormat="1" ht="13.9" hidden="1" customHeight="1" x14ac:dyDescent="0.2">
      <c r="A1558" s="64" t="s">
        <v>123</v>
      </c>
      <c r="B1558" s="65">
        <v>4</v>
      </c>
      <c r="C1558" s="66">
        <v>18358.91</v>
      </c>
      <c r="D1558" s="66">
        <v>0</v>
      </c>
      <c r="E1558" s="66">
        <v>18358.91</v>
      </c>
      <c r="F1558" s="64" t="s">
        <v>1251</v>
      </c>
      <c r="G1558" s="64" t="s">
        <v>667</v>
      </c>
      <c r="H1558" s="64" t="s">
        <v>2390</v>
      </c>
    </row>
    <row r="1559" spans="1:8" s="91" customFormat="1" ht="13.9" hidden="1" customHeight="1" x14ac:dyDescent="0.2">
      <c r="A1559" s="92" t="s">
        <v>123</v>
      </c>
      <c r="B1559" s="94">
        <v>5</v>
      </c>
      <c r="C1559" s="96">
        <v>242375.57</v>
      </c>
      <c r="D1559" s="96">
        <v>0</v>
      </c>
      <c r="E1559" s="96">
        <v>242375.57</v>
      </c>
      <c r="F1559" s="93" t="s">
        <v>1429</v>
      </c>
      <c r="G1559" s="93" t="s">
        <v>667</v>
      </c>
      <c r="H1559" s="95" t="s">
        <v>1317</v>
      </c>
    </row>
    <row r="1560" spans="1:8" s="91" customFormat="1" ht="13.9" hidden="1" customHeight="1" x14ac:dyDescent="0.2">
      <c r="A1560" s="92" t="s">
        <v>123</v>
      </c>
      <c r="B1560" s="94">
        <v>6</v>
      </c>
      <c r="C1560" s="96">
        <v>238144.41</v>
      </c>
      <c r="D1560" s="96">
        <v>0</v>
      </c>
      <c r="E1560" s="96">
        <v>238144.41</v>
      </c>
      <c r="F1560" s="93" t="s">
        <v>1607</v>
      </c>
      <c r="G1560" s="93" t="s">
        <v>667</v>
      </c>
      <c r="H1560" s="95" t="s">
        <v>1495</v>
      </c>
    </row>
    <row r="1561" spans="1:8" s="91" customFormat="1" ht="13.9" hidden="1" customHeight="1" x14ac:dyDescent="0.2">
      <c r="A1561" s="92" t="s">
        <v>123</v>
      </c>
      <c r="B1561" s="94">
        <v>7</v>
      </c>
      <c r="C1561" s="96">
        <v>238087.88</v>
      </c>
      <c r="D1561" s="96">
        <v>0</v>
      </c>
      <c r="E1561" s="96">
        <v>238087.88</v>
      </c>
      <c r="F1561" s="93" t="s">
        <v>1792</v>
      </c>
      <c r="G1561" s="93" t="s">
        <v>667</v>
      </c>
      <c r="H1561" s="95" t="s">
        <v>1680</v>
      </c>
    </row>
    <row r="1562" spans="1:8" s="91" customFormat="1" ht="13.9" hidden="1" customHeight="1" x14ac:dyDescent="0.2">
      <c r="A1562" s="92" t="s">
        <v>123</v>
      </c>
      <c r="B1562" s="94">
        <v>8</v>
      </c>
      <c r="C1562" s="96">
        <v>238096.82</v>
      </c>
      <c r="D1562" s="96">
        <v>0</v>
      </c>
      <c r="E1562" s="96">
        <v>238096.82</v>
      </c>
      <c r="F1562" s="93" t="s">
        <v>1967</v>
      </c>
      <c r="G1562" s="93" t="s">
        <v>667</v>
      </c>
      <c r="H1562" s="95" t="s">
        <v>1855</v>
      </c>
    </row>
    <row r="1563" spans="1:8" s="91" customFormat="1" ht="13.9" hidden="1" customHeight="1" x14ac:dyDescent="0.2">
      <c r="A1563" s="92" t="s">
        <v>123</v>
      </c>
      <c r="B1563" s="94">
        <v>9</v>
      </c>
      <c r="C1563" s="96">
        <v>254086.41</v>
      </c>
      <c r="D1563" s="96">
        <v>0</v>
      </c>
      <c r="E1563" s="96">
        <v>254086.41</v>
      </c>
      <c r="F1563" s="93" t="s">
        <v>2145</v>
      </c>
      <c r="G1563" s="93" t="s">
        <v>667</v>
      </c>
      <c r="H1563" s="95" t="s">
        <v>2033</v>
      </c>
    </row>
    <row r="1564" spans="1:8" s="91" customFormat="1" ht="13.9" hidden="1" customHeight="1" x14ac:dyDescent="0.2">
      <c r="A1564" s="92" t="s">
        <v>123</v>
      </c>
      <c r="B1564" s="94">
        <v>10</v>
      </c>
      <c r="C1564" s="96">
        <v>254086.41</v>
      </c>
      <c r="D1564" s="96">
        <v>0</v>
      </c>
      <c r="E1564" s="96">
        <v>254086.41</v>
      </c>
      <c r="F1564" s="93" t="s">
        <v>2341</v>
      </c>
      <c r="G1564" s="93" t="s">
        <v>667</v>
      </c>
      <c r="H1564" s="95" t="s">
        <v>2229</v>
      </c>
    </row>
    <row r="1565" spans="1:8" s="91" customFormat="1" ht="13.9" hidden="1" customHeight="1" x14ac:dyDescent="0.2">
      <c r="A1565" s="92" t="s">
        <v>123</v>
      </c>
      <c r="B1565" s="94">
        <v>11</v>
      </c>
      <c r="C1565" s="96">
        <v>254086.41</v>
      </c>
      <c r="D1565" s="96">
        <v>0</v>
      </c>
      <c r="E1565" s="96">
        <v>254086.41</v>
      </c>
      <c r="F1565" s="93" t="s">
        <v>2671</v>
      </c>
      <c r="G1565" s="93" t="s">
        <v>667</v>
      </c>
      <c r="H1565" s="95" t="s">
        <v>2394</v>
      </c>
    </row>
    <row r="1566" spans="1:8" s="91" customFormat="1" ht="13.9" hidden="1" customHeight="1" x14ac:dyDescent="0.2">
      <c r="A1566" s="92" t="s">
        <v>123</v>
      </c>
      <c r="B1566" s="94">
        <v>12</v>
      </c>
      <c r="C1566" s="96">
        <v>253704.35</v>
      </c>
      <c r="D1566" s="96">
        <v>0</v>
      </c>
      <c r="E1566" s="96">
        <v>253704.35</v>
      </c>
      <c r="F1566" s="93" t="s">
        <v>2672</v>
      </c>
      <c r="G1566" s="93" t="s">
        <v>667</v>
      </c>
      <c r="H1566" s="95" t="s">
        <v>2396</v>
      </c>
    </row>
    <row r="1567" spans="1:8" s="91" customFormat="1" ht="13.9" hidden="1" customHeight="1" x14ac:dyDescent="0.2">
      <c r="A1567" s="92" t="s">
        <v>124</v>
      </c>
      <c r="B1567" s="94">
        <v>1</v>
      </c>
      <c r="C1567" s="96">
        <v>203002.63</v>
      </c>
      <c r="D1567" s="96">
        <v>0</v>
      </c>
      <c r="E1567" s="96">
        <v>203002.63</v>
      </c>
      <c r="F1567" s="93" t="s">
        <v>668</v>
      </c>
      <c r="G1567" s="93" t="s">
        <v>669</v>
      </c>
      <c r="H1567" s="95" t="s">
        <v>443</v>
      </c>
    </row>
    <row r="1568" spans="1:8" s="91" customFormat="1" ht="13.9" hidden="1" customHeight="1" x14ac:dyDescent="0.2">
      <c r="A1568" s="92" t="s">
        <v>124</v>
      </c>
      <c r="B1568" s="94">
        <v>2</v>
      </c>
      <c r="C1568" s="96">
        <v>203002.63</v>
      </c>
      <c r="D1568" s="96">
        <v>0</v>
      </c>
      <c r="E1568" s="96">
        <v>203002.63</v>
      </c>
      <c r="F1568" s="93" t="s">
        <v>893</v>
      </c>
      <c r="G1568" s="93" t="s">
        <v>669</v>
      </c>
      <c r="H1568" s="95" t="s">
        <v>780</v>
      </c>
    </row>
    <row r="1569" spans="1:8" s="91" customFormat="1" ht="13.9" hidden="1" customHeight="1" x14ac:dyDescent="0.2">
      <c r="A1569" s="92" t="s">
        <v>124</v>
      </c>
      <c r="B1569" s="94">
        <v>3</v>
      </c>
      <c r="C1569" s="96">
        <v>203002.63</v>
      </c>
      <c r="D1569" s="96">
        <v>0</v>
      </c>
      <c r="E1569" s="96">
        <v>203002.63</v>
      </c>
      <c r="F1569" s="93" t="s">
        <v>1072</v>
      </c>
      <c r="G1569" s="93" t="s">
        <v>669</v>
      </c>
      <c r="H1569" s="95" t="s">
        <v>959</v>
      </c>
    </row>
    <row r="1570" spans="1:8" s="91" customFormat="1" ht="13.9" hidden="1" customHeight="1" x14ac:dyDescent="0.2">
      <c r="A1570" s="92" t="s">
        <v>124</v>
      </c>
      <c r="B1570" s="94">
        <v>4</v>
      </c>
      <c r="C1570" s="96">
        <v>187586.04</v>
      </c>
      <c r="D1570" s="96">
        <v>0</v>
      </c>
      <c r="E1570" s="96">
        <v>187586.04</v>
      </c>
      <c r="F1570" s="93" t="s">
        <v>1252</v>
      </c>
      <c r="G1570" s="93" t="s">
        <v>669</v>
      </c>
      <c r="H1570" s="95" t="s">
        <v>1139</v>
      </c>
    </row>
    <row r="1571" spans="1:8" s="91" customFormat="1" ht="13.9" hidden="1" customHeight="1" x14ac:dyDescent="0.2">
      <c r="A1571" s="64" t="s">
        <v>124</v>
      </c>
      <c r="B1571" s="65">
        <v>4</v>
      </c>
      <c r="C1571" s="66">
        <v>15416.59</v>
      </c>
      <c r="D1571" s="66">
        <v>0</v>
      </c>
      <c r="E1571" s="66">
        <v>15416.59</v>
      </c>
      <c r="F1571" s="64" t="s">
        <v>1252</v>
      </c>
      <c r="G1571" s="64" t="s">
        <v>669</v>
      </c>
      <c r="H1571" s="64" t="s">
        <v>2390</v>
      </c>
    </row>
    <row r="1572" spans="1:8" s="91" customFormat="1" ht="13.9" hidden="1" customHeight="1" x14ac:dyDescent="0.2">
      <c r="A1572" s="92" t="s">
        <v>124</v>
      </c>
      <c r="B1572" s="94">
        <v>5</v>
      </c>
      <c r="C1572" s="96">
        <v>203002.63</v>
      </c>
      <c r="D1572" s="96">
        <v>0</v>
      </c>
      <c r="E1572" s="96">
        <v>203002.63</v>
      </c>
      <c r="F1572" s="93" t="s">
        <v>1430</v>
      </c>
      <c r="G1572" s="93" t="s">
        <v>669</v>
      </c>
      <c r="H1572" s="95" t="s">
        <v>1317</v>
      </c>
    </row>
    <row r="1573" spans="1:8" s="91" customFormat="1" ht="13.9" hidden="1" customHeight="1" x14ac:dyDescent="0.2">
      <c r="A1573" s="92" t="s">
        <v>124</v>
      </c>
      <c r="B1573" s="94">
        <v>6</v>
      </c>
      <c r="C1573" s="96">
        <v>200672.5</v>
      </c>
      <c r="D1573" s="96">
        <v>0</v>
      </c>
      <c r="E1573" s="96">
        <v>200672.5</v>
      </c>
      <c r="F1573" s="93" t="s">
        <v>1608</v>
      </c>
      <c r="G1573" s="93" t="s">
        <v>669</v>
      </c>
      <c r="H1573" s="95" t="s">
        <v>1495</v>
      </c>
    </row>
    <row r="1574" spans="1:8" s="91" customFormat="1" ht="13.9" hidden="1" customHeight="1" x14ac:dyDescent="0.2">
      <c r="A1574" s="92" t="s">
        <v>124</v>
      </c>
      <c r="B1574" s="94">
        <v>7</v>
      </c>
      <c r="C1574" s="96">
        <v>200634.66</v>
      </c>
      <c r="D1574" s="96">
        <v>0</v>
      </c>
      <c r="E1574" s="96">
        <v>200634.66</v>
      </c>
      <c r="F1574" s="93" t="s">
        <v>1793</v>
      </c>
      <c r="G1574" s="93" t="s">
        <v>669</v>
      </c>
      <c r="H1574" s="95" t="s">
        <v>1680</v>
      </c>
    </row>
    <row r="1575" spans="1:8" s="91" customFormat="1" ht="13.9" hidden="1" customHeight="1" x14ac:dyDescent="0.2">
      <c r="A1575" s="92" t="s">
        <v>124</v>
      </c>
      <c r="B1575" s="94">
        <v>8</v>
      </c>
      <c r="C1575" s="96">
        <v>200641.09</v>
      </c>
      <c r="D1575" s="96">
        <v>0</v>
      </c>
      <c r="E1575" s="96">
        <v>200641.09</v>
      </c>
      <c r="F1575" s="93" t="s">
        <v>1968</v>
      </c>
      <c r="G1575" s="93" t="s">
        <v>669</v>
      </c>
      <c r="H1575" s="95" t="s">
        <v>1855</v>
      </c>
    </row>
    <row r="1576" spans="1:8" s="91" customFormat="1" ht="13.9" hidden="1" customHeight="1" x14ac:dyDescent="0.2">
      <c r="A1576" s="92" t="s">
        <v>124</v>
      </c>
      <c r="B1576" s="94">
        <v>9</v>
      </c>
      <c r="C1576" s="96">
        <v>212138.61</v>
      </c>
      <c r="D1576" s="96">
        <v>0</v>
      </c>
      <c r="E1576" s="96">
        <v>212138.61</v>
      </c>
      <c r="F1576" s="93" t="s">
        <v>2146</v>
      </c>
      <c r="G1576" s="93" t="s">
        <v>669</v>
      </c>
      <c r="H1576" s="95" t="s">
        <v>2033</v>
      </c>
    </row>
    <row r="1577" spans="1:8" s="91" customFormat="1" ht="13.9" hidden="1" customHeight="1" x14ac:dyDescent="0.2">
      <c r="A1577" s="92" t="s">
        <v>124</v>
      </c>
      <c r="B1577" s="94">
        <v>10</v>
      </c>
      <c r="C1577" s="96">
        <v>212138.6</v>
      </c>
      <c r="D1577" s="96">
        <v>0</v>
      </c>
      <c r="E1577" s="96">
        <v>212138.6</v>
      </c>
      <c r="F1577" s="93" t="s">
        <v>2342</v>
      </c>
      <c r="G1577" s="93" t="s">
        <v>669</v>
      </c>
      <c r="H1577" s="95" t="s">
        <v>2229</v>
      </c>
    </row>
    <row r="1578" spans="1:8" s="91" customFormat="1" ht="13.9" hidden="1" customHeight="1" x14ac:dyDescent="0.2">
      <c r="A1578" s="92" t="s">
        <v>124</v>
      </c>
      <c r="B1578" s="94">
        <v>11</v>
      </c>
      <c r="C1578" s="96">
        <v>212138.61</v>
      </c>
      <c r="D1578" s="96">
        <v>0</v>
      </c>
      <c r="E1578" s="96">
        <v>212138.61</v>
      </c>
      <c r="F1578" s="93" t="s">
        <v>2673</v>
      </c>
      <c r="G1578" s="93" t="s">
        <v>669</v>
      </c>
      <c r="H1578" s="95" t="s">
        <v>2394</v>
      </c>
    </row>
    <row r="1579" spans="1:8" s="91" customFormat="1" ht="13.9" hidden="1" customHeight="1" x14ac:dyDescent="0.2">
      <c r="A1579" s="92" t="s">
        <v>124</v>
      </c>
      <c r="B1579" s="94">
        <v>12</v>
      </c>
      <c r="C1579" s="96">
        <v>212126.47</v>
      </c>
      <c r="D1579" s="96">
        <v>0</v>
      </c>
      <c r="E1579" s="96">
        <v>212126.47</v>
      </c>
      <c r="F1579" s="93" t="s">
        <v>2674</v>
      </c>
      <c r="G1579" s="93" t="s">
        <v>669</v>
      </c>
      <c r="H1579" s="95" t="s">
        <v>2396</v>
      </c>
    </row>
    <row r="1580" spans="1:8" s="91" customFormat="1" ht="13.9" hidden="1" customHeight="1" x14ac:dyDescent="0.2">
      <c r="A1580" s="92" t="s">
        <v>125</v>
      </c>
      <c r="B1580" s="94">
        <v>1</v>
      </c>
      <c r="C1580" s="96">
        <v>247526</v>
      </c>
      <c r="D1580" s="96">
        <v>0</v>
      </c>
      <c r="E1580" s="96">
        <v>247526</v>
      </c>
      <c r="F1580" s="93" t="s">
        <v>670</v>
      </c>
      <c r="G1580" s="93" t="s">
        <v>671</v>
      </c>
      <c r="H1580" s="95" t="s">
        <v>443</v>
      </c>
    </row>
    <row r="1581" spans="1:8" s="91" customFormat="1" ht="13.9" hidden="1" customHeight="1" x14ac:dyDescent="0.2">
      <c r="A1581" s="92" t="s">
        <v>125</v>
      </c>
      <c r="B1581" s="94">
        <v>2</v>
      </c>
      <c r="C1581" s="96">
        <v>247526</v>
      </c>
      <c r="D1581" s="96">
        <v>0</v>
      </c>
      <c r="E1581" s="96">
        <v>247526</v>
      </c>
      <c r="F1581" s="93" t="s">
        <v>894</v>
      </c>
      <c r="G1581" s="93" t="s">
        <v>671</v>
      </c>
      <c r="H1581" s="95" t="s">
        <v>780</v>
      </c>
    </row>
    <row r="1582" spans="1:8" s="91" customFormat="1" ht="13.9" hidden="1" customHeight="1" x14ac:dyDescent="0.2">
      <c r="A1582" s="92" t="s">
        <v>125</v>
      </c>
      <c r="B1582" s="94">
        <v>3</v>
      </c>
      <c r="C1582" s="96">
        <v>247526</v>
      </c>
      <c r="D1582" s="96">
        <v>0</v>
      </c>
      <c r="E1582" s="96">
        <v>247526</v>
      </c>
      <c r="F1582" s="93" t="s">
        <v>1073</v>
      </c>
      <c r="G1582" s="93" t="s">
        <v>671</v>
      </c>
      <c r="H1582" s="95" t="s">
        <v>959</v>
      </c>
    </row>
    <row r="1583" spans="1:8" s="91" customFormat="1" ht="13.9" hidden="1" customHeight="1" x14ac:dyDescent="0.2">
      <c r="A1583" s="92" t="s">
        <v>125</v>
      </c>
      <c r="B1583" s="94">
        <v>4</v>
      </c>
      <c r="C1583" s="96">
        <v>227291.06</v>
      </c>
      <c r="D1583" s="96">
        <v>0</v>
      </c>
      <c r="E1583" s="96">
        <v>227291.06</v>
      </c>
      <c r="F1583" s="93" t="s">
        <v>1253</v>
      </c>
      <c r="G1583" s="93" t="s">
        <v>671</v>
      </c>
      <c r="H1583" s="95" t="s">
        <v>1139</v>
      </c>
    </row>
    <row r="1584" spans="1:8" s="91" customFormat="1" ht="13.9" hidden="1" customHeight="1" x14ac:dyDescent="0.2">
      <c r="A1584" s="64" t="s">
        <v>125</v>
      </c>
      <c r="B1584" s="65">
        <v>4</v>
      </c>
      <c r="C1584" s="66">
        <v>20234.939999999999</v>
      </c>
      <c r="D1584" s="66">
        <v>0</v>
      </c>
      <c r="E1584" s="66">
        <v>20234.939999999999</v>
      </c>
      <c r="F1584" s="64" t="s">
        <v>1253</v>
      </c>
      <c r="G1584" s="64" t="s">
        <v>671</v>
      </c>
      <c r="H1584" s="64" t="s">
        <v>2390</v>
      </c>
    </row>
    <row r="1585" spans="1:8" s="91" customFormat="1" ht="13.9" hidden="1" customHeight="1" x14ac:dyDescent="0.2">
      <c r="A1585" s="92" t="s">
        <v>125</v>
      </c>
      <c r="B1585" s="94">
        <v>5</v>
      </c>
      <c r="C1585" s="96">
        <v>247526</v>
      </c>
      <c r="D1585" s="96">
        <v>0</v>
      </c>
      <c r="E1585" s="96">
        <v>247526</v>
      </c>
      <c r="F1585" s="93" t="s">
        <v>1431</v>
      </c>
      <c r="G1585" s="93" t="s">
        <v>671</v>
      </c>
      <c r="H1585" s="95" t="s">
        <v>1317</v>
      </c>
    </row>
    <row r="1586" spans="1:8" s="91" customFormat="1" ht="13.9" hidden="1" customHeight="1" x14ac:dyDescent="0.2">
      <c r="A1586" s="92" t="s">
        <v>125</v>
      </c>
      <c r="B1586" s="94">
        <v>6</v>
      </c>
      <c r="C1586" s="96">
        <v>242354.62</v>
      </c>
      <c r="D1586" s="96">
        <v>0</v>
      </c>
      <c r="E1586" s="96">
        <v>242354.62</v>
      </c>
      <c r="F1586" s="93" t="s">
        <v>1609</v>
      </c>
      <c r="G1586" s="93" t="s">
        <v>671</v>
      </c>
      <c r="H1586" s="95" t="s">
        <v>1495</v>
      </c>
    </row>
    <row r="1587" spans="1:8" s="91" customFormat="1" ht="13.9" hidden="1" customHeight="1" x14ac:dyDescent="0.2">
      <c r="A1587" s="92" t="s">
        <v>125</v>
      </c>
      <c r="B1587" s="94">
        <v>7</v>
      </c>
      <c r="C1587" s="96">
        <v>242305.83</v>
      </c>
      <c r="D1587" s="96">
        <v>0</v>
      </c>
      <c r="E1587" s="96">
        <v>242305.83</v>
      </c>
      <c r="F1587" s="93" t="s">
        <v>1794</v>
      </c>
      <c r="G1587" s="93" t="s">
        <v>671</v>
      </c>
      <c r="H1587" s="95" t="s">
        <v>1680</v>
      </c>
    </row>
    <row r="1588" spans="1:8" s="91" customFormat="1" ht="13.9" hidden="1" customHeight="1" x14ac:dyDescent="0.2">
      <c r="A1588" s="92" t="s">
        <v>125</v>
      </c>
      <c r="B1588" s="94">
        <v>8</v>
      </c>
      <c r="C1588" s="96">
        <v>242314.11</v>
      </c>
      <c r="D1588" s="96">
        <v>0</v>
      </c>
      <c r="E1588" s="96">
        <v>242314.11</v>
      </c>
      <c r="F1588" s="93" t="s">
        <v>1969</v>
      </c>
      <c r="G1588" s="93" t="s">
        <v>671</v>
      </c>
      <c r="H1588" s="95" t="s">
        <v>1855</v>
      </c>
    </row>
    <row r="1589" spans="1:8" s="91" customFormat="1" ht="13.9" hidden="1" customHeight="1" x14ac:dyDescent="0.2">
      <c r="A1589" s="92" t="s">
        <v>125</v>
      </c>
      <c r="B1589" s="94">
        <v>9</v>
      </c>
      <c r="C1589" s="96">
        <v>257143.23</v>
      </c>
      <c r="D1589" s="96">
        <v>0</v>
      </c>
      <c r="E1589" s="96">
        <v>257143.23</v>
      </c>
      <c r="F1589" s="93" t="s">
        <v>2147</v>
      </c>
      <c r="G1589" s="93" t="s">
        <v>671</v>
      </c>
      <c r="H1589" s="95" t="s">
        <v>2033</v>
      </c>
    </row>
    <row r="1590" spans="1:8" s="91" customFormat="1" ht="13.9" hidden="1" customHeight="1" x14ac:dyDescent="0.2">
      <c r="A1590" s="92" t="s">
        <v>125</v>
      </c>
      <c r="B1590" s="94">
        <v>10</v>
      </c>
      <c r="C1590" s="96">
        <v>257143.23</v>
      </c>
      <c r="D1590" s="96">
        <v>0</v>
      </c>
      <c r="E1590" s="96">
        <v>257143.23</v>
      </c>
      <c r="F1590" s="93" t="s">
        <v>2343</v>
      </c>
      <c r="G1590" s="93" t="s">
        <v>671</v>
      </c>
      <c r="H1590" s="95" t="s">
        <v>2229</v>
      </c>
    </row>
    <row r="1591" spans="1:8" s="91" customFormat="1" ht="13.9" hidden="1" customHeight="1" x14ac:dyDescent="0.2">
      <c r="A1591" s="92" t="s">
        <v>125</v>
      </c>
      <c r="B1591" s="94">
        <v>11</v>
      </c>
      <c r="C1591" s="96">
        <v>257143.23</v>
      </c>
      <c r="D1591" s="96">
        <v>0</v>
      </c>
      <c r="E1591" s="96">
        <v>257143.23</v>
      </c>
      <c r="F1591" s="93" t="s">
        <v>2675</v>
      </c>
      <c r="G1591" s="93" t="s">
        <v>671</v>
      </c>
      <c r="H1591" s="95" t="s">
        <v>2394</v>
      </c>
    </row>
    <row r="1592" spans="1:8" s="91" customFormat="1" ht="13.9" hidden="1" customHeight="1" x14ac:dyDescent="0.2">
      <c r="A1592" s="92" t="s">
        <v>125</v>
      </c>
      <c r="B1592" s="94">
        <v>12</v>
      </c>
      <c r="C1592" s="96">
        <v>257127.59</v>
      </c>
      <c r="D1592" s="96">
        <v>0</v>
      </c>
      <c r="E1592" s="96">
        <v>257127.59</v>
      </c>
      <c r="F1592" s="93" t="s">
        <v>2676</v>
      </c>
      <c r="G1592" s="93" t="s">
        <v>671</v>
      </c>
      <c r="H1592" s="95" t="s">
        <v>2396</v>
      </c>
    </row>
    <row r="1593" spans="1:8" s="91" customFormat="1" ht="13.9" hidden="1" customHeight="1" x14ac:dyDescent="0.2">
      <c r="A1593" s="92" t="s">
        <v>126</v>
      </c>
      <c r="B1593" s="94">
        <v>1</v>
      </c>
      <c r="C1593" s="96">
        <v>105044.49</v>
      </c>
      <c r="D1593" s="96">
        <v>0</v>
      </c>
      <c r="E1593" s="96">
        <v>105044.49</v>
      </c>
      <c r="F1593" s="93" t="s">
        <v>672</v>
      </c>
      <c r="G1593" s="93" t="s">
        <v>673</v>
      </c>
      <c r="H1593" s="95" t="s">
        <v>443</v>
      </c>
    </row>
    <row r="1594" spans="1:8" s="91" customFormat="1" ht="13.9" hidden="1" customHeight="1" x14ac:dyDescent="0.2">
      <c r="A1594" s="92" t="s">
        <v>126</v>
      </c>
      <c r="B1594" s="94">
        <v>2</v>
      </c>
      <c r="C1594" s="96">
        <v>105044.49</v>
      </c>
      <c r="D1594" s="96">
        <v>0</v>
      </c>
      <c r="E1594" s="96">
        <v>105044.49</v>
      </c>
      <c r="F1594" s="93" t="s">
        <v>895</v>
      </c>
      <c r="G1594" s="93" t="s">
        <v>673</v>
      </c>
      <c r="H1594" s="95" t="s">
        <v>780</v>
      </c>
    </row>
    <row r="1595" spans="1:8" s="91" customFormat="1" ht="13.9" hidden="1" customHeight="1" x14ac:dyDescent="0.2">
      <c r="A1595" s="92" t="s">
        <v>126</v>
      </c>
      <c r="B1595" s="94">
        <v>3</v>
      </c>
      <c r="C1595" s="96">
        <v>105044.49</v>
      </c>
      <c r="D1595" s="96">
        <v>0</v>
      </c>
      <c r="E1595" s="96">
        <v>105044.49</v>
      </c>
      <c r="F1595" s="93" t="s">
        <v>1074</v>
      </c>
      <c r="G1595" s="93" t="s">
        <v>673</v>
      </c>
      <c r="H1595" s="95" t="s">
        <v>959</v>
      </c>
    </row>
    <row r="1596" spans="1:8" s="91" customFormat="1" ht="13.9" hidden="1" customHeight="1" x14ac:dyDescent="0.2">
      <c r="A1596" s="92" t="s">
        <v>126</v>
      </c>
      <c r="B1596" s="94">
        <v>4</v>
      </c>
      <c r="C1596" s="96">
        <v>91772.3</v>
      </c>
      <c r="D1596" s="96">
        <v>0</v>
      </c>
      <c r="E1596" s="96">
        <v>91772.3</v>
      </c>
      <c r="F1596" s="93" t="s">
        <v>1254</v>
      </c>
      <c r="G1596" s="93" t="s">
        <v>673</v>
      </c>
      <c r="H1596" s="95" t="s">
        <v>1139</v>
      </c>
    </row>
    <row r="1597" spans="1:8" s="91" customFormat="1" ht="13.9" hidden="1" customHeight="1" x14ac:dyDescent="0.2">
      <c r="A1597" s="64" t="s">
        <v>126</v>
      </c>
      <c r="B1597" s="65">
        <v>4</v>
      </c>
      <c r="C1597" s="66">
        <v>13272.19</v>
      </c>
      <c r="D1597" s="66">
        <v>0</v>
      </c>
      <c r="E1597" s="66">
        <v>13272.19</v>
      </c>
      <c r="F1597" s="64" t="s">
        <v>1254</v>
      </c>
      <c r="G1597" s="64" t="s">
        <v>673</v>
      </c>
      <c r="H1597" s="64" t="s">
        <v>2390</v>
      </c>
    </row>
    <row r="1598" spans="1:8" s="91" customFormat="1" ht="13.9" hidden="1" customHeight="1" x14ac:dyDescent="0.2">
      <c r="A1598" s="92" t="s">
        <v>126</v>
      </c>
      <c r="B1598" s="94">
        <v>5</v>
      </c>
      <c r="C1598" s="96">
        <v>105044.49</v>
      </c>
      <c r="D1598" s="96">
        <v>0</v>
      </c>
      <c r="E1598" s="96">
        <v>105044.49</v>
      </c>
      <c r="F1598" s="93" t="s">
        <v>1432</v>
      </c>
      <c r="G1598" s="93" t="s">
        <v>673</v>
      </c>
      <c r="H1598" s="95" t="s">
        <v>1317</v>
      </c>
    </row>
    <row r="1599" spans="1:8" s="91" customFormat="1" ht="13.9" hidden="1" customHeight="1" x14ac:dyDescent="0.2">
      <c r="A1599" s="92" t="s">
        <v>126</v>
      </c>
      <c r="B1599" s="94">
        <v>6</v>
      </c>
      <c r="C1599" s="96">
        <v>119886.97</v>
      </c>
      <c r="D1599" s="96">
        <v>0</v>
      </c>
      <c r="E1599" s="96">
        <v>119886.97</v>
      </c>
      <c r="F1599" s="93" t="s">
        <v>1610</v>
      </c>
      <c r="G1599" s="93" t="s">
        <v>673</v>
      </c>
      <c r="H1599" s="95" t="s">
        <v>1495</v>
      </c>
    </row>
    <row r="1600" spans="1:8" s="91" customFormat="1" ht="13.9" hidden="1" customHeight="1" x14ac:dyDescent="0.2">
      <c r="A1600" s="92" t="s">
        <v>126</v>
      </c>
      <c r="B1600" s="94">
        <v>7</v>
      </c>
      <c r="C1600" s="96">
        <v>120659.41</v>
      </c>
      <c r="D1600" s="96">
        <v>0</v>
      </c>
      <c r="E1600" s="96">
        <v>120659.41</v>
      </c>
      <c r="F1600" s="93" t="s">
        <v>1795</v>
      </c>
      <c r="G1600" s="93" t="s">
        <v>673</v>
      </c>
      <c r="H1600" s="95" t="s">
        <v>1680</v>
      </c>
    </row>
    <row r="1601" spans="1:8" s="91" customFormat="1" ht="13.9" hidden="1" customHeight="1" x14ac:dyDescent="0.2">
      <c r="A1601" s="92" t="s">
        <v>126</v>
      </c>
      <c r="B1601" s="94">
        <v>8</v>
      </c>
      <c r="C1601" s="96">
        <v>120665.82</v>
      </c>
      <c r="D1601" s="96">
        <v>0</v>
      </c>
      <c r="E1601" s="96">
        <v>120665.82</v>
      </c>
      <c r="F1601" s="93" t="s">
        <v>1970</v>
      </c>
      <c r="G1601" s="93" t="s">
        <v>673</v>
      </c>
      <c r="H1601" s="95" t="s">
        <v>1855</v>
      </c>
    </row>
    <row r="1602" spans="1:8" s="91" customFormat="1" ht="13.9" hidden="1" customHeight="1" x14ac:dyDescent="0.2">
      <c r="A1602" s="92" t="s">
        <v>126</v>
      </c>
      <c r="B1602" s="94">
        <v>9</v>
      </c>
      <c r="C1602" s="96">
        <v>132137.4</v>
      </c>
      <c r="D1602" s="96">
        <v>0</v>
      </c>
      <c r="E1602" s="96">
        <v>132137.4</v>
      </c>
      <c r="F1602" s="93" t="s">
        <v>2148</v>
      </c>
      <c r="G1602" s="93" t="s">
        <v>673</v>
      </c>
      <c r="H1602" s="95" t="s">
        <v>2033</v>
      </c>
    </row>
    <row r="1603" spans="1:8" s="91" customFormat="1" ht="13.9" hidden="1" customHeight="1" x14ac:dyDescent="0.2">
      <c r="A1603" s="92" t="s">
        <v>126</v>
      </c>
      <c r="B1603" s="94">
        <v>10</v>
      </c>
      <c r="C1603" s="96">
        <v>132137.4</v>
      </c>
      <c r="D1603" s="96">
        <v>0</v>
      </c>
      <c r="E1603" s="96">
        <v>132137.4</v>
      </c>
      <c r="F1603" s="93" t="s">
        <v>2344</v>
      </c>
      <c r="G1603" s="93" t="s">
        <v>673</v>
      </c>
      <c r="H1603" s="95" t="s">
        <v>2229</v>
      </c>
    </row>
    <row r="1604" spans="1:8" s="91" customFormat="1" ht="13.9" hidden="1" customHeight="1" x14ac:dyDescent="0.2">
      <c r="A1604" s="92" t="s">
        <v>126</v>
      </c>
      <c r="B1604" s="94">
        <v>11</v>
      </c>
      <c r="C1604" s="96">
        <v>132137.4</v>
      </c>
      <c r="D1604" s="96">
        <v>0</v>
      </c>
      <c r="E1604" s="96">
        <v>132137.4</v>
      </c>
      <c r="F1604" s="93" t="s">
        <v>2677</v>
      </c>
      <c r="G1604" s="93" t="s">
        <v>673</v>
      </c>
      <c r="H1604" s="95" t="s">
        <v>2394</v>
      </c>
    </row>
    <row r="1605" spans="1:8" s="91" customFormat="1" ht="13.9" hidden="1" customHeight="1" x14ac:dyDescent="0.2">
      <c r="A1605" s="92" t="s">
        <v>126</v>
      </c>
      <c r="B1605" s="94">
        <v>12</v>
      </c>
      <c r="C1605" s="96">
        <v>132125.29999999999</v>
      </c>
      <c r="D1605" s="96">
        <v>0</v>
      </c>
      <c r="E1605" s="96">
        <v>132125.29999999999</v>
      </c>
      <c r="F1605" s="93" t="s">
        <v>2678</v>
      </c>
      <c r="G1605" s="93" t="s">
        <v>673</v>
      </c>
      <c r="H1605" s="95" t="s">
        <v>2396</v>
      </c>
    </row>
    <row r="1606" spans="1:8" s="91" customFormat="1" ht="13.9" hidden="1" customHeight="1" x14ac:dyDescent="0.2">
      <c r="A1606" s="92" t="s">
        <v>127</v>
      </c>
      <c r="B1606" s="94">
        <v>1</v>
      </c>
      <c r="C1606" s="96">
        <v>177718.43</v>
      </c>
      <c r="D1606" s="96">
        <v>0</v>
      </c>
      <c r="E1606" s="96">
        <v>177718.43</v>
      </c>
      <c r="F1606" s="93" t="s">
        <v>674</v>
      </c>
      <c r="G1606" s="93" t="s">
        <v>675</v>
      </c>
      <c r="H1606" s="95" t="s">
        <v>443</v>
      </c>
    </row>
    <row r="1607" spans="1:8" s="91" customFormat="1" ht="13.9" hidden="1" customHeight="1" x14ac:dyDescent="0.2">
      <c r="A1607" s="92" t="s">
        <v>127</v>
      </c>
      <c r="B1607" s="94">
        <v>2</v>
      </c>
      <c r="C1607" s="96">
        <v>177718.43</v>
      </c>
      <c r="D1607" s="96">
        <v>0</v>
      </c>
      <c r="E1607" s="96">
        <v>177718.43</v>
      </c>
      <c r="F1607" s="93" t="s">
        <v>896</v>
      </c>
      <c r="G1607" s="93" t="s">
        <v>675</v>
      </c>
      <c r="H1607" s="95" t="s">
        <v>780</v>
      </c>
    </row>
    <row r="1608" spans="1:8" s="91" customFormat="1" ht="13.9" hidden="1" customHeight="1" x14ac:dyDescent="0.2">
      <c r="A1608" s="92" t="s">
        <v>127</v>
      </c>
      <c r="B1608" s="94">
        <v>3</v>
      </c>
      <c r="C1608" s="96">
        <v>177718.43</v>
      </c>
      <c r="D1608" s="96">
        <v>0</v>
      </c>
      <c r="E1608" s="96">
        <v>177718.43</v>
      </c>
      <c r="F1608" s="93" t="s">
        <v>1075</v>
      </c>
      <c r="G1608" s="93" t="s">
        <v>675</v>
      </c>
      <c r="H1608" s="95" t="s">
        <v>959</v>
      </c>
    </row>
    <row r="1609" spans="1:8" s="91" customFormat="1" ht="13.9" hidden="1" customHeight="1" x14ac:dyDescent="0.2">
      <c r="A1609" s="92" t="s">
        <v>127</v>
      </c>
      <c r="B1609" s="94">
        <v>4</v>
      </c>
      <c r="C1609" s="96">
        <v>163631.35</v>
      </c>
      <c r="D1609" s="96">
        <v>0</v>
      </c>
      <c r="E1609" s="96">
        <v>163631.35</v>
      </c>
      <c r="F1609" s="93" t="s">
        <v>1255</v>
      </c>
      <c r="G1609" s="93" t="s">
        <v>675</v>
      </c>
      <c r="H1609" s="95" t="s">
        <v>1139</v>
      </c>
    </row>
    <row r="1610" spans="1:8" s="91" customFormat="1" ht="13.9" hidden="1" customHeight="1" x14ac:dyDescent="0.2">
      <c r="A1610" s="64" t="s">
        <v>127</v>
      </c>
      <c r="B1610" s="65">
        <v>4</v>
      </c>
      <c r="C1610" s="66">
        <v>14087.08</v>
      </c>
      <c r="D1610" s="66">
        <v>0</v>
      </c>
      <c r="E1610" s="66">
        <v>14087.08</v>
      </c>
      <c r="F1610" s="64" t="s">
        <v>1255</v>
      </c>
      <c r="G1610" s="64" t="s">
        <v>675</v>
      </c>
      <c r="H1610" s="64" t="s">
        <v>2390</v>
      </c>
    </row>
    <row r="1611" spans="1:8" s="91" customFormat="1" ht="13.9" hidden="1" customHeight="1" x14ac:dyDescent="0.2">
      <c r="A1611" s="92" t="s">
        <v>127</v>
      </c>
      <c r="B1611" s="94">
        <v>5</v>
      </c>
      <c r="C1611" s="96">
        <v>177718.43</v>
      </c>
      <c r="D1611" s="96">
        <v>0</v>
      </c>
      <c r="E1611" s="96">
        <v>177718.43</v>
      </c>
      <c r="F1611" s="93" t="s">
        <v>1433</v>
      </c>
      <c r="G1611" s="93" t="s">
        <v>675</v>
      </c>
      <c r="H1611" s="95" t="s">
        <v>1317</v>
      </c>
    </row>
    <row r="1612" spans="1:8" s="91" customFormat="1" ht="13.9" hidden="1" customHeight="1" x14ac:dyDescent="0.2">
      <c r="A1612" s="92" t="s">
        <v>127</v>
      </c>
      <c r="B1612" s="94">
        <v>6</v>
      </c>
      <c r="C1612" s="96">
        <v>173712.76</v>
      </c>
      <c r="D1612" s="96">
        <v>0</v>
      </c>
      <c r="E1612" s="96">
        <v>173712.76</v>
      </c>
      <c r="F1612" s="93" t="s">
        <v>1611</v>
      </c>
      <c r="G1612" s="93" t="s">
        <v>675</v>
      </c>
      <c r="H1612" s="95" t="s">
        <v>1495</v>
      </c>
    </row>
    <row r="1613" spans="1:8" s="91" customFormat="1" ht="13.9" hidden="1" customHeight="1" x14ac:dyDescent="0.2">
      <c r="A1613" s="92" t="s">
        <v>127</v>
      </c>
      <c r="B1613" s="94">
        <v>7</v>
      </c>
      <c r="C1613" s="96">
        <v>173658.11</v>
      </c>
      <c r="D1613" s="96">
        <v>0</v>
      </c>
      <c r="E1613" s="96">
        <v>173658.11</v>
      </c>
      <c r="F1613" s="93" t="s">
        <v>1796</v>
      </c>
      <c r="G1613" s="93" t="s">
        <v>675</v>
      </c>
      <c r="H1613" s="95" t="s">
        <v>1680</v>
      </c>
    </row>
    <row r="1614" spans="1:8" s="91" customFormat="1" ht="13.9" hidden="1" customHeight="1" x14ac:dyDescent="0.2">
      <c r="A1614" s="92" t="s">
        <v>127</v>
      </c>
      <c r="B1614" s="94">
        <v>8</v>
      </c>
      <c r="C1614" s="96">
        <v>173666.95</v>
      </c>
      <c r="D1614" s="96">
        <v>0</v>
      </c>
      <c r="E1614" s="96">
        <v>173666.95</v>
      </c>
      <c r="F1614" s="93" t="s">
        <v>1971</v>
      </c>
      <c r="G1614" s="93" t="s">
        <v>675</v>
      </c>
      <c r="H1614" s="95" t="s">
        <v>1855</v>
      </c>
    </row>
    <row r="1615" spans="1:8" s="91" customFormat="1" ht="13.9" hidden="1" customHeight="1" x14ac:dyDescent="0.2">
      <c r="A1615" s="92" t="s">
        <v>127</v>
      </c>
      <c r="B1615" s="94">
        <v>9</v>
      </c>
      <c r="C1615" s="96">
        <v>189467.55</v>
      </c>
      <c r="D1615" s="96">
        <v>0</v>
      </c>
      <c r="E1615" s="96">
        <v>189467.55</v>
      </c>
      <c r="F1615" s="93" t="s">
        <v>2149</v>
      </c>
      <c r="G1615" s="93" t="s">
        <v>675</v>
      </c>
      <c r="H1615" s="95" t="s">
        <v>2033</v>
      </c>
    </row>
    <row r="1616" spans="1:8" s="91" customFormat="1" ht="13.9" hidden="1" customHeight="1" x14ac:dyDescent="0.2">
      <c r="A1616" s="92" t="s">
        <v>127</v>
      </c>
      <c r="B1616" s="94">
        <v>10</v>
      </c>
      <c r="C1616" s="96">
        <v>189467.55</v>
      </c>
      <c r="D1616" s="96">
        <v>0</v>
      </c>
      <c r="E1616" s="96">
        <v>189467.55</v>
      </c>
      <c r="F1616" s="93" t="s">
        <v>2345</v>
      </c>
      <c r="G1616" s="93" t="s">
        <v>675</v>
      </c>
      <c r="H1616" s="95" t="s">
        <v>2229</v>
      </c>
    </row>
    <row r="1617" spans="1:8" s="91" customFormat="1" ht="13.9" hidden="1" customHeight="1" x14ac:dyDescent="0.2">
      <c r="A1617" s="92" t="s">
        <v>127</v>
      </c>
      <c r="B1617" s="94">
        <v>11</v>
      </c>
      <c r="C1617" s="96">
        <v>189467.55</v>
      </c>
      <c r="D1617" s="96">
        <v>0</v>
      </c>
      <c r="E1617" s="96">
        <v>189467.55</v>
      </c>
      <c r="F1617" s="93" t="s">
        <v>2679</v>
      </c>
      <c r="G1617" s="93" t="s">
        <v>675</v>
      </c>
      <c r="H1617" s="95" t="s">
        <v>2394</v>
      </c>
    </row>
    <row r="1618" spans="1:8" s="91" customFormat="1" ht="13.9" hidden="1" customHeight="1" x14ac:dyDescent="0.2">
      <c r="A1618" s="92" t="s">
        <v>127</v>
      </c>
      <c r="B1618" s="94">
        <v>12</v>
      </c>
      <c r="C1618" s="96">
        <v>189450.88</v>
      </c>
      <c r="D1618" s="96">
        <v>0</v>
      </c>
      <c r="E1618" s="96">
        <v>189450.88</v>
      </c>
      <c r="F1618" s="93" t="s">
        <v>2680</v>
      </c>
      <c r="G1618" s="93" t="s">
        <v>675</v>
      </c>
      <c r="H1618" s="95" t="s">
        <v>2396</v>
      </c>
    </row>
    <row r="1619" spans="1:8" s="91" customFormat="1" ht="13.9" hidden="1" customHeight="1" x14ac:dyDescent="0.2">
      <c r="A1619" s="92" t="s">
        <v>128</v>
      </c>
      <c r="B1619" s="94">
        <v>1</v>
      </c>
      <c r="C1619" s="96">
        <v>359240.9</v>
      </c>
      <c r="D1619" s="96">
        <v>0</v>
      </c>
      <c r="E1619" s="96">
        <v>359240.9</v>
      </c>
      <c r="F1619" s="93" t="s">
        <v>676</v>
      </c>
      <c r="G1619" s="93" t="s">
        <v>677</v>
      </c>
      <c r="H1619" s="95" t="s">
        <v>443</v>
      </c>
    </row>
    <row r="1620" spans="1:8" s="91" customFormat="1" ht="13.9" hidden="1" customHeight="1" x14ac:dyDescent="0.2">
      <c r="A1620" s="92" t="s">
        <v>128</v>
      </c>
      <c r="B1620" s="94">
        <v>2</v>
      </c>
      <c r="C1620" s="96">
        <v>359240.9</v>
      </c>
      <c r="D1620" s="96">
        <v>0</v>
      </c>
      <c r="E1620" s="96">
        <v>359240.9</v>
      </c>
      <c r="F1620" s="93" t="s">
        <v>897</v>
      </c>
      <c r="G1620" s="93" t="s">
        <v>677</v>
      </c>
      <c r="H1620" s="95" t="s">
        <v>780</v>
      </c>
    </row>
    <row r="1621" spans="1:8" s="91" customFormat="1" ht="13.9" hidden="1" customHeight="1" x14ac:dyDescent="0.2">
      <c r="A1621" s="92" t="s">
        <v>128</v>
      </c>
      <c r="B1621" s="94">
        <v>3</v>
      </c>
      <c r="C1621" s="96">
        <v>359240.9</v>
      </c>
      <c r="D1621" s="96">
        <v>0</v>
      </c>
      <c r="E1621" s="96">
        <v>359240.9</v>
      </c>
      <c r="F1621" s="93" t="s">
        <v>1076</v>
      </c>
      <c r="G1621" s="93" t="s">
        <v>677</v>
      </c>
      <c r="H1621" s="95" t="s">
        <v>959</v>
      </c>
    </row>
    <row r="1622" spans="1:8" s="91" customFormat="1" ht="13.9" hidden="1" customHeight="1" x14ac:dyDescent="0.2">
      <c r="A1622" s="92" t="s">
        <v>128</v>
      </c>
      <c r="B1622" s="94">
        <v>4</v>
      </c>
      <c r="C1622" s="96">
        <v>335517.03999999998</v>
      </c>
      <c r="D1622" s="96">
        <v>0</v>
      </c>
      <c r="E1622" s="96">
        <v>335517.03999999998</v>
      </c>
      <c r="F1622" s="93" t="s">
        <v>1256</v>
      </c>
      <c r="G1622" s="93" t="s">
        <v>677</v>
      </c>
      <c r="H1622" s="95" t="s">
        <v>1139</v>
      </c>
    </row>
    <row r="1623" spans="1:8" s="91" customFormat="1" ht="13.9" hidden="1" customHeight="1" x14ac:dyDescent="0.2">
      <c r="A1623" s="64" t="s">
        <v>128</v>
      </c>
      <c r="B1623" s="65">
        <v>4</v>
      </c>
      <c r="C1623" s="66">
        <v>23723.86</v>
      </c>
      <c r="D1623" s="66">
        <v>0</v>
      </c>
      <c r="E1623" s="66">
        <v>23723.86</v>
      </c>
      <c r="F1623" s="64" t="s">
        <v>1256</v>
      </c>
      <c r="G1623" s="64" t="s">
        <v>677</v>
      </c>
      <c r="H1623" s="64" t="s">
        <v>2390</v>
      </c>
    </row>
    <row r="1624" spans="1:8" s="91" customFormat="1" ht="13.9" hidden="1" customHeight="1" x14ac:dyDescent="0.2">
      <c r="A1624" s="92" t="s">
        <v>128</v>
      </c>
      <c r="B1624" s="94">
        <v>5</v>
      </c>
      <c r="C1624" s="96">
        <v>359240.9</v>
      </c>
      <c r="D1624" s="96">
        <v>0</v>
      </c>
      <c r="E1624" s="96">
        <v>359240.9</v>
      </c>
      <c r="F1624" s="93" t="s">
        <v>1434</v>
      </c>
      <c r="G1624" s="93" t="s">
        <v>677</v>
      </c>
      <c r="H1624" s="95" t="s">
        <v>1317</v>
      </c>
    </row>
    <row r="1625" spans="1:8" s="91" customFormat="1" ht="13.9" hidden="1" customHeight="1" x14ac:dyDescent="0.2">
      <c r="A1625" s="92" t="s">
        <v>128</v>
      </c>
      <c r="B1625" s="94">
        <v>6</v>
      </c>
      <c r="C1625" s="96">
        <v>331034.03000000003</v>
      </c>
      <c r="D1625" s="96">
        <v>0</v>
      </c>
      <c r="E1625" s="96">
        <v>331034.03000000003</v>
      </c>
      <c r="F1625" s="93" t="s">
        <v>1612</v>
      </c>
      <c r="G1625" s="93" t="s">
        <v>677</v>
      </c>
      <c r="H1625" s="95" t="s">
        <v>1495</v>
      </c>
    </row>
    <row r="1626" spans="1:8" s="91" customFormat="1" ht="13.9" hidden="1" customHeight="1" x14ac:dyDescent="0.2">
      <c r="A1626" s="92" t="s">
        <v>128</v>
      </c>
      <c r="B1626" s="94">
        <v>7</v>
      </c>
      <c r="C1626" s="96">
        <v>330932.26</v>
      </c>
      <c r="D1626" s="96">
        <v>0</v>
      </c>
      <c r="E1626" s="96">
        <v>330932.26</v>
      </c>
      <c r="F1626" s="93" t="s">
        <v>1797</v>
      </c>
      <c r="G1626" s="93" t="s">
        <v>677</v>
      </c>
      <c r="H1626" s="95" t="s">
        <v>1680</v>
      </c>
    </row>
    <row r="1627" spans="1:8" s="91" customFormat="1" ht="13.9" hidden="1" customHeight="1" x14ac:dyDescent="0.2">
      <c r="A1627" s="92" t="s">
        <v>128</v>
      </c>
      <c r="B1627" s="94">
        <v>8</v>
      </c>
      <c r="C1627" s="96">
        <v>330949.55</v>
      </c>
      <c r="D1627" s="96">
        <v>0</v>
      </c>
      <c r="E1627" s="96">
        <v>330949.55</v>
      </c>
      <c r="F1627" s="93" t="s">
        <v>1972</v>
      </c>
      <c r="G1627" s="93" t="s">
        <v>677</v>
      </c>
      <c r="H1627" s="95" t="s">
        <v>1855</v>
      </c>
    </row>
    <row r="1628" spans="1:8" s="91" customFormat="1" ht="13.9" hidden="1" customHeight="1" x14ac:dyDescent="0.2">
      <c r="A1628" s="92" t="s">
        <v>128</v>
      </c>
      <c r="B1628" s="94">
        <v>9</v>
      </c>
      <c r="C1628" s="96">
        <v>361876.74</v>
      </c>
      <c r="D1628" s="96">
        <v>0</v>
      </c>
      <c r="E1628" s="96">
        <v>361876.74</v>
      </c>
      <c r="F1628" s="93" t="s">
        <v>2150</v>
      </c>
      <c r="G1628" s="93" t="s">
        <v>677</v>
      </c>
      <c r="H1628" s="95" t="s">
        <v>2033</v>
      </c>
    </row>
    <row r="1629" spans="1:8" s="91" customFormat="1" ht="13.9" hidden="1" customHeight="1" x14ac:dyDescent="0.2">
      <c r="A1629" s="92" t="s">
        <v>128</v>
      </c>
      <c r="B1629" s="94">
        <v>10</v>
      </c>
      <c r="C1629" s="96">
        <v>361876.74</v>
      </c>
      <c r="D1629" s="96">
        <v>0</v>
      </c>
      <c r="E1629" s="96">
        <v>361876.74</v>
      </c>
      <c r="F1629" s="93" t="s">
        <v>2346</v>
      </c>
      <c r="G1629" s="93" t="s">
        <v>677</v>
      </c>
      <c r="H1629" s="95" t="s">
        <v>2229</v>
      </c>
    </row>
    <row r="1630" spans="1:8" s="91" customFormat="1" ht="13.9" hidden="1" customHeight="1" x14ac:dyDescent="0.2">
      <c r="A1630" s="92" t="s">
        <v>128</v>
      </c>
      <c r="B1630" s="94">
        <v>11</v>
      </c>
      <c r="C1630" s="96">
        <v>361876.74</v>
      </c>
      <c r="D1630" s="96">
        <v>0</v>
      </c>
      <c r="E1630" s="96">
        <v>361876.74</v>
      </c>
      <c r="F1630" s="93" t="s">
        <v>2681</v>
      </c>
      <c r="G1630" s="93" t="s">
        <v>677</v>
      </c>
      <c r="H1630" s="95" t="s">
        <v>2394</v>
      </c>
    </row>
    <row r="1631" spans="1:8" s="91" customFormat="1" ht="13.9" hidden="1" customHeight="1" x14ac:dyDescent="0.2">
      <c r="A1631" s="92" t="s">
        <v>128</v>
      </c>
      <c r="B1631" s="94">
        <v>12</v>
      </c>
      <c r="C1631" s="96">
        <v>361844.12</v>
      </c>
      <c r="D1631" s="96">
        <v>0</v>
      </c>
      <c r="E1631" s="96">
        <v>361844.12</v>
      </c>
      <c r="F1631" s="93" t="s">
        <v>2682</v>
      </c>
      <c r="G1631" s="93" t="s">
        <v>677</v>
      </c>
      <c r="H1631" s="95" t="s">
        <v>2396</v>
      </c>
    </row>
    <row r="1632" spans="1:8" s="91" customFormat="1" ht="13.9" hidden="1" customHeight="1" x14ac:dyDescent="0.2">
      <c r="A1632" s="92" t="s">
        <v>129</v>
      </c>
      <c r="B1632" s="94">
        <v>1</v>
      </c>
      <c r="C1632" s="96">
        <v>89518.05</v>
      </c>
      <c r="D1632" s="96">
        <v>0</v>
      </c>
      <c r="E1632" s="96">
        <v>89518.05</v>
      </c>
      <c r="F1632" s="93" t="s">
        <v>678</v>
      </c>
      <c r="G1632" s="93" t="s">
        <v>679</v>
      </c>
      <c r="H1632" s="95" t="s">
        <v>443</v>
      </c>
    </row>
    <row r="1633" spans="1:8" s="91" customFormat="1" ht="13.9" hidden="1" customHeight="1" x14ac:dyDescent="0.2">
      <c r="A1633" s="92" t="s">
        <v>129</v>
      </c>
      <c r="B1633" s="94">
        <v>2</v>
      </c>
      <c r="C1633" s="96">
        <v>89518.05</v>
      </c>
      <c r="D1633" s="96">
        <v>0</v>
      </c>
      <c r="E1633" s="96">
        <v>89518.05</v>
      </c>
      <c r="F1633" s="93" t="s">
        <v>898</v>
      </c>
      <c r="G1633" s="93" t="s">
        <v>679</v>
      </c>
      <c r="H1633" s="95" t="s">
        <v>780</v>
      </c>
    </row>
    <row r="1634" spans="1:8" s="91" customFormat="1" ht="13.9" hidden="1" customHeight="1" x14ac:dyDescent="0.2">
      <c r="A1634" s="92" t="s">
        <v>129</v>
      </c>
      <c r="B1634" s="94">
        <v>3</v>
      </c>
      <c r="C1634" s="96">
        <v>89518.05</v>
      </c>
      <c r="D1634" s="96">
        <v>0</v>
      </c>
      <c r="E1634" s="96">
        <v>89518.05</v>
      </c>
      <c r="F1634" s="93" t="s">
        <v>1077</v>
      </c>
      <c r="G1634" s="93" t="s">
        <v>679</v>
      </c>
      <c r="H1634" s="95" t="s">
        <v>959</v>
      </c>
    </row>
    <row r="1635" spans="1:8" s="91" customFormat="1" ht="13.9" hidden="1" customHeight="1" x14ac:dyDescent="0.2">
      <c r="A1635" s="92" t="s">
        <v>129</v>
      </c>
      <c r="B1635" s="94">
        <v>4</v>
      </c>
      <c r="C1635" s="96">
        <v>64688.75</v>
      </c>
      <c r="D1635" s="96">
        <v>0</v>
      </c>
      <c r="E1635" s="96">
        <v>64688.75</v>
      </c>
      <c r="F1635" s="93" t="s">
        <v>1257</v>
      </c>
      <c r="G1635" s="93" t="s">
        <v>679</v>
      </c>
      <c r="H1635" s="95" t="s">
        <v>1139</v>
      </c>
    </row>
    <row r="1636" spans="1:8" s="91" customFormat="1" ht="13.9" hidden="1" customHeight="1" x14ac:dyDescent="0.2">
      <c r="A1636" s="64" t="s">
        <v>129</v>
      </c>
      <c r="B1636" s="65">
        <v>4</v>
      </c>
      <c r="C1636" s="66">
        <v>24829.3</v>
      </c>
      <c r="D1636" s="66">
        <v>0</v>
      </c>
      <c r="E1636" s="66">
        <v>24829.3</v>
      </c>
      <c r="F1636" s="64" t="s">
        <v>1257</v>
      </c>
      <c r="G1636" s="64" t="s">
        <v>679</v>
      </c>
      <c r="H1636" s="64" t="s">
        <v>2390</v>
      </c>
    </row>
    <row r="1637" spans="1:8" s="91" customFormat="1" ht="13.9" hidden="1" customHeight="1" x14ac:dyDescent="0.2">
      <c r="A1637" s="92" t="s">
        <v>129</v>
      </c>
      <c r="B1637" s="94">
        <v>5</v>
      </c>
      <c r="C1637" s="96">
        <v>89518.05</v>
      </c>
      <c r="D1637" s="96">
        <v>0</v>
      </c>
      <c r="E1637" s="96">
        <v>89518.05</v>
      </c>
      <c r="F1637" s="93" t="s">
        <v>1435</v>
      </c>
      <c r="G1637" s="93" t="s">
        <v>679</v>
      </c>
      <c r="H1637" s="95" t="s">
        <v>1317</v>
      </c>
    </row>
    <row r="1638" spans="1:8" s="91" customFormat="1" ht="13.9" hidden="1" customHeight="1" x14ac:dyDescent="0.2">
      <c r="A1638" s="92" t="s">
        <v>129</v>
      </c>
      <c r="B1638" s="94">
        <v>6</v>
      </c>
      <c r="C1638" s="96">
        <v>99454.58</v>
      </c>
      <c r="D1638" s="96">
        <v>0</v>
      </c>
      <c r="E1638" s="96">
        <v>99454.58</v>
      </c>
      <c r="F1638" s="93" t="s">
        <v>1613</v>
      </c>
      <c r="G1638" s="93" t="s">
        <v>679</v>
      </c>
      <c r="H1638" s="95" t="s">
        <v>1495</v>
      </c>
    </row>
    <row r="1639" spans="1:8" s="91" customFormat="1" ht="13.9" hidden="1" customHeight="1" x14ac:dyDescent="0.2">
      <c r="A1639" s="92" t="s">
        <v>129</v>
      </c>
      <c r="B1639" s="94">
        <v>7</v>
      </c>
      <c r="C1639" s="96">
        <v>99375.05</v>
      </c>
      <c r="D1639" s="96">
        <v>0</v>
      </c>
      <c r="E1639" s="96">
        <v>99375.05</v>
      </c>
      <c r="F1639" s="93" t="s">
        <v>1798</v>
      </c>
      <c r="G1639" s="93" t="s">
        <v>679</v>
      </c>
      <c r="H1639" s="95" t="s">
        <v>1680</v>
      </c>
    </row>
    <row r="1640" spans="1:8" s="91" customFormat="1" ht="13.9" hidden="1" customHeight="1" x14ac:dyDescent="0.2">
      <c r="A1640" s="92" t="s">
        <v>129</v>
      </c>
      <c r="B1640" s="94">
        <v>8</v>
      </c>
      <c r="C1640" s="96">
        <v>99388.56</v>
      </c>
      <c r="D1640" s="96">
        <v>0</v>
      </c>
      <c r="E1640" s="96">
        <v>99388.56</v>
      </c>
      <c r="F1640" s="93" t="s">
        <v>1973</v>
      </c>
      <c r="G1640" s="93" t="s">
        <v>679</v>
      </c>
      <c r="H1640" s="95" t="s">
        <v>1855</v>
      </c>
    </row>
    <row r="1641" spans="1:8" s="91" customFormat="1" ht="13.9" hidden="1" customHeight="1" x14ac:dyDescent="0.2">
      <c r="A1641" s="92" t="s">
        <v>129</v>
      </c>
      <c r="B1641" s="94">
        <v>9</v>
      </c>
      <c r="C1641" s="96">
        <v>123559.09</v>
      </c>
      <c r="D1641" s="96">
        <v>0</v>
      </c>
      <c r="E1641" s="96">
        <v>123559.09</v>
      </c>
      <c r="F1641" s="93" t="s">
        <v>2151</v>
      </c>
      <c r="G1641" s="93" t="s">
        <v>679</v>
      </c>
      <c r="H1641" s="95" t="s">
        <v>2033</v>
      </c>
    </row>
    <row r="1642" spans="1:8" s="91" customFormat="1" ht="13.9" hidden="1" customHeight="1" x14ac:dyDescent="0.2">
      <c r="A1642" s="92" t="s">
        <v>129</v>
      </c>
      <c r="B1642" s="94">
        <v>10</v>
      </c>
      <c r="C1642" s="96">
        <v>123559.09</v>
      </c>
      <c r="D1642" s="96">
        <v>0</v>
      </c>
      <c r="E1642" s="96">
        <v>123559.09</v>
      </c>
      <c r="F1642" s="93" t="s">
        <v>2347</v>
      </c>
      <c r="G1642" s="93" t="s">
        <v>679</v>
      </c>
      <c r="H1642" s="95" t="s">
        <v>2229</v>
      </c>
    </row>
    <row r="1643" spans="1:8" s="91" customFormat="1" ht="13.9" hidden="1" customHeight="1" x14ac:dyDescent="0.2">
      <c r="A1643" s="92" t="s">
        <v>129</v>
      </c>
      <c r="B1643" s="94">
        <v>11</v>
      </c>
      <c r="C1643" s="96">
        <v>123559.1</v>
      </c>
      <c r="D1643" s="96">
        <v>0</v>
      </c>
      <c r="E1643" s="96">
        <v>123559.1</v>
      </c>
      <c r="F1643" s="93" t="s">
        <v>2683</v>
      </c>
      <c r="G1643" s="93" t="s">
        <v>679</v>
      </c>
      <c r="H1643" s="95" t="s">
        <v>2394</v>
      </c>
    </row>
    <row r="1644" spans="1:8" s="91" customFormat="1" ht="13.9" hidden="1" customHeight="1" x14ac:dyDescent="0.2">
      <c r="A1644" s="92" t="s">
        <v>129</v>
      </c>
      <c r="B1644" s="94">
        <v>12</v>
      </c>
      <c r="C1644" s="96">
        <v>123533.6</v>
      </c>
      <c r="D1644" s="96">
        <v>0</v>
      </c>
      <c r="E1644" s="96">
        <v>123533.6</v>
      </c>
      <c r="F1644" s="93" t="s">
        <v>2684</v>
      </c>
      <c r="G1644" s="93" t="s">
        <v>679</v>
      </c>
      <c r="H1644" s="95" t="s">
        <v>2396</v>
      </c>
    </row>
    <row r="1645" spans="1:8" s="91" customFormat="1" ht="13.9" hidden="1" customHeight="1" x14ac:dyDescent="0.2">
      <c r="A1645" s="92" t="s">
        <v>130</v>
      </c>
      <c r="B1645" s="94">
        <v>1</v>
      </c>
      <c r="C1645" s="96">
        <v>234076.18</v>
      </c>
      <c r="D1645" s="96">
        <v>0</v>
      </c>
      <c r="E1645" s="96">
        <v>234076.18</v>
      </c>
      <c r="F1645" s="93" t="s">
        <v>680</v>
      </c>
      <c r="G1645" s="93" t="s">
        <v>681</v>
      </c>
      <c r="H1645" s="95" t="s">
        <v>443</v>
      </c>
    </row>
    <row r="1646" spans="1:8" s="91" customFormat="1" ht="13.9" hidden="1" customHeight="1" x14ac:dyDescent="0.2">
      <c r="A1646" s="92" t="s">
        <v>130</v>
      </c>
      <c r="B1646" s="94">
        <v>2</v>
      </c>
      <c r="C1646" s="96">
        <v>234076.18</v>
      </c>
      <c r="D1646" s="96">
        <v>0</v>
      </c>
      <c r="E1646" s="96">
        <v>234076.18</v>
      </c>
      <c r="F1646" s="93" t="s">
        <v>899</v>
      </c>
      <c r="G1646" s="93" t="s">
        <v>681</v>
      </c>
      <c r="H1646" s="95" t="s">
        <v>780</v>
      </c>
    </row>
    <row r="1647" spans="1:8" s="91" customFormat="1" ht="13.9" hidden="1" customHeight="1" x14ac:dyDescent="0.2">
      <c r="A1647" s="92" t="s">
        <v>130</v>
      </c>
      <c r="B1647" s="94">
        <v>3</v>
      </c>
      <c r="C1647" s="96">
        <v>234076.18</v>
      </c>
      <c r="D1647" s="96">
        <v>0</v>
      </c>
      <c r="E1647" s="96">
        <v>234076.18</v>
      </c>
      <c r="F1647" s="93" t="s">
        <v>1078</v>
      </c>
      <c r="G1647" s="93" t="s">
        <v>681</v>
      </c>
      <c r="H1647" s="95" t="s">
        <v>959</v>
      </c>
    </row>
    <row r="1648" spans="1:8" s="91" customFormat="1" ht="13.9" hidden="1" customHeight="1" x14ac:dyDescent="0.2">
      <c r="A1648" s="92" t="s">
        <v>130</v>
      </c>
      <c r="B1648" s="94">
        <v>4</v>
      </c>
      <c r="C1648" s="96">
        <v>195389.88</v>
      </c>
      <c r="D1648" s="96">
        <v>0</v>
      </c>
      <c r="E1648" s="96">
        <v>195389.88</v>
      </c>
      <c r="F1648" s="93" t="s">
        <v>1258</v>
      </c>
      <c r="G1648" s="93" t="s">
        <v>681</v>
      </c>
      <c r="H1648" s="95" t="s">
        <v>1139</v>
      </c>
    </row>
    <row r="1649" spans="1:8" s="91" customFormat="1" ht="13.9" hidden="1" customHeight="1" x14ac:dyDescent="0.2">
      <c r="A1649" s="64" t="s">
        <v>130</v>
      </c>
      <c r="B1649" s="65">
        <v>4</v>
      </c>
      <c r="C1649" s="66">
        <v>38686.300000000003</v>
      </c>
      <c r="D1649" s="66">
        <v>0</v>
      </c>
      <c r="E1649" s="66">
        <v>38686.300000000003</v>
      </c>
      <c r="F1649" s="64" t="s">
        <v>1258</v>
      </c>
      <c r="G1649" s="64" t="s">
        <v>681</v>
      </c>
      <c r="H1649" s="64" t="s">
        <v>2390</v>
      </c>
    </row>
    <row r="1650" spans="1:8" s="91" customFormat="1" ht="13.9" hidden="1" customHeight="1" x14ac:dyDescent="0.2">
      <c r="A1650" s="92" t="s">
        <v>130</v>
      </c>
      <c r="B1650" s="94">
        <v>5</v>
      </c>
      <c r="C1650" s="96">
        <v>234076.18</v>
      </c>
      <c r="D1650" s="96">
        <v>0</v>
      </c>
      <c r="E1650" s="96">
        <v>234076.18</v>
      </c>
      <c r="F1650" s="93" t="s">
        <v>1436</v>
      </c>
      <c r="G1650" s="93" t="s">
        <v>681</v>
      </c>
      <c r="H1650" s="95" t="s">
        <v>1317</v>
      </c>
    </row>
    <row r="1651" spans="1:8" s="91" customFormat="1" ht="13.9" hidden="1" customHeight="1" x14ac:dyDescent="0.2">
      <c r="A1651" s="92" t="s">
        <v>130</v>
      </c>
      <c r="B1651" s="94">
        <v>6</v>
      </c>
      <c r="C1651" s="96">
        <v>234607.99</v>
      </c>
      <c r="D1651" s="96">
        <v>0</v>
      </c>
      <c r="E1651" s="96">
        <v>234607.99</v>
      </c>
      <c r="F1651" s="93" t="s">
        <v>1614</v>
      </c>
      <c r="G1651" s="93" t="s">
        <v>681</v>
      </c>
      <c r="H1651" s="95" t="s">
        <v>1495</v>
      </c>
    </row>
    <row r="1652" spans="1:8" s="91" customFormat="1" ht="13.9" hidden="1" customHeight="1" x14ac:dyDescent="0.2">
      <c r="A1652" s="92" t="s">
        <v>130</v>
      </c>
      <c r="B1652" s="94">
        <v>7</v>
      </c>
      <c r="C1652" s="96">
        <v>234550.58</v>
      </c>
      <c r="D1652" s="96">
        <v>0</v>
      </c>
      <c r="E1652" s="96">
        <v>234550.58</v>
      </c>
      <c r="F1652" s="93" t="s">
        <v>1799</v>
      </c>
      <c r="G1652" s="93" t="s">
        <v>681</v>
      </c>
      <c r="H1652" s="95" t="s">
        <v>1680</v>
      </c>
    </row>
    <row r="1653" spans="1:8" s="91" customFormat="1" ht="13.9" hidden="1" customHeight="1" x14ac:dyDescent="0.2">
      <c r="A1653" s="92" t="s">
        <v>130</v>
      </c>
      <c r="B1653" s="94">
        <v>8</v>
      </c>
      <c r="C1653" s="96">
        <v>234563.03</v>
      </c>
      <c r="D1653" s="96">
        <v>0</v>
      </c>
      <c r="E1653" s="96">
        <v>234563.03</v>
      </c>
      <c r="F1653" s="93" t="s">
        <v>1974</v>
      </c>
      <c r="G1653" s="93" t="s">
        <v>681</v>
      </c>
      <c r="H1653" s="95" t="s">
        <v>1855</v>
      </c>
    </row>
    <row r="1654" spans="1:8" s="91" customFormat="1" ht="13.9" hidden="1" customHeight="1" x14ac:dyDescent="0.2">
      <c r="A1654" s="92" t="s">
        <v>130</v>
      </c>
      <c r="B1654" s="94">
        <v>9</v>
      </c>
      <c r="C1654" s="96">
        <v>256840.94</v>
      </c>
      <c r="D1654" s="96">
        <v>0</v>
      </c>
      <c r="E1654" s="96">
        <v>256840.94</v>
      </c>
      <c r="F1654" s="93" t="s">
        <v>2152</v>
      </c>
      <c r="G1654" s="93" t="s">
        <v>681</v>
      </c>
      <c r="H1654" s="95" t="s">
        <v>2033</v>
      </c>
    </row>
    <row r="1655" spans="1:8" s="91" customFormat="1" ht="13.9" hidden="1" customHeight="1" x14ac:dyDescent="0.2">
      <c r="A1655" s="92" t="s">
        <v>130</v>
      </c>
      <c r="B1655" s="94">
        <v>10</v>
      </c>
      <c r="C1655" s="96">
        <v>256840.94</v>
      </c>
      <c r="D1655" s="96">
        <v>0</v>
      </c>
      <c r="E1655" s="96">
        <v>256840.94</v>
      </c>
      <c r="F1655" s="93" t="s">
        <v>2348</v>
      </c>
      <c r="G1655" s="93" t="s">
        <v>681</v>
      </c>
      <c r="H1655" s="95" t="s">
        <v>2229</v>
      </c>
    </row>
    <row r="1656" spans="1:8" s="91" customFormat="1" ht="13.9" hidden="1" customHeight="1" x14ac:dyDescent="0.2">
      <c r="A1656" s="92" t="s">
        <v>130</v>
      </c>
      <c r="B1656" s="94">
        <v>11</v>
      </c>
      <c r="C1656" s="96">
        <v>256840.94</v>
      </c>
      <c r="D1656" s="96">
        <v>0</v>
      </c>
      <c r="E1656" s="96">
        <v>256840.94</v>
      </c>
      <c r="F1656" s="93" t="s">
        <v>2685</v>
      </c>
      <c r="G1656" s="93" t="s">
        <v>681</v>
      </c>
      <c r="H1656" s="95" t="s">
        <v>2394</v>
      </c>
    </row>
    <row r="1657" spans="1:8" s="91" customFormat="1" ht="13.9" hidden="1" customHeight="1" x14ac:dyDescent="0.2">
      <c r="A1657" s="92" t="s">
        <v>130</v>
      </c>
      <c r="B1657" s="94">
        <v>12</v>
      </c>
      <c r="C1657" s="96">
        <v>256817.44</v>
      </c>
      <c r="D1657" s="96">
        <v>0</v>
      </c>
      <c r="E1657" s="96">
        <v>256817.44</v>
      </c>
      <c r="F1657" s="93" t="s">
        <v>2686</v>
      </c>
      <c r="G1657" s="93" t="s">
        <v>681</v>
      </c>
      <c r="H1657" s="95" t="s">
        <v>2396</v>
      </c>
    </row>
    <row r="1658" spans="1:8" s="91" customFormat="1" ht="13.9" hidden="1" customHeight="1" x14ac:dyDescent="0.2">
      <c r="A1658" s="92" t="s">
        <v>131</v>
      </c>
      <c r="B1658" s="94">
        <v>1</v>
      </c>
      <c r="C1658" s="96">
        <v>177560.65</v>
      </c>
      <c r="D1658" s="96">
        <v>0</v>
      </c>
      <c r="E1658" s="96">
        <v>177560.65</v>
      </c>
      <c r="F1658" s="93" t="s">
        <v>682</v>
      </c>
      <c r="G1658" s="93" t="s">
        <v>683</v>
      </c>
      <c r="H1658" s="95" t="s">
        <v>443</v>
      </c>
    </row>
    <row r="1659" spans="1:8" s="91" customFormat="1" ht="13.9" hidden="1" customHeight="1" x14ac:dyDescent="0.2">
      <c r="A1659" s="92" t="s">
        <v>131</v>
      </c>
      <c r="B1659" s="94">
        <v>2</v>
      </c>
      <c r="C1659" s="96">
        <v>177560.65</v>
      </c>
      <c r="D1659" s="96">
        <v>0</v>
      </c>
      <c r="E1659" s="96">
        <v>177560.65</v>
      </c>
      <c r="F1659" s="93" t="s">
        <v>900</v>
      </c>
      <c r="G1659" s="93" t="s">
        <v>683</v>
      </c>
      <c r="H1659" s="95" t="s">
        <v>780</v>
      </c>
    </row>
    <row r="1660" spans="1:8" s="91" customFormat="1" ht="13.9" hidden="1" customHeight="1" x14ac:dyDescent="0.2">
      <c r="A1660" s="92" t="s">
        <v>131</v>
      </c>
      <c r="B1660" s="94">
        <v>3</v>
      </c>
      <c r="C1660" s="96">
        <v>177560.65</v>
      </c>
      <c r="D1660" s="96">
        <v>0</v>
      </c>
      <c r="E1660" s="96">
        <v>177560.65</v>
      </c>
      <c r="F1660" s="93" t="s">
        <v>1079</v>
      </c>
      <c r="G1660" s="93" t="s">
        <v>683</v>
      </c>
      <c r="H1660" s="95" t="s">
        <v>959</v>
      </c>
    </row>
    <row r="1661" spans="1:8" s="91" customFormat="1" ht="13.9" hidden="1" customHeight="1" x14ac:dyDescent="0.2">
      <c r="A1661" s="92" t="s">
        <v>131</v>
      </c>
      <c r="B1661" s="94">
        <v>4</v>
      </c>
      <c r="C1661" s="96">
        <v>161728.45000000001</v>
      </c>
      <c r="D1661" s="96">
        <v>0</v>
      </c>
      <c r="E1661" s="96">
        <v>161728.45000000001</v>
      </c>
      <c r="F1661" s="93" t="s">
        <v>1259</v>
      </c>
      <c r="G1661" s="93" t="s">
        <v>683</v>
      </c>
      <c r="H1661" s="95" t="s">
        <v>1139</v>
      </c>
    </row>
    <row r="1662" spans="1:8" s="91" customFormat="1" ht="13.9" hidden="1" customHeight="1" x14ac:dyDescent="0.2">
      <c r="A1662" s="64" t="s">
        <v>131</v>
      </c>
      <c r="B1662" s="65">
        <v>4</v>
      </c>
      <c r="C1662" s="66">
        <v>15832.2</v>
      </c>
      <c r="D1662" s="66">
        <v>0</v>
      </c>
      <c r="E1662" s="66">
        <v>15832.2</v>
      </c>
      <c r="F1662" s="64" t="s">
        <v>1259</v>
      </c>
      <c r="G1662" s="64" t="s">
        <v>683</v>
      </c>
      <c r="H1662" s="64" t="s">
        <v>2390</v>
      </c>
    </row>
    <row r="1663" spans="1:8" s="91" customFormat="1" ht="13.9" hidden="1" customHeight="1" x14ac:dyDescent="0.2">
      <c r="A1663" s="92" t="s">
        <v>131</v>
      </c>
      <c r="B1663" s="94">
        <v>5</v>
      </c>
      <c r="C1663" s="96">
        <v>177560.65</v>
      </c>
      <c r="D1663" s="96">
        <v>0</v>
      </c>
      <c r="E1663" s="96">
        <v>177560.65</v>
      </c>
      <c r="F1663" s="93" t="s">
        <v>1437</v>
      </c>
      <c r="G1663" s="93" t="s">
        <v>683</v>
      </c>
      <c r="H1663" s="95" t="s">
        <v>1317</v>
      </c>
    </row>
    <row r="1664" spans="1:8" s="91" customFormat="1" ht="13.9" hidden="1" customHeight="1" x14ac:dyDescent="0.2">
      <c r="A1664" s="92" t="s">
        <v>131</v>
      </c>
      <c r="B1664" s="94">
        <v>6</v>
      </c>
      <c r="C1664" s="96">
        <v>175334.11</v>
      </c>
      <c r="D1664" s="96">
        <v>0</v>
      </c>
      <c r="E1664" s="96">
        <v>175334.11</v>
      </c>
      <c r="F1664" s="93" t="s">
        <v>1615</v>
      </c>
      <c r="G1664" s="93" t="s">
        <v>683</v>
      </c>
      <c r="H1664" s="95" t="s">
        <v>1495</v>
      </c>
    </row>
    <row r="1665" spans="1:8" s="91" customFormat="1" ht="13.9" hidden="1" customHeight="1" x14ac:dyDescent="0.2">
      <c r="A1665" s="92" t="s">
        <v>131</v>
      </c>
      <c r="B1665" s="94">
        <v>7</v>
      </c>
      <c r="C1665" s="96">
        <v>175289.9</v>
      </c>
      <c r="D1665" s="96">
        <v>0</v>
      </c>
      <c r="E1665" s="96">
        <v>175289.9</v>
      </c>
      <c r="F1665" s="93" t="s">
        <v>1800</v>
      </c>
      <c r="G1665" s="93" t="s">
        <v>683</v>
      </c>
      <c r="H1665" s="95" t="s">
        <v>1680</v>
      </c>
    </row>
    <row r="1666" spans="1:8" s="91" customFormat="1" ht="13.9" hidden="1" customHeight="1" x14ac:dyDescent="0.2">
      <c r="A1666" s="92" t="s">
        <v>131</v>
      </c>
      <c r="B1666" s="94">
        <v>8</v>
      </c>
      <c r="C1666" s="96">
        <v>175297.41</v>
      </c>
      <c r="D1666" s="96">
        <v>0</v>
      </c>
      <c r="E1666" s="96">
        <v>175297.41</v>
      </c>
      <c r="F1666" s="93" t="s">
        <v>1975</v>
      </c>
      <c r="G1666" s="93" t="s">
        <v>683</v>
      </c>
      <c r="H1666" s="95" t="s">
        <v>1855</v>
      </c>
    </row>
    <row r="1667" spans="1:8" s="91" customFormat="1" ht="13.9" hidden="1" customHeight="1" x14ac:dyDescent="0.2">
      <c r="A1667" s="92" t="s">
        <v>131</v>
      </c>
      <c r="B1667" s="94">
        <v>9</v>
      </c>
      <c r="C1667" s="96">
        <v>188731.69</v>
      </c>
      <c r="D1667" s="96">
        <v>0</v>
      </c>
      <c r="E1667" s="96">
        <v>188731.69</v>
      </c>
      <c r="F1667" s="93" t="s">
        <v>2153</v>
      </c>
      <c r="G1667" s="93" t="s">
        <v>683</v>
      </c>
      <c r="H1667" s="95" t="s">
        <v>2033</v>
      </c>
    </row>
    <row r="1668" spans="1:8" s="91" customFormat="1" ht="13.9" hidden="1" customHeight="1" x14ac:dyDescent="0.2">
      <c r="A1668" s="92" t="s">
        <v>131</v>
      </c>
      <c r="B1668" s="94">
        <v>10</v>
      </c>
      <c r="C1668" s="96">
        <v>188731.69</v>
      </c>
      <c r="D1668" s="96">
        <v>0</v>
      </c>
      <c r="E1668" s="96">
        <v>188731.69</v>
      </c>
      <c r="F1668" s="93" t="s">
        <v>2349</v>
      </c>
      <c r="G1668" s="93" t="s">
        <v>683</v>
      </c>
      <c r="H1668" s="95" t="s">
        <v>2229</v>
      </c>
    </row>
    <row r="1669" spans="1:8" s="91" customFormat="1" ht="13.9" hidden="1" customHeight="1" x14ac:dyDescent="0.2">
      <c r="A1669" s="92" t="s">
        <v>131</v>
      </c>
      <c r="B1669" s="94">
        <v>11</v>
      </c>
      <c r="C1669" s="96">
        <v>188731.7</v>
      </c>
      <c r="D1669" s="96">
        <v>0</v>
      </c>
      <c r="E1669" s="96">
        <v>188731.7</v>
      </c>
      <c r="F1669" s="93" t="s">
        <v>2687</v>
      </c>
      <c r="G1669" s="93" t="s">
        <v>683</v>
      </c>
      <c r="H1669" s="95" t="s">
        <v>2394</v>
      </c>
    </row>
    <row r="1670" spans="1:8" s="91" customFormat="1" ht="13.9" hidden="1" customHeight="1" x14ac:dyDescent="0.2">
      <c r="A1670" s="92" t="s">
        <v>131</v>
      </c>
      <c r="B1670" s="94">
        <v>12</v>
      </c>
      <c r="C1670" s="96">
        <v>186905.38</v>
      </c>
      <c r="D1670" s="96">
        <v>0</v>
      </c>
      <c r="E1670" s="96">
        <v>186905.38</v>
      </c>
      <c r="F1670" s="93" t="s">
        <v>2688</v>
      </c>
      <c r="G1670" s="93" t="s">
        <v>683</v>
      </c>
      <c r="H1670" s="95" t="s">
        <v>2396</v>
      </c>
    </row>
    <row r="1671" spans="1:8" s="91" customFormat="1" ht="13.9" hidden="1" customHeight="1" x14ac:dyDescent="0.2">
      <c r="A1671" s="92" t="s">
        <v>132</v>
      </c>
      <c r="B1671" s="94">
        <v>1</v>
      </c>
      <c r="C1671" s="96">
        <v>213599.61</v>
      </c>
      <c r="D1671" s="96">
        <v>0</v>
      </c>
      <c r="E1671" s="96">
        <v>213599.61</v>
      </c>
      <c r="F1671" s="93" t="s">
        <v>684</v>
      </c>
      <c r="G1671" s="93" t="s">
        <v>685</v>
      </c>
      <c r="H1671" s="95" t="s">
        <v>443</v>
      </c>
    </row>
    <row r="1672" spans="1:8" s="91" customFormat="1" ht="13.9" hidden="1" customHeight="1" x14ac:dyDescent="0.2">
      <c r="A1672" s="92" t="s">
        <v>132</v>
      </c>
      <c r="B1672" s="94">
        <v>2</v>
      </c>
      <c r="C1672" s="96">
        <v>213599.61</v>
      </c>
      <c r="D1672" s="96">
        <v>0</v>
      </c>
      <c r="E1672" s="96">
        <v>213599.61</v>
      </c>
      <c r="F1672" s="93" t="s">
        <v>901</v>
      </c>
      <c r="G1672" s="93" t="s">
        <v>685</v>
      </c>
      <c r="H1672" s="95" t="s">
        <v>780</v>
      </c>
    </row>
    <row r="1673" spans="1:8" s="91" customFormat="1" ht="13.9" hidden="1" customHeight="1" x14ac:dyDescent="0.2">
      <c r="A1673" s="92" t="s">
        <v>132</v>
      </c>
      <c r="B1673" s="94">
        <v>3</v>
      </c>
      <c r="C1673" s="96">
        <v>213599.61</v>
      </c>
      <c r="D1673" s="96">
        <v>0</v>
      </c>
      <c r="E1673" s="96">
        <v>213599.61</v>
      </c>
      <c r="F1673" s="93" t="s">
        <v>1080</v>
      </c>
      <c r="G1673" s="93" t="s">
        <v>685</v>
      </c>
      <c r="H1673" s="95" t="s">
        <v>959</v>
      </c>
    </row>
    <row r="1674" spans="1:8" s="91" customFormat="1" ht="13.9" hidden="1" customHeight="1" x14ac:dyDescent="0.2">
      <c r="A1674" s="92" t="s">
        <v>132</v>
      </c>
      <c r="B1674" s="94">
        <v>4</v>
      </c>
      <c r="C1674" s="96">
        <v>191654.38</v>
      </c>
      <c r="D1674" s="96">
        <v>0</v>
      </c>
      <c r="E1674" s="96">
        <v>191654.38</v>
      </c>
      <c r="F1674" s="93" t="s">
        <v>1260</v>
      </c>
      <c r="G1674" s="93" t="s">
        <v>685</v>
      </c>
      <c r="H1674" s="95" t="s">
        <v>1139</v>
      </c>
    </row>
    <row r="1675" spans="1:8" s="91" customFormat="1" ht="13.9" hidden="1" customHeight="1" x14ac:dyDescent="0.2">
      <c r="A1675" s="64" t="s">
        <v>132</v>
      </c>
      <c r="B1675" s="65">
        <v>4</v>
      </c>
      <c r="C1675" s="66">
        <v>21945.23</v>
      </c>
      <c r="D1675" s="66">
        <v>0</v>
      </c>
      <c r="E1675" s="66">
        <v>21945.23</v>
      </c>
      <c r="F1675" s="64" t="s">
        <v>1260</v>
      </c>
      <c r="G1675" s="64" t="s">
        <v>685</v>
      </c>
      <c r="H1675" s="64" t="s">
        <v>2390</v>
      </c>
    </row>
    <row r="1676" spans="1:8" s="91" customFormat="1" ht="13.9" hidden="1" customHeight="1" x14ac:dyDescent="0.2">
      <c r="A1676" s="92" t="s">
        <v>132</v>
      </c>
      <c r="B1676" s="94">
        <v>5</v>
      </c>
      <c r="C1676" s="96">
        <v>213599.61</v>
      </c>
      <c r="D1676" s="96">
        <v>0</v>
      </c>
      <c r="E1676" s="96">
        <v>213599.61</v>
      </c>
      <c r="F1676" s="93" t="s">
        <v>1438</v>
      </c>
      <c r="G1676" s="93" t="s">
        <v>685</v>
      </c>
      <c r="H1676" s="95" t="s">
        <v>1317</v>
      </c>
    </row>
    <row r="1677" spans="1:8" s="91" customFormat="1" ht="13.9" hidden="1" customHeight="1" x14ac:dyDescent="0.2">
      <c r="A1677" s="92" t="s">
        <v>132</v>
      </c>
      <c r="B1677" s="94">
        <v>6</v>
      </c>
      <c r="C1677" s="96">
        <v>192781.45</v>
      </c>
      <c r="D1677" s="96">
        <v>0</v>
      </c>
      <c r="E1677" s="96">
        <v>192781.45</v>
      </c>
      <c r="F1677" s="93" t="s">
        <v>1616</v>
      </c>
      <c r="G1677" s="93" t="s">
        <v>685</v>
      </c>
      <c r="H1677" s="95" t="s">
        <v>1495</v>
      </c>
    </row>
    <row r="1678" spans="1:8" s="91" customFormat="1" ht="13.9" hidden="1" customHeight="1" x14ac:dyDescent="0.2">
      <c r="A1678" s="92" t="s">
        <v>132</v>
      </c>
      <c r="B1678" s="94">
        <v>7</v>
      </c>
      <c r="C1678" s="96">
        <v>213531</v>
      </c>
      <c r="D1678" s="96">
        <v>0</v>
      </c>
      <c r="E1678" s="96">
        <v>213531</v>
      </c>
      <c r="F1678" s="93" t="s">
        <v>1801</v>
      </c>
      <c r="G1678" s="93" t="s">
        <v>685</v>
      </c>
      <c r="H1678" s="95" t="s">
        <v>1680</v>
      </c>
    </row>
    <row r="1679" spans="1:8" s="91" customFormat="1" ht="13.9" hidden="1" customHeight="1" x14ac:dyDescent="0.2">
      <c r="A1679" s="92" t="s">
        <v>132</v>
      </c>
      <c r="B1679" s="94">
        <v>8</v>
      </c>
      <c r="C1679" s="96">
        <v>213572.11</v>
      </c>
      <c r="D1679" s="96">
        <v>0</v>
      </c>
      <c r="E1679" s="96">
        <v>213572.11</v>
      </c>
      <c r="F1679" s="93" t="s">
        <v>1976</v>
      </c>
      <c r="G1679" s="93" t="s">
        <v>685</v>
      </c>
      <c r="H1679" s="95" t="s">
        <v>1855</v>
      </c>
    </row>
    <row r="1680" spans="1:8" s="91" customFormat="1" ht="13.9" hidden="1" customHeight="1" x14ac:dyDescent="0.2">
      <c r="A1680" s="92" t="s">
        <v>132</v>
      </c>
      <c r="B1680" s="94">
        <v>9</v>
      </c>
      <c r="C1680" s="96">
        <v>287124.03999999998</v>
      </c>
      <c r="D1680" s="96">
        <v>0</v>
      </c>
      <c r="E1680" s="96">
        <v>287124.03999999998</v>
      </c>
      <c r="F1680" s="93" t="s">
        <v>2154</v>
      </c>
      <c r="G1680" s="93" t="s">
        <v>685</v>
      </c>
      <c r="H1680" s="95" t="s">
        <v>2033</v>
      </c>
    </row>
    <row r="1681" spans="1:8" s="91" customFormat="1" ht="13.9" hidden="1" customHeight="1" x14ac:dyDescent="0.2">
      <c r="A1681" s="92" t="s">
        <v>132</v>
      </c>
      <c r="B1681" s="94">
        <v>10</v>
      </c>
      <c r="C1681" s="96">
        <v>287124.03000000003</v>
      </c>
      <c r="D1681" s="96">
        <v>0</v>
      </c>
      <c r="E1681" s="96">
        <v>287124.03000000003</v>
      </c>
      <c r="F1681" s="93" t="s">
        <v>2350</v>
      </c>
      <c r="G1681" s="93" t="s">
        <v>685</v>
      </c>
      <c r="H1681" s="95" t="s">
        <v>2229</v>
      </c>
    </row>
    <row r="1682" spans="1:8" s="91" customFormat="1" ht="13.9" hidden="1" customHeight="1" x14ac:dyDescent="0.2">
      <c r="A1682" s="92" t="s">
        <v>132</v>
      </c>
      <c r="B1682" s="94">
        <v>11</v>
      </c>
      <c r="C1682" s="96">
        <v>287124.03999999998</v>
      </c>
      <c r="D1682" s="96">
        <v>0</v>
      </c>
      <c r="E1682" s="96">
        <v>287124.03999999998</v>
      </c>
      <c r="F1682" s="93" t="s">
        <v>2689</v>
      </c>
      <c r="G1682" s="93" t="s">
        <v>685</v>
      </c>
      <c r="H1682" s="95" t="s">
        <v>2394</v>
      </c>
    </row>
    <row r="1683" spans="1:8" s="91" customFormat="1" ht="13.9" hidden="1" customHeight="1" x14ac:dyDescent="0.2">
      <c r="A1683" s="92" t="s">
        <v>132</v>
      </c>
      <c r="B1683" s="94">
        <v>12</v>
      </c>
      <c r="C1683" s="96">
        <v>283905.31</v>
      </c>
      <c r="D1683" s="96">
        <v>0</v>
      </c>
      <c r="E1683" s="96">
        <v>283905.31</v>
      </c>
      <c r="F1683" s="93" t="s">
        <v>2690</v>
      </c>
      <c r="G1683" s="93" t="s">
        <v>685</v>
      </c>
      <c r="H1683" s="95" t="s">
        <v>2396</v>
      </c>
    </row>
    <row r="1684" spans="1:8" s="91" customFormat="1" ht="13.9" hidden="1" customHeight="1" x14ac:dyDescent="0.2">
      <c r="A1684" s="92" t="s">
        <v>133</v>
      </c>
      <c r="B1684" s="94">
        <v>1</v>
      </c>
      <c r="C1684" s="96">
        <v>163196.31</v>
      </c>
      <c r="D1684" s="96">
        <v>0</v>
      </c>
      <c r="E1684" s="96">
        <v>163196.31</v>
      </c>
      <c r="F1684" s="93" t="s">
        <v>686</v>
      </c>
      <c r="G1684" s="93" t="s">
        <v>687</v>
      </c>
      <c r="H1684" s="95" t="s">
        <v>443</v>
      </c>
    </row>
    <row r="1685" spans="1:8" s="91" customFormat="1" ht="13.9" hidden="1" customHeight="1" x14ac:dyDescent="0.2">
      <c r="A1685" s="92" t="s">
        <v>133</v>
      </c>
      <c r="B1685" s="94">
        <v>2</v>
      </c>
      <c r="C1685" s="96">
        <v>163196.31</v>
      </c>
      <c r="D1685" s="96">
        <v>0</v>
      </c>
      <c r="E1685" s="96">
        <v>163196.31</v>
      </c>
      <c r="F1685" s="93" t="s">
        <v>902</v>
      </c>
      <c r="G1685" s="93" t="s">
        <v>687</v>
      </c>
      <c r="H1685" s="95" t="s">
        <v>780</v>
      </c>
    </row>
    <row r="1686" spans="1:8" s="91" customFormat="1" ht="13.9" hidden="1" customHeight="1" x14ac:dyDescent="0.2">
      <c r="A1686" s="92" t="s">
        <v>133</v>
      </c>
      <c r="B1686" s="94">
        <v>3</v>
      </c>
      <c r="C1686" s="96">
        <v>163196.31</v>
      </c>
      <c r="D1686" s="96">
        <v>0</v>
      </c>
      <c r="E1686" s="96">
        <v>163196.31</v>
      </c>
      <c r="F1686" s="93" t="s">
        <v>1081</v>
      </c>
      <c r="G1686" s="93" t="s">
        <v>687</v>
      </c>
      <c r="H1686" s="95" t="s">
        <v>959</v>
      </c>
    </row>
    <row r="1687" spans="1:8" s="91" customFormat="1" ht="13.9" hidden="1" customHeight="1" x14ac:dyDescent="0.2">
      <c r="A1687" s="92" t="s">
        <v>133</v>
      </c>
      <c r="B1687" s="94">
        <v>4</v>
      </c>
      <c r="C1687" s="96">
        <v>151542.78</v>
      </c>
      <c r="D1687" s="96">
        <v>0</v>
      </c>
      <c r="E1687" s="96">
        <v>151542.78</v>
      </c>
      <c r="F1687" s="93" t="s">
        <v>1261</v>
      </c>
      <c r="G1687" s="93" t="s">
        <v>687</v>
      </c>
      <c r="H1687" s="95" t="s">
        <v>1139</v>
      </c>
    </row>
    <row r="1688" spans="1:8" s="91" customFormat="1" ht="13.9" hidden="1" customHeight="1" x14ac:dyDescent="0.2">
      <c r="A1688" s="64" t="s">
        <v>133</v>
      </c>
      <c r="B1688" s="65">
        <v>4</v>
      </c>
      <c r="C1688" s="66">
        <v>11653.53</v>
      </c>
      <c r="D1688" s="66">
        <v>0</v>
      </c>
      <c r="E1688" s="66">
        <v>11653.53</v>
      </c>
      <c r="F1688" s="64" t="s">
        <v>1261</v>
      </c>
      <c r="G1688" s="64" t="s">
        <v>687</v>
      </c>
      <c r="H1688" s="64" t="s">
        <v>2390</v>
      </c>
    </row>
    <row r="1689" spans="1:8" s="91" customFormat="1" ht="13.9" hidden="1" customHeight="1" x14ac:dyDescent="0.2">
      <c r="A1689" s="92" t="s">
        <v>133</v>
      </c>
      <c r="B1689" s="94">
        <v>5</v>
      </c>
      <c r="C1689" s="96">
        <v>163196.31</v>
      </c>
      <c r="D1689" s="96">
        <v>0</v>
      </c>
      <c r="E1689" s="96">
        <v>163196.31</v>
      </c>
      <c r="F1689" s="93" t="s">
        <v>1439</v>
      </c>
      <c r="G1689" s="93" t="s">
        <v>687</v>
      </c>
      <c r="H1689" s="95" t="s">
        <v>1317</v>
      </c>
    </row>
    <row r="1690" spans="1:8" s="91" customFormat="1" ht="13.9" hidden="1" customHeight="1" x14ac:dyDescent="0.2">
      <c r="A1690" s="92" t="s">
        <v>133</v>
      </c>
      <c r="B1690" s="94">
        <v>6</v>
      </c>
      <c r="C1690" s="96">
        <v>154366.88</v>
      </c>
      <c r="D1690" s="96">
        <v>0</v>
      </c>
      <c r="E1690" s="96">
        <v>154366.88</v>
      </c>
      <c r="F1690" s="93" t="s">
        <v>1617</v>
      </c>
      <c r="G1690" s="93" t="s">
        <v>687</v>
      </c>
      <c r="H1690" s="95" t="s">
        <v>1495</v>
      </c>
    </row>
    <row r="1691" spans="1:8" s="91" customFormat="1" ht="13.9" hidden="1" customHeight="1" x14ac:dyDescent="0.2">
      <c r="A1691" s="92" t="s">
        <v>133</v>
      </c>
      <c r="B1691" s="94">
        <v>7</v>
      </c>
      <c r="C1691" s="96">
        <v>153992.66</v>
      </c>
      <c r="D1691" s="96">
        <v>0</v>
      </c>
      <c r="E1691" s="96">
        <v>153992.66</v>
      </c>
      <c r="F1691" s="93" t="s">
        <v>1802</v>
      </c>
      <c r="G1691" s="93" t="s">
        <v>687</v>
      </c>
      <c r="H1691" s="95" t="s">
        <v>1680</v>
      </c>
    </row>
    <row r="1692" spans="1:8" s="91" customFormat="1" ht="13.9" hidden="1" customHeight="1" x14ac:dyDescent="0.2">
      <c r="A1692" s="92" t="s">
        <v>133</v>
      </c>
      <c r="B1692" s="94">
        <v>8</v>
      </c>
      <c r="C1692" s="96">
        <v>153998.46</v>
      </c>
      <c r="D1692" s="96">
        <v>0</v>
      </c>
      <c r="E1692" s="96">
        <v>153998.46</v>
      </c>
      <c r="F1692" s="93" t="s">
        <v>1977</v>
      </c>
      <c r="G1692" s="93" t="s">
        <v>687</v>
      </c>
      <c r="H1692" s="95" t="s">
        <v>1855</v>
      </c>
    </row>
    <row r="1693" spans="1:8" s="91" customFormat="1" ht="13.9" hidden="1" customHeight="1" x14ac:dyDescent="0.2">
      <c r="A1693" s="92" t="s">
        <v>133</v>
      </c>
      <c r="B1693" s="94">
        <v>9</v>
      </c>
      <c r="C1693" s="96">
        <v>164368.18</v>
      </c>
      <c r="D1693" s="96">
        <v>0</v>
      </c>
      <c r="E1693" s="96">
        <v>164368.18</v>
      </c>
      <c r="F1693" s="93" t="s">
        <v>2155</v>
      </c>
      <c r="G1693" s="93" t="s">
        <v>687</v>
      </c>
      <c r="H1693" s="95" t="s">
        <v>2033</v>
      </c>
    </row>
    <row r="1694" spans="1:8" s="91" customFormat="1" ht="13.9" hidden="1" customHeight="1" x14ac:dyDescent="0.2">
      <c r="A1694" s="92" t="s">
        <v>133</v>
      </c>
      <c r="B1694" s="94">
        <v>10</v>
      </c>
      <c r="C1694" s="96">
        <v>164368.17000000001</v>
      </c>
      <c r="D1694" s="96">
        <v>0</v>
      </c>
      <c r="E1694" s="96">
        <v>164368.17000000001</v>
      </c>
      <c r="F1694" s="93" t="s">
        <v>2351</v>
      </c>
      <c r="G1694" s="93" t="s">
        <v>687</v>
      </c>
      <c r="H1694" s="95" t="s">
        <v>2229</v>
      </c>
    </row>
    <row r="1695" spans="1:8" s="91" customFormat="1" ht="13.9" hidden="1" customHeight="1" x14ac:dyDescent="0.2">
      <c r="A1695" s="92" t="s">
        <v>133</v>
      </c>
      <c r="B1695" s="94">
        <v>11</v>
      </c>
      <c r="C1695" s="96">
        <v>164368.18</v>
      </c>
      <c r="D1695" s="96">
        <v>0</v>
      </c>
      <c r="E1695" s="96">
        <v>164368.18</v>
      </c>
      <c r="F1695" s="93" t="s">
        <v>2691</v>
      </c>
      <c r="G1695" s="93" t="s">
        <v>687</v>
      </c>
      <c r="H1695" s="95" t="s">
        <v>2394</v>
      </c>
    </row>
    <row r="1696" spans="1:8" s="91" customFormat="1" ht="13.9" hidden="1" customHeight="1" x14ac:dyDescent="0.2">
      <c r="A1696" s="92" t="s">
        <v>133</v>
      </c>
      <c r="B1696" s="94">
        <v>12</v>
      </c>
      <c r="C1696" s="96">
        <v>164357.24</v>
      </c>
      <c r="D1696" s="96">
        <v>0</v>
      </c>
      <c r="E1696" s="96">
        <v>164357.24</v>
      </c>
      <c r="F1696" s="93" t="s">
        <v>2692</v>
      </c>
      <c r="G1696" s="93" t="s">
        <v>687</v>
      </c>
      <c r="H1696" s="95" t="s">
        <v>2396</v>
      </c>
    </row>
    <row r="1697" spans="1:8" s="91" customFormat="1" ht="13.9" hidden="1" customHeight="1" x14ac:dyDescent="0.2">
      <c r="A1697" s="92" t="s">
        <v>134</v>
      </c>
      <c r="B1697" s="94">
        <v>1</v>
      </c>
      <c r="C1697" s="96">
        <v>870511.03</v>
      </c>
      <c r="D1697" s="96">
        <v>0</v>
      </c>
      <c r="E1697" s="96">
        <v>870511.03</v>
      </c>
      <c r="F1697" s="93" t="s">
        <v>688</v>
      </c>
      <c r="G1697" s="93" t="s">
        <v>689</v>
      </c>
      <c r="H1697" s="95" t="s">
        <v>443</v>
      </c>
    </row>
    <row r="1698" spans="1:8" s="91" customFormat="1" ht="13.9" hidden="1" customHeight="1" x14ac:dyDescent="0.2">
      <c r="A1698" s="92" t="s">
        <v>134</v>
      </c>
      <c r="B1698" s="94">
        <v>2</v>
      </c>
      <c r="C1698" s="96">
        <v>870511.03</v>
      </c>
      <c r="D1698" s="96">
        <v>0</v>
      </c>
      <c r="E1698" s="96">
        <v>870511.03</v>
      </c>
      <c r="F1698" s="93" t="s">
        <v>903</v>
      </c>
      <c r="G1698" s="93" t="s">
        <v>689</v>
      </c>
      <c r="H1698" s="95" t="s">
        <v>780</v>
      </c>
    </row>
    <row r="1699" spans="1:8" s="91" customFormat="1" ht="13.9" hidden="1" customHeight="1" x14ac:dyDescent="0.2">
      <c r="A1699" s="92" t="s">
        <v>134</v>
      </c>
      <c r="B1699" s="94">
        <v>3</v>
      </c>
      <c r="C1699" s="96">
        <v>870511.03</v>
      </c>
      <c r="D1699" s="96">
        <v>0</v>
      </c>
      <c r="E1699" s="96">
        <v>870511.03</v>
      </c>
      <c r="F1699" s="93" t="s">
        <v>1082</v>
      </c>
      <c r="G1699" s="93" t="s">
        <v>689</v>
      </c>
      <c r="H1699" s="95" t="s">
        <v>959</v>
      </c>
    </row>
    <row r="1700" spans="1:8" s="91" customFormat="1" ht="13.9" hidden="1" customHeight="1" x14ac:dyDescent="0.2">
      <c r="A1700" s="92" t="s">
        <v>134</v>
      </c>
      <c r="B1700" s="94">
        <v>4</v>
      </c>
      <c r="C1700" s="96">
        <v>839319.53</v>
      </c>
      <c r="D1700" s="96">
        <v>0</v>
      </c>
      <c r="E1700" s="96">
        <v>839319.53</v>
      </c>
      <c r="F1700" s="93" t="s">
        <v>1262</v>
      </c>
      <c r="G1700" s="93" t="s">
        <v>689</v>
      </c>
      <c r="H1700" s="95" t="s">
        <v>1139</v>
      </c>
    </row>
    <row r="1701" spans="1:8" s="91" customFormat="1" ht="13.9" hidden="1" customHeight="1" x14ac:dyDescent="0.2">
      <c r="A1701" s="53" t="s">
        <v>134</v>
      </c>
      <c r="B1701" s="75">
        <v>4</v>
      </c>
      <c r="C1701" s="54">
        <v>31191.5</v>
      </c>
      <c r="D1701" s="54">
        <v>0</v>
      </c>
      <c r="E1701" s="54">
        <v>31191.5</v>
      </c>
      <c r="F1701" s="54" t="s">
        <v>1262</v>
      </c>
      <c r="G1701" s="54" t="s">
        <v>689</v>
      </c>
      <c r="H1701" s="54" t="s">
        <v>2390</v>
      </c>
    </row>
    <row r="1702" spans="1:8" s="91" customFormat="1" ht="13.9" hidden="1" customHeight="1" x14ac:dyDescent="0.2">
      <c r="A1702" s="92" t="s">
        <v>134</v>
      </c>
      <c r="B1702" s="94">
        <v>5</v>
      </c>
      <c r="C1702" s="96">
        <v>870511.03</v>
      </c>
      <c r="D1702" s="96">
        <v>0</v>
      </c>
      <c r="E1702" s="96">
        <v>870511.03</v>
      </c>
      <c r="F1702" s="93" t="s">
        <v>1440</v>
      </c>
      <c r="G1702" s="93" t="s">
        <v>689</v>
      </c>
      <c r="H1702" s="95" t="s">
        <v>1317</v>
      </c>
    </row>
    <row r="1703" spans="1:8" s="91" customFormat="1" ht="13.9" hidden="1" customHeight="1" x14ac:dyDescent="0.2">
      <c r="A1703" s="92" t="s">
        <v>134</v>
      </c>
      <c r="B1703" s="94">
        <v>6</v>
      </c>
      <c r="C1703" s="96">
        <v>820954.63</v>
      </c>
      <c r="D1703" s="96">
        <v>0</v>
      </c>
      <c r="E1703" s="96">
        <v>820954.63</v>
      </c>
      <c r="F1703" s="93" t="s">
        <v>1618</v>
      </c>
      <c r="G1703" s="93" t="s">
        <v>689</v>
      </c>
      <c r="H1703" s="95" t="s">
        <v>1495</v>
      </c>
    </row>
    <row r="1704" spans="1:8" s="91" customFormat="1" ht="13.9" hidden="1" customHeight="1" x14ac:dyDescent="0.2">
      <c r="A1704" s="92" t="s">
        <v>134</v>
      </c>
      <c r="B1704" s="94">
        <v>7</v>
      </c>
      <c r="C1704" s="96">
        <v>820850.12</v>
      </c>
      <c r="D1704" s="96">
        <v>0</v>
      </c>
      <c r="E1704" s="96">
        <v>820850.12</v>
      </c>
      <c r="F1704" s="93" t="s">
        <v>1803</v>
      </c>
      <c r="G1704" s="93" t="s">
        <v>689</v>
      </c>
      <c r="H1704" s="95" t="s">
        <v>1680</v>
      </c>
    </row>
    <row r="1705" spans="1:8" s="91" customFormat="1" ht="13.9" hidden="1" customHeight="1" x14ac:dyDescent="0.2">
      <c r="A1705" s="92" t="s">
        <v>134</v>
      </c>
      <c r="B1705" s="94">
        <v>8</v>
      </c>
      <c r="C1705" s="96">
        <v>820879.29</v>
      </c>
      <c r="D1705" s="96">
        <v>0</v>
      </c>
      <c r="E1705" s="96">
        <v>820879.29</v>
      </c>
      <c r="F1705" s="93" t="s">
        <v>1978</v>
      </c>
      <c r="G1705" s="93" t="s">
        <v>689</v>
      </c>
      <c r="H1705" s="95" t="s">
        <v>1855</v>
      </c>
    </row>
    <row r="1706" spans="1:8" s="91" customFormat="1" ht="13.9" hidden="1" customHeight="1" x14ac:dyDescent="0.2">
      <c r="A1706" s="92" t="s">
        <v>134</v>
      </c>
      <c r="B1706" s="94">
        <v>9</v>
      </c>
      <c r="C1706" s="96">
        <v>873070.73</v>
      </c>
      <c r="D1706" s="96">
        <v>0</v>
      </c>
      <c r="E1706" s="96">
        <v>873070.73</v>
      </c>
      <c r="F1706" s="93" t="s">
        <v>2156</v>
      </c>
      <c r="G1706" s="93" t="s">
        <v>689</v>
      </c>
      <c r="H1706" s="95" t="s">
        <v>2033</v>
      </c>
    </row>
    <row r="1707" spans="1:8" s="91" customFormat="1" ht="13.9" hidden="1" customHeight="1" x14ac:dyDescent="0.2">
      <c r="A1707" s="92" t="s">
        <v>134</v>
      </c>
      <c r="B1707" s="94">
        <v>10</v>
      </c>
      <c r="C1707" s="96">
        <v>873070.73</v>
      </c>
      <c r="D1707" s="96">
        <v>0</v>
      </c>
      <c r="E1707" s="96">
        <v>873070.73</v>
      </c>
      <c r="F1707" s="93" t="s">
        <v>2352</v>
      </c>
      <c r="G1707" s="93" t="s">
        <v>689</v>
      </c>
      <c r="H1707" s="95" t="s">
        <v>2229</v>
      </c>
    </row>
    <row r="1708" spans="1:8" s="91" customFormat="1" ht="13.9" hidden="1" customHeight="1" x14ac:dyDescent="0.2">
      <c r="A1708" s="92" t="s">
        <v>134</v>
      </c>
      <c r="B1708" s="94">
        <v>11</v>
      </c>
      <c r="C1708" s="96">
        <v>873070.73</v>
      </c>
      <c r="D1708" s="96">
        <v>0</v>
      </c>
      <c r="E1708" s="96">
        <v>873070.73</v>
      </c>
      <c r="F1708" s="93" t="s">
        <v>2693</v>
      </c>
      <c r="G1708" s="93" t="s">
        <v>689</v>
      </c>
      <c r="H1708" s="95" t="s">
        <v>2394</v>
      </c>
    </row>
    <row r="1709" spans="1:8" s="91" customFormat="1" ht="13.9" hidden="1" customHeight="1" x14ac:dyDescent="0.2">
      <c r="A1709" s="92" t="s">
        <v>134</v>
      </c>
      <c r="B1709" s="94">
        <v>12</v>
      </c>
      <c r="C1709" s="96">
        <v>873015.7</v>
      </c>
      <c r="D1709" s="96">
        <v>0</v>
      </c>
      <c r="E1709" s="96">
        <v>873015.7</v>
      </c>
      <c r="F1709" s="93" t="s">
        <v>2694</v>
      </c>
      <c r="G1709" s="93" t="s">
        <v>689</v>
      </c>
      <c r="H1709" s="95" t="s">
        <v>2396</v>
      </c>
    </row>
    <row r="1710" spans="1:8" s="91" customFormat="1" ht="13.9" hidden="1" customHeight="1" x14ac:dyDescent="0.2">
      <c r="A1710" s="92" t="s">
        <v>135</v>
      </c>
      <c r="B1710" s="94">
        <v>1</v>
      </c>
      <c r="C1710" s="96">
        <v>184821.36</v>
      </c>
      <c r="D1710" s="96">
        <v>0</v>
      </c>
      <c r="E1710" s="96">
        <v>184821.36</v>
      </c>
      <c r="F1710" s="93" t="s">
        <v>690</v>
      </c>
      <c r="G1710" s="93" t="s">
        <v>691</v>
      </c>
      <c r="H1710" s="95" t="s">
        <v>443</v>
      </c>
    </row>
    <row r="1711" spans="1:8" s="91" customFormat="1" ht="13.9" hidden="1" customHeight="1" x14ac:dyDescent="0.2">
      <c r="A1711" s="92" t="s">
        <v>135</v>
      </c>
      <c r="B1711" s="94">
        <v>2</v>
      </c>
      <c r="C1711" s="96">
        <v>184821.36</v>
      </c>
      <c r="D1711" s="96">
        <v>0</v>
      </c>
      <c r="E1711" s="96">
        <v>184821.36</v>
      </c>
      <c r="F1711" s="93" t="s">
        <v>904</v>
      </c>
      <c r="G1711" s="93" t="s">
        <v>691</v>
      </c>
      <c r="H1711" s="95" t="s">
        <v>780</v>
      </c>
    </row>
    <row r="1712" spans="1:8" s="91" customFormat="1" ht="13.9" hidden="1" customHeight="1" x14ac:dyDescent="0.2">
      <c r="A1712" s="92" t="s">
        <v>135</v>
      </c>
      <c r="B1712" s="94">
        <v>3</v>
      </c>
      <c r="C1712" s="96">
        <v>184821.36</v>
      </c>
      <c r="D1712" s="96">
        <v>0</v>
      </c>
      <c r="E1712" s="96">
        <v>184821.36</v>
      </c>
      <c r="F1712" s="93" t="s">
        <v>1083</v>
      </c>
      <c r="G1712" s="93" t="s">
        <v>691</v>
      </c>
      <c r="H1712" s="95" t="s">
        <v>959</v>
      </c>
    </row>
    <row r="1713" spans="1:8" s="91" customFormat="1" ht="13.9" hidden="1" customHeight="1" x14ac:dyDescent="0.2">
      <c r="A1713" s="92" t="s">
        <v>135</v>
      </c>
      <c r="B1713" s="94">
        <v>4</v>
      </c>
      <c r="C1713" s="96">
        <v>162242.64000000001</v>
      </c>
      <c r="D1713" s="96">
        <v>0</v>
      </c>
      <c r="E1713" s="96">
        <v>162242.64000000001</v>
      </c>
      <c r="F1713" s="93" t="s">
        <v>1263</v>
      </c>
      <c r="G1713" s="93" t="s">
        <v>691</v>
      </c>
      <c r="H1713" s="95" t="s">
        <v>1139</v>
      </c>
    </row>
    <row r="1714" spans="1:8" s="91" customFormat="1" ht="13.9" hidden="1" customHeight="1" x14ac:dyDescent="0.2">
      <c r="A1714" s="64" t="s">
        <v>135</v>
      </c>
      <c r="B1714" s="65">
        <v>4</v>
      </c>
      <c r="C1714" s="66">
        <v>22578.720000000001</v>
      </c>
      <c r="D1714" s="66">
        <v>0</v>
      </c>
      <c r="E1714" s="66">
        <v>22578.720000000001</v>
      </c>
      <c r="F1714" s="64" t="s">
        <v>1263</v>
      </c>
      <c r="G1714" s="64" t="s">
        <v>691</v>
      </c>
      <c r="H1714" s="64" t="s">
        <v>2390</v>
      </c>
    </row>
    <row r="1715" spans="1:8" s="91" customFormat="1" ht="13.9" hidden="1" customHeight="1" x14ac:dyDescent="0.2">
      <c r="A1715" s="92" t="s">
        <v>135</v>
      </c>
      <c r="B1715" s="94">
        <v>5</v>
      </c>
      <c r="C1715" s="96">
        <v>184821.36</v>
      </c>
      <c r="D1715" s="96">
        <v>0</v>
      </c>
      <c r="E1715" s="96">
        <v>184821.36</v>
      </c>
      <c r="F1715" s="93" t="s">
        <v>1441</v>
      </c>
      <c r="G1715" s="93" t="s">
        <v>691</v>
      </c>
      <c r="H1715" s="95" t="s">
        <v>1317</v>
      </c>
    </row>
    <row r="1716" spans="1:8" s="91" customFormat="1" ht="13.9" hidden="1" customHeight="1" x14ac:dyDescent="0.2">
      <c r="A1716" s="92" t="s">
        <v>135</v>
      </c>
      <c r="B1716" s="94">
        <v>6</v>
      </c>
      <c r="C1716" s="96">
        <v>162528.76</v>
      </c>
      <c r="D1716" s="96">
        <v>0</v>
      </c>
      <c r="E1716" s="96">
        <v>162528.76</v>
      </c>
      <c r="F1716" s="93" t="s">
        <v>1619</v>
      </c>
      <c r="G1716" s="93" t="s">
        <v>691</v>
      </c>
      <c r="H1716" s="95" t="s">
        <v>1495</v>
      </c>
    </row>
    <row r="1717" spans="1:8" s="91" customFormat="1" ht="13.9" hidden="1" customHeight="1" x14ac:dyDescent="0.2">
      <c r="A1717" s="92" t="s">
        <v>135</v>
      </c>
      <c r="B1717" s="94">
        <v>7</v>
      </c>
      <c r="C1717" s="96">
        <v>162502.75</v>
      </c>
      <c r="D1717" s="96">
        <v>0</v>
      </c>
      <c r="E1717" s="96">
        <v>162502.75</v>
      </c>
      <c r="F1717" s="93" t="s">
        <v>1804</v>
      </c>
      <c r="G1717" s="93" t="s">
        <v>691</v>
      </c>
      <c r="H1717" s="95" t="s">
        <v>1680</v>
      </c>
    </row>
    <row r="1718" spans="1:8" s="91" customFormat="1" ht="13.9" hidden="1" customHeight="1" x14ac:dyDescent="0.2">
      <c r="A1718" s="92" t="s">
        <v>135</v>
      </c>
      <c r="B1718" s="94">
        <v>8</v>
      </c>
      <c r="C1718" s="96">
        <v>162509.72</v>
      </c>
      <c r="D1718" s="96">
        <v>0</v>
      </c>
      <c r="E1718" s="96">
        <v>162509.72</v>
      </c>
      <c r="F1718" s="93" t="s">
        <v>1979</v>
      </c>
      <c r="G1718" s="93" t="s">
        <v>691</v>
      </c>
      <c r="H1718" s="95" t="s">
        <v>1855</v>
      </c>
    </row>
    <row r="1719" spans="1:8" s="91" customFormat="1" ht="13.9" hidden="1" customHeight="1" x14ac:dyDescent="0.2">
      <c r="A1719" s="92" t="s">
        <v>135</v>
      </c>
      <c r="B1719" s="94">
        <v>9</v>
      </c>
      <c r="C1719" s="96">
        <v>174977.55</v>
      </c>
      <c r="D1719" s="96">
        <v>0</v>
      </c>
      <c r="E1719" s="96">
        <v>174977.55</v>
      </c>
      <c r="F1719" s="93" t="s">
        <v>2157</v>
      </c>
      <c r="G1719" s="93" t="s">
        <v>691</v>
      </c>
      <c r="H1719" s="95" t="s">
        <v>2033</v>
      </c>
    </row>
    <row r="1720" spans="1:8" s="91" customFormat="1" ht="13.9" hidden="1" customHeight="1" x14ac:dyDescent="0.2">
      <c r="A1720" s="92" t="s">
        <v>135</v>
      </c>
      <c r="B1720" s="94">
        <v>10</v>
      </c>
      <c r="C1720" s="96">
        <v>174977.55</v>
      </c>
      <c r="D1720" s="96">
        <v>0</v>
      </c>
      <c r="E1720" s="96">
        <v>174977.55</v>
      </c>
      <c r="F1720" s="93" t="s">
        <v>2353</v>
      </c>
      <c r="G1720" s="93" t="s">
        <v>691</v>
      </c>
      <c r="H1720" s="95" t="s">
        <v>2229</v>
      </c>
    </row>
    <row r="1721" spans="1:8" s="91" customFormat="1" ht="13.9" hidden="1" customHeight="1" x14ac:dyDescent="0.2">
      <c r="A1721" s="92" t="s">
        <v>135</v>
      </c>
      <c r="B1721" s="94">
        <v>11</v>
      </c>
      <c r="C1721" s="96">
        <v>174977.55</v>
      </c>
      <c r="D1721" s="96">
        <v>0</v>
      </c>
      <c r="E1721" s="96">
        <v>174977.55</v>
      </c>
      <c r="F1721" s="93" t="s">
        <v>2695</v>
      </c>
      <c r="G1721" s="93" t="s">
        <v>691</v>
      </c>
      <c r="H1721" s="95" t="s">
        <v>2394</v>
      </c>
    </row>
    <row r="1722" spans="1:8" s="91" customFormat="1" ht="13.9" hidden="1" customHeight="1" x14ac:dyDescent="0.2">
      <c r="A1722" s="92" t="s">
        <v>135</v>
      </c>
      <c r="B1722" s="94">
        <v>12</v>
      </c>
      <c r="C1722" s="96">
        <v>174964.4</v>
      </c>
      <c r="D1722" s="96">
        <v>0</v>
      </c>
      <c r="E1722" s="96">
        <v>174964.4</v>
      </c>
      <c r="F1722" s="93" t="s">
        <v>2696</v>
      </c>
      <c r="G1722" s="93" t="s">
        <v>691</v>
      </c>
      <c r="H1722" s="95" t="s">
        <v>2396</v>
      </c>
    </row>
    <row r="1723" spans="1:8" s="91" customFormat="1" ht="13.9" hidden="1" customHeight="1" x14ac:dyDescent="0.2">
      <c r="A1723" s="92" t="s">
        <v>136</v>
      </c>
      <c r="B1723" s="94">
        <v>1</v>
      </c>
      <c r="C1723" s="96">
        <v>189285.3</v>
      </c>
      <c r="D1723" s="96">
        <v>0</v>
      </c>
      <c r="E1723" s="96">
        <v>189285.3</v>
      </c>
      <c r="F1723" s="93" t="s">
        <v>692</v>
      </c>
      <c r="G1723" s="93" t="s">
        <v>693</v>
      </c>
      <c r="H1723" s="95" t="s">
        <v>443</v>
      </c>
    </row>
    <row r="1724" spans="1:8" s="91" customFormat="1" ht="13.9" hidden="1" customHeight="1" x14ac:dyDescent="0.2">
      <c r="A1724" s="92" t="s">
        <v>136</v>
      </c>
      <c r="B1724" s="94">
        <v>2</v>
      </c>
      <c r="C1724" s="96">
        <v>189285.3</v>
      </c>
      <c r="D1724" s="96">
        <v>0</v>
      </c>
      <c r="E1724" s="96">
        <v>189285.3</v>
      </c>
      <c r="F1724" s="93" t="s">
        <v>905</v>
      </c>
      <c r="G1724" s="93" t="s">
        <v>693</v>
      </c>
      <c r="H1724" s="95" t="s">
        <v>780</v>
      </c>
    </row>
    <row r="1725" spans="1:8" s="91" customFormat="1" ht="13.9" hidden="1" customHeight="1" x14ac:dyDescent="0.2">
      <c r="A1725" s="92" t="s">
        <v>136</v>
      </c>
      <c r="B1725" s="94">
        <v>3</v>
      </c>
      <c r="C1725" s="96">
        <v>189285.3</v>
      </c>
      <c r="D1725" s="96">
        <v>0</v>
      </c>
      <c r="E1725" s="96">
        <v>189285.3</v>
      </c>
      <c r="F1725" s="93" t="s">
        <v>1084</v>
      </c>
      <c r="G1725" s="93" t="s">
        <v>693</v>
      </c>
      <c r="H1725" s="95" t="s">
        <v>959</v>
      </c>
    </row>
    <row r="1726" spans="1:8" s="91" customFormat="1" ht="13.9" hidden="1" customHeight="1" x14ac:dyDescent="0.2">
      <c r="A1726" s="92" t="s">
        <v>136</v>
      </c>
      <c r="B1726" s="94">
        <v>4</v>
      </c>
      <c r="C1726" s="96">
        <v>177021.83</v>
      </c>
      <c r="D1726" s="96">
        <v>0</v>
      </c>
      <c r="E1726" s="96">
        <v>177021.83</v>
      </c>
      <c r="F1726" s="93" t="s">
        <v>1264</v>
      </c>
      <c r="G1726" s="93" t="s">
        <v>693</v>
      </c>
      <c r="H1726" s="95" t="s">
        <v>1139</v>
      </c>
    </row>
    <row r="1727" spans="1:8" s="91" customFormat="1" ht="13.9" hidden="1" customHeight="1" x14ac:dyDescent="0.2">
      <c r="A1727" s="64" t="s">
        <v>136</v>
      </c>
      <c r="B1727" s="65">
        <v>4</v>
      </c>
      <c r="C1727" s="66">
        <v>12263.47</v>
      </c>
      <c r="D1727" s="66">
        <v>0</v>
      </c>
      <c r="E1727" s="66">
        <v>12263.47</v>
      </c>
      <c r="F1727" s="64" t="s">
        <v>1264</v>
      </c>
      <c r="G1727" s="64" t="s">
        <v>693</v>
      </c>
      <c r="H1727" s="64" t="s">
        <v>2390</v>
      </c>
    </row>
    <row r="1728" spans="1:8" s="91" customFormat="1" ht="13.9" hidden="1" customHeight="1" x14ac:dyDescent="0.2">
      <c r="A1728" s="92" t="s">
        <v>136</v>
      </c>
      <c r="B1728" s="94">
        <v>5</v>
      </c>
      <c r="C1728" s="96">
        <v>189285.3</v>
      </c>
      <c r="D1728" s="96">
        <v>0</v>
      </c>
      <c r="E1728" s="96">
        <v>189285.3</v>
      </c>
      <c r="F1728" s="93" t="s">
        <v>1442</v>
      </c>
      <c r="G1728" s="93" t="s">
        <v>693</v>
      </c>
      <c r="H1728" s="95" t="s">
        <v>1317</v>
      </c>
    </row>
    <row r="1729" spans="1:8" s="91" customFormat="1" ht="13.9" hidden="1" customHeight="1" x14ac:dyDescent="0.2">
      <c r="A1729" s="92" t="s">
        <v>136</v>
      </c>
      <c r="B1729" s="94">
        <v>6</v>
      </c>
      <c r="C1729" s="96">
        <v>204886.28</v>
      </c>
      <c r="D1729" s="96">
        <v>0</v>
      </c>
      <c r="E1729" s="96">
        <v>204886.28</v>
      </c>
      <c r="F1729" s="93" t="s">
        <v>1620</v>
      </c>
      <c r="G1729" s="93" t="s">
        <v>693</v>
      </c>
      <c r="H1729" s="95" t="s">
        <v>1495</v>
      </c>
    </row>
    <row r="1730" spans="1:8" s="91" customFormat="1" ht="13.9" hidden="1" customHeight="1" x14ac:dyDescent="0.2">
      <c r="A1730" s="92" t="s">
        <v>136</v>
      </c>
      <c r="B1730" s="94">
        <v>7</v>
      </c>
      <c r="C1730" s="96">
        <v>204854.1</v>
      </c>
      <c r="D1730" s="96">
        <v>0</v>
      </c>
      <c r="E1730" s="96">
        <v>204854.1</v>
      </c>
      <c r="F1730" s="93" t="s">
        <v>1805</v>
      </c>
      <c r="G1730" s="93" t="s">
        <v>693</v>
      </c>
      <c r="H1730" s="95" t="s">
        <v>1680</v>
      </c>
    </row>
    <row r="1731" spans="1:8" s="91" customFormat="1" ht="13.9" hidden="1" customHeight="1" x14ac:dyDescent="0.2">
      <c r="A1731" s="92" t="s">
        <v>136</v>
      </c>
      <c r="B1731" s="94">
        <v>8</v>
      </c>
      <c r="C1731" s="96">
        <v>204860.73</v>
      </c>
      <c r="D1731" s="96">
        <v>0</v>
      </c>
      <c r="E1731" s="96">
        <v>204860.73</v>
      </c>
      <c r="F1731" s="93" t="s">
        <v>1980</v>
      </c>
      <c r="G1731" s="93" t="s">
        <v>693</v>
      </c>
      <c r="H1731" s="95" t="s">
        <v>1855</v>
      </c>
    </row>
    <row r="1732" spans="1:8" s="91" customFormat="1" ht="13.9" hidden="1" customHeight="1" x14ac:dyDescent="0.2">
      <c r="A1732" s="92" t="s">
        <v>136</v>
      </c>
      <c r="B1732" s="94">
        <v>9</v>
      </c>
      <c r="C1732" s="96">
        <v>216731.92</v>
      </c>
      <c r="D1732" s="96">
        <v>0</v>
      </c>
      <c r="E1732" s="96">
        <v>216731.92</v>
      </c>
      <c r="F1732" s="93" t="s">
        <v>2158</v>
      </c>
      <c r="G1732" s="93" t="s">
        <v>693</v>
      </c>
      <c r="H1732" s="95" t="s">
        <v>2033</v>
      </c>
    </row>
    <row r="1733" spans="1:8" s="91" customFormat="1" ht="13.9" hidden="1" customHeight="1" x14ac:dyDescent="0.2">
      <c r="A1733" s="92" t="s">
        <v>136</v>
      </c>
      <c r="B1733" s="94">
        <v>10</v>
      </c>
      <c r="C1733" s="96">
        <v>216731.92</v>
      </c>
      <c r="D1733" s="96">
        <v>0</v>
      </c>
      <c r="E1733" s="96">
        <v>216731.92</v>
      </c>
      <c r="F1733" s="93" t="s">
        <v>2354</v>
      </c>
      <c r="G1733" s="93" t="s">
        <v>693</v>
      </c>
      <c r="H1733" s="95" t="s">
        <v>2229</v>
      </c>
    </row>
    <row r="1734" spans="1:8" s="91" customFormat="1" ht="13.9" hidden="1" customHeight="1" x14ac:dyDescent="0.2">
      <c r="A1734" s="92" t="s">
        <v>136</v>
      </c>
      <c r="B1734" s="94">
        <v>11</v>
      </c>
      <c r="C1734" s="96">
        <v>216731.92</v>
      </c>
      <c r="D1734" s="96">
        <v>0</v>
      </c>
      <c r="E1734" s="96">
        <v>216731.92</v>
      </c>
      <c r="F1734" s="93" t="s">
        <v>2697</v>
      </c>
      <c r="G1734" s="93" t="s">
        <v>693</v>
      </c>
      <c r="H1734" s="95" t="s">
        <v>2394</v>
      </c>
    </row>
    <row r="1735" spans="1:8" s="91" customFormat="1" ht="13.9" hidden="1" customHeight="1" x14ac:dyDescent="0.2">
      <c r="A1735" s="92" t="s">
        <v>136</v>
      </c>
      <c r="B1735" s="94">
        <v>12</v>
      </c>
      <c r="C1735" s="96">
        <v>216719.39</v>
      </c>
      <c r="D1735" s="96">
        <v>0</v>
      </c>
      <c r="E1735" s="96">
        <v>216719.39</v>
      </c>
      <c r="F1735" s="93" t="s">
        <v>2698</v>
      </c>
      <c r="G1735" s="93" t="s">
        <v>693</v>
      </c>
      <c r="H1735" s="95" t="s">
        <v>2396</v>
      </c>
    </row>
    <row r="1736" spans="1:8" s="91" customFormat="1" ht="13.9" hidden="1" customHeight="1" x14ac:dyDescent="0.2">
      <c r="A1736" s="92" t="s">
        <v>137</v>
      </c>
      <c r="B1736" s="94">
        <v>1</v>
      </c>
      <c r="C1736" s="96">
        <v>8523688.7200000007</v>
      </c>
      <c r="D1736" s="96">
        <v>0</v>
      </c>
      <c r="E1736" s="96">
        <v>8523688.7200000007</v>
      </c>
      <c r="F1736" s="93" t="s">
        <v>694</v>
      </c>
      <c r="G1736" s="93" t="s">
        <v>695</v>
      </c>
      <c r="H1736" s="95" t="s">
        <v>443</v>
      </c>
    </row>
    <row r="1737" spans="1:8" s="91" customFormat="1" ht="13.9" hidden="1" customHeight="1" x14ac:dyDescent="0.2">
      <c r="A1737" s="92" t="s">
        <v>137</v>
      </c>
      <c r="B1737" s="94">
        <v>2</v>
      </c>
      <c r="C1737" s="96">
        <v>8523738.7200000007</v>
      </c>
      <c r="D1737" s="96">
        <v>0</v>
      </c>
      <c r="E1737" s="96">
        <v>8523738.7200000007</v>
      </c>
      <c r="F1737" s="93" t="s">
        <v>906</v>
      </c>
      <c r="G1737" s="93" t="s">
        <v>695</v>
      </c>
      <c r="H1737" s="95" t="s">
        <v>780</v>
      </c>
    </row>
    <row r="1738" spans="1:8" s="91" customFormat="1" ht="13.9" hidden="1" customHeight="1" x14ac:dyDescent="0.2">
      <c r="A1738" s="92" t="s">
        <v>137</v>
      </c>
      <c r="B1738" s="94">
        <v>3</v>
      </c>
      <c r="C1738" s="96">
        <v>8523738.7200000007</v>
      </c>
      <c r="D1738" s="96">
        <v>0</v>
      </c>
      <c r="E1738" s="96">
        <v>8523738.7200000007</v>
      </c>
      <c r="F1738" s="93" t="s">
        <v>1085</v>
      </c>
      <c r="G1738" s="93" t="s">
        <v>695</v>
      </c>
      <c r="H1738" s="95" t="s">
        <v>959</v>
      </c>
    </row>
    <row r="1739" spans="1:8" s="91" customFormat="1" ht="13.9" hidden="1" customHeight="1" x14ac:dyDescent="0.2">
      <c r="A1739" s="92" t="s">
        <v>137</v>
      </c>
      <c r="B1739" s="94">
        <v>4</v>
      </c>
      <c r="C1739" s="96">
        <v>6844780.9199999999</v>
      </c>
      <c r="D1739" s="96">
        <v>0</v>
      </c>
      <c r="E1739" s="96">
        <v>6844780.9199999999</v>
      </c>
      <c r="F1739" s="93" t="s">
        <v>1265</v>
      </c>
      <c r="G1739" s="93" t="s">
        <v>695</v>
      </c>
      <c r="H1739" s="95" t="s">
        <v>1139</v>
      </c>
    </row>
    <row r="1740" spans="1:8" s="91" customFormat="1" ht="13.9" hidden="1" customHeight="1" x14ac:dyDescent="0.2">
      <c r="A1740" s="64" t="s">
        <v>137</v>
      </c>
      <c r="B1740" s="65">
        <v>4</v>
      </c>
      <c r="C1740" s="66">
        <v>1678957.8</v>
      </c>
      <c r="D1740" s="66">
        <v>0</v>
      </c>
      <c r="E1740" s="66">
        <v>1678957.8</v>
      </c>
      <c r="F1740" s="64" t="s">
        <v>1265</v>
      </c>
      <c r="G1740" s="64" t="s">
        <v>695</v>
      </c>
      <c r="H1740" s="64" t="s">
        <v>2390</v>
      </c>
    </row>
    <row r="1741" spans="1:8" s="91" customFormat="1" ht="13.9" hidden="1" customHeight="1" x14ac:dyDescent="0.2">
      <c r="A1741" s="92" t="s">
        <v>137</v>
      </c>
      <c r="B1741" s="94">
        <v>5</v>
      </c>
      <c r="C1741" s="96">
        <v>8604655.3800000008</v>
      </c>
      <c r="D1741" s="96">
        <v>0</v>
      </c>
      <c r="E1741" s="96">
        <v>8604655.3800000008</v>
      </c>
      <c r="F1741" s="93" t="s">
        <v>1443</v>
      </c>
      <c r="G1741" s="93" t="s">
        <v>695</v>
      </c>
      <c r="H1741" s="95" t="s">
        <v>1317</v>
      </c>
    </row>
    <row r="1742" spans="1:8" s="91" customFormat="1" ht="13.9" hidden="1" customHeight="1" x14ac:dyDescent="0.2">
      <c r="A1742" s="92" t="s">
        <v>137</v>
      </c>
      <c r="B1742" s="94">
        <v>6</v>
      </c>
      <c r="C1742" s="96">
        <v>8171225.7599999998</v>
      </c>
      <c r="D1742" s="96">
        <v>0</v>
      </c>
      <c r="E1742" s="96">
        <v>8171225.7599999998</v>
      </c>
      <c r="F1742" s="93" t="s">
        <v>1621</v>
      </c>
      <c r="G1742" s="93" t="s">
        <v>695</v>
      </c>
      <c r="H1742" s="95" t="s">
        <v>1495</v>
      </c>
    </row>
    <row r="1743" spans="1:8" s="91" customFormat="1" ht="13.9" hidden="1" customHeight="1" x14ac:dyDescent="0.2">
      <c r="A1743" s="92" t="s">
        <v>137</v>
      </c>
      <c r="B1743" s="94">
        <v>7</v>
      </c>
      <c r="C1743" s="96">
        <v>8066158.0700000003</v>
      </c>
      <c r="D1743" s="96">
        <v>0</v>
      </c>
      <c r="E1743" s="96">
        <v>8066158.0700000003</v>
      </c>
      <c r="F1743" s="93" t="s">
        <v>1806</v>
      </c>
      <c r="G1743" s="93" t="s">
        <v>695</v>
      </c>
      <c r="H1743" s="95" t="s">
        <v>1680</v>
      </c>
    </row>
    <row r="1744" spans="1:8" s="91" customFormat="1" ht="13.9" hidden="1" customHeight="1" x14ac:dyDescent="0.2">
      <c r="A1744" s="92" t="s">
        <v>137</v>
      </c>
      <c r="B1744" s="94">
        <v>8</v>
      </c>
      <c r="C1744" s="96">
        <v>8066473.1399999997</v>
      </c>
      <c r="D1744" s="96">
        <v>0</v>
      </c>
      <c r="E1744" s="96">
        <v>8066473.1399999997</v>
      </c>
      <c r="F1744" s="93" t="s">
        <v>1981</v>
      </c>
      <c r="G1744" s="93" t="s">
        <v>695</v>
      </c>
      <c r="H1744" s="95" t="s">
        <v>1855</v>
      </c>
    </row>
    <row r="1745" spans="1:8" s="91" customFormat="1" ht="13.9" hidden="1" customHeight="1" x14ac:dyDescent="0.2">
      <c r="A1745" s="92" t="s">
        <v>137</v>
      </c>
      <c r="B1745" s="94">
        <v>9</v>
      </c>
      <c r="C1745" s="96">
        <v>8630141.3699999992</v>
      </c>
      <c r="D1745" s="96">
        <v>0</v>
      </c>
      <c r="E1745" s="96">
        <v>8630141.3699999992</v>
      </c>
      <c r="F1745" s="93" t="s">
        <v>2159</v>
      </c>
      <c r="G1745" s="93" t="s">
        <v>695</v>
      </c>
      <c r="H1745" s="95" t="s">
        <v>2033</v>
      </c>
    </row>
    <row r="1746" spans="1:8" s="91" customFormat="1" ht="13.9" hidden="1" customHeight="1" x14ac:dyDescent="0.2">
      <c r="A1746" s="92" t="s">
        <v>137</v>
      </c>
      <c r="B1746" s="94">
        <v>10</v>
      </c>
      <c r="C1746" s="96">
        <v>8630141.3599999994</v>
      </c>
      <c r="D1746" s="96">
        <v>0</v>
      </c>
      <c r="E1746" s="96">
        <v>8630141.3599999994</v>
      </c>
      <c r="F1746" s="93" t="s">
        <v>2355</v>
      </c>
      <c r="G1746" s="93" t="s">
        <v>695</v>
      </c>
      <c r="H1746" s="95" t="s">
        <v>2229</v>
      </c>
    </row>
    <row r="1747" spans="1:8" s="91" customFormat="1" ht="13.9" hidden="1" customHeight="1" x14ac:dyDescent="0.2">
      <c r="A1747" s="92" t="s">
        <v>137</v>
      </c>
      <c r="B1747" s="94">
        <v>11</v>
      </c>
      <c r="C1747" s="96">
        <v>8630141.3699999992</v>
      </c>
      <c r="D1747" s="96">
        <v>0</v>
      </c>
      <c r="E1747" s="96">
        <v>8630141.3699999992</v>
      </c>
      <c r="F1747" s="93" t="s">
        <v>2700</v>
      </c>
      <c r="G1747" s="93" t="s">
        <v>695</v>
      </c>
      <c r="H1747" s="95" t="s">
        <v>2394</v>
      </c>
    </row>
    <row r="1748" spans="1:8" s="91" customFormat="1" ht="13.9" hidden="1" customHeight="1" x14ac:dyDescent="0.2">
      <c r="A1748" s="92" t="s">
        <v>137</v>
      </c>
      <c r="B1748" s="94">
        <v>12</v>
      </c>
      <c r="C1748" s="96">
        <v>8610413.2200000007</v>
      </c>
      <c r="D1748" s="96">
        <v>0</v>
      </c>
      <c r="E1748" s="96">
        <v>8610413.2200000007</v>
      </c>
      <c r="F1748" s="93" t="s">
        <v>2701</v>
      </c>
      <c r="G1748" s="93" t="s">
        <v>695</v>
      </c>
      <c r="H1748" s="95" t="s">
        <v>2396</v>
      </c>
    </row>
    <row r="1749" spans="1:8" s="91" customFormat="1" ht="13.9" hidden="1" customHeight="1" x14ac:dyDescent="0.2">
      <c r="A1749" s="92" t="s">
        <v>138</v>
      </c>
      <c r="B1749" s="94">
        <v>1</v>
      </c>
      <c r="C1749" s="96">
        <v>4716279.8</v>
      </c>
      <c r="D1749" s="96">
        <v>0</v>
      </c>
      <c r="E1749" s="96">
        <v>4716279.8</v>
      </c>
      <c r="F1749" s="93" t="s">
        <v>696</v>
      </c>
      <c r="G1749" s="93" t="s">
        <v>697</v>
      </c>
      <c r="H1749" s="95" t="s">
        <v>443</v>
      </c>
    </row>
    <row r="1750" spans="1:8" s="91" customFormat="1" ht="13.9" hidden="1" customHeight="1" x14ac:dyDescent="0.2">
      <c r="A1750" s="92" t="s">
        <v>138</v>
      </c>
      <c r="B1750" s="94">
        <v>2</v>
      </c>
      <c r="C1750" s="96">
        <v>4716529.8</v>
      </c>
      <c r="D1750" s="96">
        <v>0</v>
      </c>
      <c r="E1750" s="96">
        <v>4716529.8</v>
      </c>
      <c r="F1750" s="93" t="s">
        <v>907</v>
      </c>
      <c r="G1750" s="93" t="s">
        <v>697</v>
      </c>
      <c r="H1750" s="95" t="s">
        <v>780</v>
      </c>
    </row>
    <row r="1751" spans="1:8" s="91" customFormat="1" ht="13.9" hidden="1" customHeight="1" x14ac:dyDescent="0.2">
      <c r="A1751" s="92" t="s">
        <v>138</v>
      </c>
      <c r="B1751" s="94">
        <v>3</v>
      </c>
      <c r="C1751" s="96">
        <v>4716529.8</v>
      </c>
      <c r="D1751" s="96">
        <v>0</v>
      </c>
      <c r="E1751" s="96">
        <v>4716529.8</v>
      </c>
      <c r="F1751" s="93" t="s">
        <v>1086</v>
      </c>
      <c r="G1751" s="93" t="s">
        <v>697</v>
      </c>
      <c r="H1751" s="95" t="s">
        <v>959</v>
      </c>
    </row>
    <row r="1752" spans="1:8" s="91" customFormat="1" ht="13.9" hidden="1" customHeight="1" x14ac:dyDescent="0.2">
      <c r="A1752" s="92" t="s">
        <v>138</v>
      </c>
      <c r="B1752" s="94">
        <v>4</v>
      </c>
      <c r="C1752" s="96">
        <v>4412729.43</v>
      </c>
      <c r="D1752" s="96">
        <v>0</v>
      </c>
      <c r="E1752" s="96">
        <v>4412729.43</v>
      </c>
      <c r="F1752" s="93" t="s">
        <v>1266</v>
      </c>
      <c r="G1752" s="93" t="s">
        <v>697</v>
      </c>
      <c r="H1752" s="95" t="s">
        <v>1139</v>
      </c>
    </row>
    <row r="1753" spans="1:8" s="91" customFormat="1" ht="13.9" hidden="1" customHeight="1" x14ac:dyDescent="0.2">
      <c r="A1753" s="64" t="s">
        <v>138</v>
      </c>
      <c r="B1753" s="65">
        <v>4</v>
      </c>
      <c r="C1753" s="66">
        <v>303800.33</v>
      </c>
      <c r="D1753" s="66">
        <v>0</v>
      </c>
      <c r="E1753" s="66">
        <v>303800.33</v>
      </c>
      <c r="F1753" s="64" t="s">
        <v>1266</v>
      </c>
      <c r="G1753" s="64" t="s">
        <v>697</v>
      </c>
      <c r="H1753" s="64" t="s">
        <v>2390</v>
      </c>
    </row>
    <row r="1754" spans="1:8" s="91" customFormat="1" ht="13.9" hidden="1" customHeight="1" x14ac:dyDescent="0.2">
      <c r="A1754" s="92" t="s">
        <v>138</v>
      </c>
      <c r="B1754" s="94">
        <v>5</v>
      </c>
      <c r="C1754" s="96">
        <v>4716358.34</v>
      </c>
      <c r="D1754" s="96">
        <v>0</v>
      </c>
      <c r="E1754" s="96">
        <v>4716358.34</v>
      </c>
      <c r="F1754" s="93" t="s">
        <v>1444</v>
      </c>
      <c r="G1754" s="93" t="s">
        <v>697</v>
      </c>
      <c r="H1754" s="95" t="s">
        <v>1317</v>
      </c>
    </row>
    <row r="1755" spans="1:8" s="91" customFormat="1" ht="13.9" hidden="1" customHeight="1" x14ac:dyDescent="0.2">
      <c r="A1755" s="92" t="s">
        <v>138</v>
      </c>
      <c r="B1755" s="94">
        <v>6</v>
      </c>
      <c r="C1755" s="96">
        <v>4408783.0199999996</v>
      </c>
      <c r="D1755" s="96">
        <v>0</v>
      </c>
      <c r="E1755" s="96">
        <v>4408783.0199999996</v>
      </c>
      <c r="F1755" s="93" t="s">
        <v>1622</v>
      </c>
      <c r="G1755" s="93" t="s">
        <v>697</v>
      </c>
      <c r="H1755" s="95" t="s">
        <v>1495</v>
      </c>
    </row>
    <row r="1756" spans="1:8" s="91" customFormat="1" ht="13.9" hidden="1" customHeight="1" x14ac:dyDescent="0.2">
      <c r="A1756" s="92" t="s">
        <v>138</v>
      </c>
      <c r="B1756" s="94">
        <v>7</v>
      </c>
      <c r="C1756" s="96">
        <v>4407808.43</v>
      </c>
      <c r="D1756" s="96">
        <v>0</v>
      </c>
      <c r="E1756" s="96">
        <v>4407808.43</v>
      </c>
      <c r="F1756" s="93" t="s">
        <v>1807</v>
      </c>
      <c r="G1756" s="93" t="s">
        <v>697</v>
      </c>
      <c r="H1756" s="95" t="s">
        <v>1680</v>
      </c>
    </row>
    <row r="1757" spans="1:8" s="91" customFormat="1" ht="13.9" hidden="1" customHeight="1" x14ac:dyDescent="0.2">
      <c r="A1757" s="92" t="s">
        <v>138</v>
      </c>
      <c r="B1757" s="94">
        <v>8</v>
      </c>
      <c r="C1757" s="96">
        <v>4408129.38</v>
      </c>
      <c r="D1757" s="96">
        <v>0</v>
      </c>
      <c r="E1757" s="96">
        <v>4408129.38</v>
      </c>
      <c r="F1757" s="93" t="s">
        <v>1982</v>
      </c>
      <c r="G1757" s="93" t="s">
        <v>697</v>
      </c>
      <c r="H1757" s="95" t="s">
        <v>1855</v>
      </c>
    </row>
    <row r="1758" spans="1:8" s="91" customFormat="1" ht="13.9" hidden="1" customHeight="1" x14ac:dyDescent="0.2">
      <c r="A1758" s="92" t="s">
        <v>138</v>
      </c>
      <c r="B1758" s="94">
        <v>9</v>
      </c>
      <c r="C1758" s="96">
        <v>4716422.5</v>
      </c>
      <c r="D1758" s="96">
        <v>0</v>
      </c>
      <c r="E1758" s="96">
        <v>4716422.5</v>
      </c>
      <c r="F1758" s="93" t="s">
        <v>2160</v>
      </c>
      <c r="G1758" s="93" t="s">
        <v>697</v>
      </c>
      <c r="H1758" s="95" t="s">
        <v>2033</v>
      </c>
    </row>
    <row r="1759" spans="1:8" s="91" customFormat="1" ht="13.9" hidden="1" customHeight="1" x14ac:dyDescent="0.2">
      <c r="A1759" s="92" t="s">
        <v>138</v>
      </c>
      <c r="B1759" s="94">
        <v>10</v>
      </c>
      <c r="C1759" s="96">
        <v>4703538.4800000004</v>
      </c>
      <c r="D1759" s="96">
        <v>0</v>
      </c>
      <c r="E1759" s="96">
        <v>4703538.4800000004</v>
      </c>
      <c r="F1759" s="93" t="s">
        <v>2356</v>
      </c>
      <c r="G1759" s="93" t="s">
        <v>697</v>
      </c>
      <c r="H1759" s="95" t="s">
        <v>2229</v>
      </c>
    </row>
    <row r="1760" spans="1:8" s="91" customFormat="1" ht="13.9" hidden="1" customHeight="1" x14ac:dyDescent="0.2">
      <c r="A1760" s="92" t="s">
        <v>138</v>
      </c>
      <c r="B1760" s="94">
        <v>11</v>
      </c>
      <c r="C1760" s="96">
        <v>4703538.5</v>
      </c>
      <c r="D1760" s="96">
        <v>0</v>
      </c>
      <c r="E1760" s="96">
        <v>4703538.5</v>
      </c>
      <c r="F1760" s="93" t="s">
        <v>2702</v>
      </c>
      <c r="G1760" s="93" t="s">
        <v>697</v>
      </c>
      <c r="H1760" s="95" t="s">
        <v>2394</v>
      </c>
    </row>
    <row r="1761" spans="1:8" s="91" customFormat="1" ht="13.9" hidden="1" customHeight="1" x14ac:dyDescent="0.2">
      <c r="A1761" s="92" t="s">
        <v>138</v>
      </c>
      <c r="B1761" s="94">
        <v>12</v>
      </c>
      <c r="C1761" s="96">
        <v>4703362.84</v>
      </c>
      <c r="D1761" s="96">
        <v>0</v>
      </c>
      <c r="E1761" s="96">
        <v>4703362.84</v>
      </c>
      <c r="F1761" s="93" t="s">
        <v>2703</v>
      </c>
      <c r="G1761" s="93" t="s">
        <v>697</v>
      </c>
      <c r="H1761" s="95" t="s">
        <v>2396</v>
      </c>
    </row>
    <row r="1762" spans="1:8" s="91" customFormat="1" ht="13.9" hidden="1" customHeight="1" x14ac:dyDescent="0.2">
      <c r="A1762" s="92" t="s">
        <v>139</v>
      </c>
      <c r="B1762" s="94">
        <v>1</v>
      </c>
      <c r="C1762" s="96">
        <v>202630.17</v>
      </c>
      <c r="D1762" s="96">
        <v>0</v>
      </c>
      <c r="E1762" s="96">
        <v>202630.17</v>
      </c>
      <c r="F1762" s="93" t="s">
        <v>698</v>
      </c>
      <c r="G1762" s="93" t="s">
        <v>699</v>
      </c>
      <c r="H1762" s="95" t="s">
        <v>443</v>
      </c>
    </row>
    <row r="1763" spans="1:8" s="91" customFormat="1" ht="13.9" hidden="1" customHeight="1" x14ac:dyDescent="0.2">
      <c r="A1763" s="92" t="s">
        <v>139</v>
      </c>
      <c r="B1763" s="94">
        <v>2</v>
      </c>
      <c r="C1763" s="96">
        <v>202630.17</v>
      </c>
      <c r="D1763" s="96">
        <v>0</v>
      </c>
      <c r="E1763" s="96">
        <v>202630.17</v>
      </c>
      <c r="F1763" s="93" t="s">
        <v>908</v>
      </c>
      <c r="G1763" s="93" t="s">
        <v>699</v>
      </c>
      <c r="H1763" s="95" t="s">
        <v>780</v>
      </c>
    </row>
    <row r="1764" spans="1:8" s="91" customFormat="1" ht="13.9" hidden="1" customHeight="1" x14ac:dyDescent="0.2">
      <c r="A1764" s="92" t="s">
        <v>139</v>
      </c>
      <c r="B1764" s="94">
        <v>3</v>
      </c>
      <c r="C1764" s="96">
        <v>202630.17</v>
      </c>
      <c r="D1764" s="96">
        <v>0</v>
      </c>
      <c r="E1764" s="96">
        <v>202630.17</v>
      </c>
      <c r="F1764" s="93" t="s">
        <v>1087</v>
      </c>
      <c r="G1764" s="93" t="s">
        <v>699</v>
      </c>
      <c r="H1764" s="95" t="s">
        <v>959</v>
      </c>
    </row>
    <row r="1765" spans="1:8" s="91" customFormat="1" ht="13.9" hidden="1" customHeight="1" x14ac:dyDescent="0.2">
      <c r="A1765" s="92" t="s">
        <v>139</v>
      </c>
      <c r="B1765" s="94">
        <v>4</v>
      </c>
      <c r="C1765" s="96">
        <v>172234.77</v>
      </c>
      <c r="D1765" s="96">
        <v>0</v>
      </c>
      <c r="E1765" s="96">
        <v>172234.77</v>
      </c>
      <c r="F1765" s="93" t="s">
        <v>1267</v>
      </c>
      <c r="G1765" s="93" t="s">
        <v>699</v>
      </c>
      <c r="H1765" s="95" t="s">
        <v>1139</v>
      </c>
    </row>
    <row r="1766" spans="1:8" s="91" customFormat="1" ht="13.9" hidden="1" customHeight="1" x14ac:dyDescent="0.2">
      <c r="A1766" s="64" t="s">
        <v>139</v>
      </c>
      <c r="B1766" s="65">
        <v>4</v>
      </c>
      <c r="C1766" s="66">
        <v>30395.4</v>
      </c>
      <c r="D1766" s="66">
        <v>0</v>
      </c>
      <c r="E1766" s="66">
        <v>30395.4</v>
      </c>
      <c r="F1766" s="64" t="s">
        <v>1267</v>
      </c>
      <c r="G1766" s="64" t="s">
        <v>699</v>
      </c>
      <c r="H1766" s="64" t="s">
        <v>2390</v>
      </c>
    </row>
    <row r="1767" spans="1:8" s="91" customFormat="1" ht="13.9" hidden="1" customHeight="1" x14ac:dyDescent="0.2">
      <c r="A1767" s="92" t="s">
        <v>139</v>
      </c>
      <c r="B1767" s="94">
        <v>5</v>
      </c>
      <c r="C1767" s="96">
        <v>202630.17</v>
      </c>
      <c r="D1767" s="96">
        <v>0</v>
      </c>
      <c r="E1767" s="96">
        <v>202630.17</v>
      </c>
      <c r="F1767" s="93" t="s">
        <v>1445</v>
      </c>
      <c r="G1767" s="93" t="s">
        <v>699</v>
      </c>
      <c r="H1767" s="95" t="s">
        <v>1317</v>
      </c>
    </row>
    <row r="1768" spans="1:8" s="91" customFormat="1" ht="13.9" hidden="1" customHeight="1" x14ac:dyDescent="0.2">
      <c r="A1768" s="92" t="s">
        <v>139</v>
      </c>
      <c r="B1768" s="94">
        <v>6</v>
      </c>
      <c r="C1768" s="96">
        <v>231260.94</v>
      </c>
      <c r="D1768" s="96">
        <v>0</v>
      </c>
      <c r="E1768" s="96">
        <v>231260.94</v>
      </c>
      <c r="F1768" s="93" t="s">
        <v>1623</v>
      </c>
      <c r="G1768" s="93" t="s">
        <v>699</v>
      </c>
      <c r="H1768" s="95" t="s">
        <v>1495</v>
      </c>
    </row>
    <row r="1769" spans="1:8" s="91" customFormat="1" ht="13.9" hidden="1" customHeight="1" x14ac:dyDescent="0.2">
      <c r="A1769" s="92" t="s">
        <v>139</v>
      </c>
      <c r="B1769" s="94">
        <v>7</v>
      </c>
      <c r="C1769" s="96">
        <v>227214.22</v>
      </c>
      <c r="D1769" s="96">
        <v>0</v>
      </c>
      <c r="E1769" s="96">
        <v>227214.22</v>
      </c>
      <c r="F1769" s="93" t="s">
        <v>1808</v>
      </c>
      <c r="G1769" s="93" t="s">
        <v>699</v>
      </c>
      <c r="H1769" s="95" t="s">
        <v>1680</v>
      </c>
    </row>
    <row r="1770" spans="1:8" s="91" customFormat="1" ht="13.9" hidden="1" customHeight="1" x14ac:dyDescent="0.2">
      <c r="A1770" s="92" t="s">
        <v>139</v>
      </c>
      <c r="B1770" s="94">
        <v>8</v>
      </c>
      <c r="C1770" s="96">
        <v>227228.09</v>
      </c>
      <c r="D1770" s="96">
        <v>0</v>
      </c>
      <c r="E1770" s="96">
        <v>227228.09</v>
      </c>
      <c r="F1770" s="93" t="s">
        <v>1983</v>
      </c>
      <c r="G1770" s="93" t="s">
        <v>699</v>
      </c>
      <c r="H1770" s="95" t="s">
        <v>1855</v>
      </c>
    </row>
    <row r="1771" spans="1:8" s="91" customFormat="1" ht="13.9" hidden="1" customHeight="1" x14ac:dyDescent="0.2">
      <c r="A1771" s="92" t="s">
        <v>139</v>
      </c>
      <c r="B1771" s="94">
        <v>9</v>
      </c>
      <c r="C1771" s="96">
        <v>252050.75</v>
      </c>
      <c r="D1771" s="96">
        <v>0</v>
      </c>
      <c r="E1771" s="96">
        <v>252050.75</v>
      </c>
      <c r="F1771" s="93" t="s">
        <v>2161</v>
      </c>
      <c r="G1771" s="93" t="s">
        <v>699</v>
      </c>
      <c r="H1771" s="95" t="s">
        <v>2033</v>
      </c>
    </row>
    <row r="1772" spans="1:8" s="91" customFormat="1" ht="13.9" hidden="1" customHeight="1" x14ac:dyDescent="0.2">
      <c r="A1772" s="92" t="s">
        <v>139</v>
      </c>
      <c r="B1772" s="94">
        <v>10</v>
      </c>
      <c r="C1772" s="96">
        <v>252050.75</v>
      </c>
      <c r="D1772" s="96">
        <v>0</v>
      </c>
      <c r="E1772" s="96">
        <v>252050.75</v>
      </c>
      <c r="F1772" s="93" t="s">
        <v>2357</v>
      </c>
      <c r="G1772" s="93" t="s">
        <v>699</v>
      </c>
      <c r="H1772" s="95" t="s">
        <v>2229</v>
      </c>
    </row>
    <row r="1773" spans="1:8" s="91" customFormat="1" ht="13.9" hidden="1" customHeight="1" x14ac:dyDescent="0.2">
      <c r="A1773" s="92" t="s">
        <v>139</v>
      </c>
      <c r="B1773" s="94">
        <v>11</v>
      </c>
      <c r="C1773" s="96">
        <v>252050.75</v>
      </c>
      <c r="D1773" s="96">
        <v>0</v>
      </c>
      <c r="E1773" s="96">
        <v>252050.75</v>
      </c>
      <c r="F1773" s="93" t="s">
        <v>2704</v>
      </c>
      <c r="G1773" s="93" t="s">
        <v>699</v>
      </c>
      <c r="H1773" s="95" t="s">
        <v>2394</v>
      </c>
    </row>
    <row r="1774" spans="1:8" s="91" customFormat="1" ht="13.9" hidden="1" customHeight="1" x14ac:dyDescent="0.2">
      <c r="A1774" s="92" t="s">
        <v>139</v>
      </c>
      <c r="B1774" s="94">
        <v>12</v>
      </c>
      <c r="C1774" s="96">
        <v>252024.58</v>
      </c>
      <c r="D1774" s="96">
        <v>0</v>
      </c>
      <c r="E1774" s="96">
        <v>252024.58</v>
      </c>
      <c r="F1774" s="93" t="s">
        <v>2705</v>
      </c>
      <c r="G1774" s="93" t="s">
        <v>699</v>
      </c>
      <c r="H1774" s="95" t="s">
        <v>2396</v>
      </c>
    </row>
    <row r="1775" spans="1:8" s="91" customFormat="1" ht="13.9" hidden="1" customHeight="1" x14ac:dyDescent="0.2">
      <c r="A1775" s="92" t="s">
        <v>140</v>
      </c>
      <c r="B1775" s="94">
        <v>1</v>
      </c>
      <c r="C1775" s="96">
        <v>277108.09000000003</v>
      </c>
      <c r="D1775" s="96">
        <v>0</v>
      </c>
      <c r="E1775" s="96">
        <v>277108.09000000003</v>
      </c>
      <c r="F1775" s="93" t="s">
        <v>700</v>
      </c>
      <c r="G1775" s="93" t="s">
        <v>701</v>
      </c>
      <c r="H1775" s="95" t="s">
        <v>443</v>
      </c>
    </row>
    <row r="1776" spans="1:8" s="91" customFormat="1" ht="13.9" hidden="1" customHeight="1" x14ac:dyDescent="0.2">
      <c r="A1776" s="92" t="s">
        <v>140</v>
      </c>
      <c r="B1776" s="94">
        <v>2</v>
      </c>
      <c r="C1776" s="96">
        <v>277108.09000000003</v>
      </c>
      <c r="D1776" s="96">
        <v>0</v>
      </c>
      <c r="E1776" s="96">
        <v>277108.09000000003</v>
      </c>
      <c r="F1776" s="93" t="s">
        <v>909</v>
      </c>
      <c r="G1776" s="93" t="s">
        <v>701</v>
      </c>
      <c r="H1776" s="95" t="s">
        <v>780</v>
      </c>
    </row>
    <row r="1777" spans="1:8" s="91" customFormat="1" ht="13.9" hidden="1" customHeight="1" x14ac:dyDescent="0.2">
      <c r="A1777" s="92" t="s">
        <v>140</v>
      </c>
      <c r="B1777" s="94">
        <v>3</v>
      </c>
      <c r="C1777" s="96">
        <v>277108.09000000003</v>
      </c>
      <c r="D1777" s="96">
        <v>0</v>
      </c>
      <c r="E1777" s="96">
        <v>277108.09000000003</v>
      </c>
      <c r="F1777" s="93" t="s">
        <v>1088</v>
      </c>
      <c r="G1777" s="93" t="s">
        <v>701</v>
      </c>
      <c r="H1777" s="95" t="s">
        <v>959</v>
      </c>
    </row>
    <row r="1778" spans="1:8" s="91" customFormat="1" ht="13.9" hidden="1" customHeight="1" x14ac:dyDescent="0.2">
      <c r="A1778" s="92" t="s">
        <v>140</v>
      </c>
      <c r="B1778" s="94">
        <v>4</v>
      </c>
      <c r="C1778" s="96">
        <v>258349.03</v>
      </c>
      <c r="D1778" s="96">
        <v>0</v>
      </c>
      <c r="E1778" s="96">
        <v>258349.03</v>
      </c>
      <c r="F1778" s="93" t="s">
        <v>1268</v>
      </c>
      <c r="G1778" s="93" t="s">
        <v>701</v>
      </c>
      <c r="H1778" s="95" t="s">
        <v>1139</v>
      </c>
    </row>
    <row r="1779" spans="1:8" s="91" customFormat="1" ht="13.9" hidden="1" customHeight="1" x14ac:dyDescent="0.2">
      <c r="A1779" s="64" t="s">
        <v>140</v>
      </c>
      <c r="B1779" s="65">
        <v>4</v>
      </c>
      <c r="C1779" s="66">
        <v>18759.060000000001</v>
      </c>
      <c r="D1779" s="66">
        <v>0</v>
      </c>
      <c r="E1779" s="66">
        <v>18759.060000000001</v>
      </c>
      <c r="F1779" s="64" t="s">
        <v>1268</v>
      </c>
      <c r="G1779" s="64" t="s">
        <v>701</v>
      </c>
      <c r="H1779" s="64" t="s">
        <v>2390</v>
      </c>
    </row>
    <row r="1780" spans="1:8" s="91" customFormat="1" ht="13.9" hidden="1" customHeight="1" x14ac:dyDescent="0.2">
      <c r="A1780" s="92" t="s">
        <v>140</v>
      </c>
      <c r="B1780" s="94">
        <v>5</v>
      </c>
      <c r="C1780" s="96">
        <v>277108.09000000003</v>
      </c>
      <c r="D1780" s="96">
        <v>0</v>
      </c>
      <c r="E1780" s="96">
        <v>277108.09000000003</v>
      </c>
      <c r="F1780" s="93" t="s">
        <v>1446</v>
      </c>
      <c r="G1780" s="93" t="s">
        <v>701</v>
      </c>
      <c r="H1780" s="95" t="s">
        <v>1317</v>
      </c>
    </row>
    <row r="1781" spans="1:8" s="91" customFormat="1" ht="13.9" hidden="1" customHeight="1" x14ac:dyDescent="0.2">
      <c r="A1781" s="92" t="s">
        <v>140</v>
      </c>
      <c r="B1781" s="94">
        <v>6</v>
      </c>
      <c r="C1781" s="96">
        <v>290181.09999999998</v>
      </c>
      <c r="D1781" s="96">
        <v>0</v>
      </c>
      <c r="E1781" s="96">
        <v>290181.09999999998</v>
      </c>
      <c r="F1781" s="93" t="s">
        <v>1624</v>
      </c>
      <c r="G1781" s="93" t="s">
        <v>701</v>
      </c>
      <c r="H1781" s="95" t="s">
        <v>1495</v>
      </c>
    </row>
    <row r="1782" spans="1:8" s="91" customFormat="1" ht="13.9" hidden="1" customHeight="1" x14ac:dyDescent="0.2">
      <c r="A1782" s="92" t="s">
        <v>140</v>
      </c>
      <c r="B1782" s="94">
        <v>7</v>
      </c>
      <c r="C1782" s="96">
        <v>294043.52000000002</v>
      </c>
      <c r="D1782" s="96">
        <v>0</v>
      </c>
      <c r="E1782" s="96">
        <v>294043.52000000002</v>
      </c>
      <c r="F1782" s="93" t="s">
        <v>1809</v>
      </c>
      <c r="G1782" s="93" t="s">
        <v>701</v>
      </c>
      <c r="H1782" s="95" t="s">
        <v>1680</v>
      </c>
    </row>
    <row r="1783" spans="1:8" s="91" customFormat="1" ht="13.9" hidden="1" customHeight="1" x14ac:dyDescent="0.2">
      <c r="A1783" s="92" t="s">
        <v>140</v>
      </c>
      <c r="B1783" s="94">
        <v>8</v>
      </c>
      <c r="C1783" s="96">
        <v>294053.34999999998</v>
      </c>
      <c r="D1783" s="96">
        <v>0</v>
      </c>
      <c r="E1783" s="96">
        <v>294053.34999999998</v>
      </c>
      <c r="F1783" s="93" t="s">
        <v>1984</v>
      </c>
      <c r="G1783" s="93" t="s">
        <v>701</v>
      </c>
      <c r="H1783" s="95" t="s">
        <v>1855</v>
      </c>
    </row>
    <row r="1784" spans="1:8" s="91" customFormat="1" ht="13.9" hidden="1" customHeight="1" x14ac:dyDescent="0.2">
      <c r="A1784" s="92" t="s">
        <v>140</v>
      </c>
      <c r="B1784" s="94">
        <v>9</v>
      </c>
      <c r="C1784" s="96">
        <v>311660.40999999997</v>
      </c>
      <c r="D1784" s="96">
        <v>0</v>
      </c>
      <c r="E1784" s="96">
        <v>311660.40999999997</v>
      </c>
      <c r="F1784" s="93" t="s">
        <v>2162</v>
      </c>
      <c r="G1784" s="93" t="s">
        <v>701</v>
      </c>
      <c r="H1784" s="95" t="s">
        <v>2033</v>
      </c>
    </row>
    <row r="1785" spans="1:8" s="91" customFormat="1" ht="13.9" hidden="1" customHeight="1" x14ac:dyDescent="0.2">
      <c r="A1785" s="92" t="s">
        <v>140</v>
      </c>
      <c r="B1785" s="94">
        <v>10</v>
      </c>
      <c r="C1785" s="96">
        <v>311660.40999999997</v>
      </c>
      <c r="D1785" s="96">
        <v>0</v>
      </c>
      <c r="E1785" s="96">
        <v>311660.40999999997</v>
      </c>
      <c r="F1785" s="93" t="s">
        <v>2358</v>
      </c>
      <c r="G1785" s="93" t="s">
        <v>701</v>
      </c>
      <c r="H1785" s="95" t="s">
        <v>2229</v>
      </c>
    </row>
    <row r="1786" spans="1:8" s="91" customFormat="1" ht="13.9" hidden="1" customHeight="1" x14ac:dyDescent="0.2">
      <c r="A1786" s="92" t="s">
        <v>140</v>
      </c>
      <c r="B1786" s="94">
        <v>11</v>
      </c>
      <c r="C1786" s="96">
        <v>311660.40999999997</v>
      </c>
      <c r="D1786" s="96">
        <v>0</v>
      </c>
      <c r="E1786" s="96">
        <v>311660.40999999997</v>
      </c>
      <c r="F1786" s="93" t="s">
        <v>2706</v>
      </c>
      <c r="G1786" s="93" t="s">
        <v>701</v>
      </c>
      <c r="H1786" s="95" t="s">
        <v>2394</v>
      </c>
    </row>
    <row r="1787" spans="1:8" s="91" customFormat="1" ht="13.9" hidden="1" customHeight="1" x14ac:dyDescent="0.2">
      <c r="A1787" s="92" t="s">
        <v>140</v>
      </c>
      <c r="B1787" s="94">
        <v>12</v>
      </c>
      <c r="C1787" s="96">
        <v>311641.84000000003</v>
      </c>
      <c r="D1787" s="96">
        <v>0</v>
      </c>
      <c r="E1787" s="96">
        <v>311641.84000000003</v>
      </c>
      <c r="F1787" s="93" t="s">
        <v>2707</v>
      </c>
      <c r="G1787" s="93" t="s">
        <v>701</v>
      </c>
      <c r="H1787" s="95" t="s">
        <v>2396</v>
      </c>
    </row>
    <row r="1788" spans="1:8" s="91" customFormat="1" ht="13.9" hidden="1" customHeight="1" x14ac:dyDescent="0.2">
      <c r="A1788" s="92" t="s">
        <v>141</v>
      </c>
      <c r="B1788" s="94">
        <v>1</v>
      </c>
      <c r="C1788" s="96">
        <v>190995.66</v>
      </c>
      <c r="D1788" s="96">
        <v>0</v>
      </c>
      <c r="E1788" s="96">
        <v>190995.66</v>
      </c>
      <c r="F1788" s="93" t="s">
        <v>702</v>
      </c>
      <c r="G1788" s="93" t="s">
        <v>703</v>
      </c>
      <c r="H1788" s="95" t="s">
        <v>443</v>
      </c>
    </row>
    <row r="1789" spans="1:8" s="91" customFormat="1" ht="13.9" hidden="1" customHeight="1" x14ac:dyDescent="0.2">
      <c r="A1789" s="92" t="s">
        <v>141</v>
      </c>
      <c r="B1789" s="94">
        <v>2</v>
      </c>
      <c r="C1789" s="96">
        <v>190995.66</v>
      </c>
      <c r="D1789" s="96">
        <v>0</v>
      </c>
      <c r="E1789" s="96">
        <v>190995.66</v>
      </c>
      <c r="F1789" s="93" t="s">
        <v>910</v>
      </c>
      <c r="G1789" s="93" t="s">
        <v>703</v>
      </c>
      <c r="H1789" s="95" t="s">
        <v>780</v>
      </c>
    </row>
    <row r="1790" spans="1:8" s="91" customFormat="1" ht="13.9" hidden="1" customHeight="1" x14ac:dyDescent="0.2">
      <c r="A1790" s="92" t="s">
        <v>141</v>
      </c>
      <c r="B1790" s="94">
        <v>3</v>
      </c>
      <c r="C1790" s="96">
        <v>190995.66</v>
      </c>
      <c r="D1790" s="96">
        <v>0</v>
      </c>
      <c r="E1790" s="96">
        <v>190995.66</v>
      </c>
      <c r="F1790" s="93" t="s">
        <v>1089</v>
      </c>
      <c r="G1790" s="93" t="s">
        <v>703</v>
      </c>
      <c r="H1790" s="95" t="s">
        <v>959</v>
      </c>
    </row>
    <row r="1791" spans="1:8" s="91" customFormat="1" ht="13.9" hidden="1" customHeight="1" x14ac:dyDescent="0.2">
      <c r="A1791" s="92" t="s">
        <v>141</v>
      </c>
      <c r="B1791" s="94">
        <v>4</v>
      </c>
      <c r="C1791" s="96">
        <v>182278.82</v>
      </c>
      <c r="D1791" s="96">
        <v>0</v>
      </c>
      <c r="E1791" s="96">
        <v>182278.82</v>
      </c>
      <c r="F1791" s="93" t="s">
        <v>1269</v>
      </c>
      <c r="G1791" s="93" t="s">
        <v>703</v>
      </c>
      <c r="H1791" s="95" t="s">
        <v>1139</v>
      </c>
    </row>
    <row r="1792" spans="1:8" s="91" customFormat="1" ht="13.9" hidden="1" customHeight="1" x14ac:dyDescent="0.2">
      <c r="A1792" s="64" t="s">
        <v>141</v>
      </c>
      <c r="B1792" s="65">
        <v>4</v>
      </c>
      <c r="C1792" s="66">
        <v>8716.84</v>
      </c>
      <c r="D1792" s="66">
        <v>0</v>
      </c>
      <c r="E1792" s="66">
        <v>8716.84</v>
      </c>
      <c r="F1792" s="64" t="s">
        <v>1269</v>
      </c>
      <c r="G1792" s="64" t="s">
        <v>703</v>
      </c>
      <c r="H1792" s="64" t="s">
        <v>2390</v>
      </c>
    </row>
    <row r="1793" spans="1:8" s="91" customFormat="1" ht="13.9" hidden="1" customHeight="1" x14ac:dyDescent="0.2">
      <c r="A1793" s="92" t="s">
        <v>141</v>
      </c>
      <c r="B1793" s="94">
        <v>5</v>
      </c>
      <c r="C1793" s="96">
        <v>190995.66</v>
      </c>
      <c r="D1793" s="96">
        <v>0</v>
      </c>
      <c r="E1793" s="96">
        <v>190995.66</v>
      </c>
      <c r="F1793" s="93" t="s">
        <v>1447</v>
      </c>
      <c r="G1793" s="93" t="s">
        <v>703</v>
      </c>
      <c r="H1793" s="95" t="s">
        <v>1317</v>
      </c>
    </row>
    <row r="1794" spans="1:8" s="91" customFormat="1" ht="13.9" hidden="1" customHeight="1" x14ac:dyDescent="0.2">
      <c r="A1794" s="92" t="s">
        <v>141</v>
      </c>
      <c r="B1794" s="94">
        <v>6</v>
      </c>
      <c r="C1794" s="96">
        <v>171650.37</v>
      </c>
      <c r="D1794" s="96">
        <v>0</v>
      </c>
      <c r="E1794" s="96">
        <v>171650.37</v>
      </c>
      <c r="F1794" s="93" t="s">
        <v>1625</v>
      </c>
      <c r="G1794" s="93" t="s">
        <v>703</v>
      </c>
      <c r="H1794" s="95" t="s">
        <v>1495</v>
      </c>
    </row>
    <row r="1795" spans="1:8" s="91" customFormat="1" ht="13.9" hidden="1" customHeight="1" x14ac:dyDescent="0.2">
      <c r="A1795" s="92" t="s">
        <v>141</v>
      </c>
      <c r="B1795" s="94">
        <v>7</v>
      </c>
      <c r="C1795" s="96">
        <v>171835.78</v>
      </c>
      <c r="D1795" s="96">
        <v>0</v>
      </c>
      <c r="E1795" s="96">
        <v>171835.78</v>
      </c>
      <c r="F1795" s="93" t="s">
        <v>1810</v>
      </c>
      <c r="G1795" s="93" t="s">
        <v>703</v>
      </c>
      <c r="H1795" s="95" t="s">
        <v>1680</v>
      </c>
    </row>
    <row r="1796" spans="1:8" s="91" customFormat="1" ht="13.9" hidden="1" customHeight="1" x14ac:dyDescent="0.2">
      <c r="A1796" s="92" t="s">
        <v>141</v>
      </c>
      <c r="B1796" s="94">
        <v>8</v>
      </c>
      <c r="C1796" s="96">
        <v>171845.11</v>
      </c>
      <c r="D1796" s="96">
        <v>0</v>
      </c>
      <c r="E1796" s="96">
        <v>171845.11</v>
      </c>
      <c r="F1796" s="93" t="s">
        <v>1985</v>
      </c>
      <c r="G1796" s="93" t="s">
        <v>703</v>
      </c>
      <c r="H1796" s="95" t="s">
        <v>1855</v>
      </c>
    </row>
    <row r="1797" spans="1:8" s="91" customFormat="1" ht="13.9" hidden="1" customHeight="1" x14ac:dyDescent="0.2">
      <c r="A1797" s="92" t="s">
        <v>141</v>
      </c>
      <c r="B1797" s="94">
        <v>9</v>
      </c>
      <c r="C1797" s="96">
        <v>188547.86</v>
      </c>
      <c r="D1797" s="96">
        <v>0</v>
      </c>
      <c r="E1797" s="96">
        <v>188547.86</v>
      </c>
      <c r="F1797" s="93" t="s">
        <v>2163</v>
      </c>
      <c r="G1797" s="93" t="s">
        <v>703</v>
      </c>
      <c r="H1797" s="95" t="s">
        <v>2033</v>
      </c>
    </row>
    <row r="1798" spans="1:8" s="91" customFormat="1" ht="13.9" hidden="1" customHeight="1" x14ac:dyDescent="0.2">
      <c r="A1798" s="92" t="s">
        <v>141</v>
      </c>
      <c r="B1798" s="94">
        <v>10</v>
      </c>
      <c r="C1798" s="96">
        <v>188547.86</v>
      </c>
      <c r="D1798" s="96">
        <v>0</v>
      </c>
      <c r="E1798" s="96">
        <v>188547.86</v>
      </c>
      <c r="F1798" s="93" t="s">
        <v>2359</v>
      </c>
      <c r="G1798" s="93" t="s">
        <v>703</v>
      </c>
      <c r="H1798" s="95" t="s">
        <v>2229</v>
      </c>
    </row>
    <row r="1799" spans="1:8" s="91" customFormat="1" ht="13.9" hidden="1" customHeight="1" x14ac:dyDescent="0.2">
      <c r="A1799" s="92" t="s">
        <v>141</v>
      </c>
      <c r="B1799" s="94">
        <v>11</v>
      </c>
      <c r="C1799" s="96">
        <v>188547.87</v>
      </c>
      <c r="D1799" s="96">
        <v>0</v>
      </c>
      <c r="E1799" s="96">
        <v>188547.87</v>
      </c>
      <c r="F1799" s="93" t="s">
        <v>2708</v>
      </c>
      <c r="G1799" s="93" t="s">
        <v>703</v>
      </c>
      <c r="H1799" s="95" t="s">
        <v>2394</v>
      </c>
    </row>
    <row r="1800" spans="1:8" s="91" customFormat="1" ht="13.9" hidden="1" customHeight="1" x14ac:dyDescent="0.2">
      <c r="A1800" s="92" t="s">
        <v>141</v>
      </c>
      <c r="B1800" s="94">
        <v>12</v>
      </c>
      <c r="C1800" s="96">
        <v>188530.25</v>
      </c>
      <c r="D1800" s="96">
        <v>0</v>
      </c>
      <c r="E1800" s="96">
        <v>188530.25</v>
      </c>
      <c r="F1800" s="93" t="s">
        <v>2709</v>
      </c>
      <c r="G1800" s="93" t="s">
        <v>703</v>
      </c>
      <c r="H1800" s="95" t="s">
        <v>2396</v>
      </c>
    </row>
    <row r="1801" spans="1:8" s="91" customFormat="1" ht="13.9" hidden="1" customHeight="1" x14ac:dyDescent="0.2">
      <c r="A1801" s="92" t="s">
        <v>142</v>
      </c>
      <c r="B1801" s="94">
        <v>1</v>
      </c>
      <c r="C1801" s="96">
        <v>619636.17000000004</v>
      </c>
      <c r="D1801" s="96">
        <v>0</v>
      </c>
      <c r="E1801" s="96">
        <v>619636.17000000004</v>
      </c>
      <c r="F1801" s="93" t="s">
        <v>704</v>
      </c>
      <c r="G1801" s="93" t="s">
        <v>705</v>
      </c>
      <c r="H1801" s="95" t="s">
        <v>443</v>
      </c>
    </row>
    <row r="1802" spans="1:8" s="91" customFormat="1" ht="13.9" hidden="1" customHeight="1" x14ac:dyDescent="0.2">
      <c r="A1802" s="92" t="s">
        <v>142</v>
      </c>
      <c r="B1802" s="94">
        <v>2</v>
      </c>
      <c r="C1802" s="96">
        <v>619636.17000000004</v>
      </c>
      <c r="D1802" s="96">
        <v>0</v>
      </c>
      <c r="E1802" s="96">
        <v>619636.17000000004</v>
      </c>
      <c r="F1802" s="93" t="s">
        <v>911</v>
      </c>
      <c r="G1802" s="93" t="s">
        <v>705</v>
      </c>
      <c r="H1802" s="95" t="s">
        <v>780</v>
      </c>
    </row>
    <row r="1803" spans="1:8" s="91" customFormat="1" ht="13.9" hidden="1" customHeight="1" x14ac:dyDescent="0.2">
      <c r="A1803" s="92" t="s">
        <v>142</v>
      </c>
      <c r="B1803" s="94">
        <v>3</v>
      </c>
      <c r="C1803" s="96">
        <v>619636.17000000004</v>
      </c>
      <c r="D1803" s="96">
        <v>0</v>
      </c>
      <c r="E1803" s="96">
        <v>619636.17000000004</v>
      </c>
      <c r="F1803" s="93" t="s">
        <v>1090</v>
      </c>
      <c r="G1803" s="93" t="s">
        <v>705</v>
      </c>
      <c r="H1803" s="95" t="s">
        <v>959</v>
      </c>
    </row>
    <row r="1804" spans="1:8" s="91" customFormat="1" ht="13.9" hidden="1" customHeight="1" x14ac:dyDescent="0.2">
      <c r="A1804" s="92" t="s">
        <v>142</v>
      </c>
      <c r="B1804" s="94">
        <v>4</v>
      </c>
      <c r="C1804" s="96">
        <v>593611.51</v>
      </c>
      <c r="D1804" s="96">
        <v>0</v>
      </c>
      <c r="E1804" s="96">
        <v>593611.51</v>
      </c>
      <c r="F1804" s="93" t="s">
        <v>1270</v>
      </c>
      <c r="G1804" s="93" t="s">
        <v>705</v>
      </c>
      <c r="H1804" s="95" t="s">
        <v>1139</v>
      </c>
    </row>
    <row r="1805" spans="1:8" s="91" customFormat="1" ht="13.9" hidden="1" customHeight="1" x14ac:dyDescent="0.2">
      <c r="A1805" s="64" t="s">
        <v>142</v>
      </c>
      <c r="B1805" s="65">
        <v>4</v>
      </c>
      <c r="C1805" s="66">
        <v>26024.66</v>
      </c>
      <c r="D1805" s="66">
        <v>0</v>
      </c>
      <c r="E1805" s="66">
        <v>26024.66</v>
      </c>
      <c r="F1805" s="64" t="s">
        <v>1270</v>
      </c>
      <c r="G1805" s="64" t="s">
        <v>705</v>
      </c>
      <c r="H1805" s="64" t="s">
        <v>2390</v>
      </c>
    </row>
    <row r="1806" spans="1:8" s="91" customFormat="1" ht="13.9" hidden="1" customHeight="1" x14ac:dyDescent="0.2">
      <c r="A1806" s="92" t="s">
        <v>142</v>
      </c>
      <c r="B1806" s="94">
        <v>5</v>
      </c>
      <c r="C1806" s="96">
        <v>619636.17000000004</v>
      </c>
      <c r="D1806" s="96">
        <v>0</v>
      </c>
      <c r="E1806" s="96">
        <v>619636.17000000004</v>
      </c>
      <c r="F1806" s="93" t="s">
        <v>1448</v>
      </c>
      <c r="G1806" s="93" t="s">
        <v>705</v>
      </c>
      <c r="H1806" s="95" t="s">
        <v>1317</v>
      </c>
    </row>
    <row r="1807" spans="1:8" s="91" customFormat="1" ht="13.9" hidden="1" customHeight="1" x14ac:dyDescent="0.2">
      <c r="A1807" s="92" t="s">
        <v>142</v>
      </c>
      <c r="B1807" s="94">
        <v>6</v>
      </c>
      <c r="C1807" s="96">
        <v>619162.36</v>
      </c>
      <c r="D1807" s="96">
        <v>0</v>
      </c>
      <c r="E1807" s="96">
        <v>619162.36</v>
      </c>
      <c r="F1807" s="93" t="s">
        <v>1626</v>
      </c>
      <c r="G1807" s="93" t="s">
        <v>705</v>
      </c>
      <c r="H1807" s="95" t="s">
        <v>1495</v>
      </c>
    </row>
    <row r="1808" spans="1:8" s="91" customFormat="1" ht="13.9" hidden="1" customHeight="1" x14ac:dyDescent="0.2">
      <c r="A1808" s="92" t="s">
        <v>142</v>
      </c>
      <c r="B1808" s="94">
        <v>7</v>
      </c>
      <c r="C1808" s="96">
        <v>619050.07999999996</v>
      </c>
      <c r="D1808" s="96">
        <v>0</v>
      </c>
      <c r="E1808" s="96">
        <v>619050.07999999996</v>
      </c>
      <c r="F1808" s="93" t="s">
        <v>1811</v>
      </c>
      <c r="G1808" s="93" t="s">
        <v>705</v>
      </c>
      <c r="H1808" s="95" t="s">
        <v>1680</v>
      </c>
    </row>
    <row r="1809" spans="1:8" s="91" customFormat="1" ht="13.9" hidden="1" customHeight="1" x14ac:dyDescent="0.2">
      <c r="A1809" s="92" t="s">
        <v>142</v>
      </c>
      <c r="B1809" s="94">
        <v>8</v>
      </c>
      <c r="C1809" s="96">
        <v>619072.44999999995</v>
      </c>
      <c r="D1809" s="96">
        <v>0</v>
      </c>
      <c r="E1809" s="96">
        <v>619072.44999999995</v>
      </c>
      <c r="F1809" s="93" t="s">
        <v>1986</v>
      </c>
      <c r="G1809" s="93" t="s">
        <v>705</v>
      </c>
      <c r="H1809" s="95" t="s">
        <v>1855</v>
      </c>
    </row>
    <row r="1810" spans="1:8" s="91" customFormat="1" ht="13.9" hidden="1" customHeight="1" x14ac:dyDescent="0.2">
      <c r="A1810" s="92" t="s">
        <v>142</v>
      </c>
      <c r="B1810" s="94">
        <v>9</v>
      </c>
      <c r="C1810" s="96">
        <v>659098.93000000005</v>
      </c>
      <c r="D1810" s="96">
        <v>0</v>
      </c>
      <c r="E1810" s="96">
        <v>659098.93000000005</v>
      </c>
      <c r="F1810" s="93" t="s">
        <v>2164</v>
      </c>
      <c r="G1810" s="93" t="s">
        <v>705</v>
      </c>
      <c r="H1810" s="95" t="s">
        <v>2033</v>
      </c>
    </row>
    <row r="1811" spans="1:8" s="91" customFormat="1" ht="13.9" hidden="1" customHeight="1" x14ac:dyDescent="0.2">
      <c r="A1811" s="92" t="s">
        <v>142</v>
      </c>
      <c r="B1811" s="94">
        <v>10</v>
      </c>
      <c r="C1811" s="96">
        <v>659098.93000000005</v>
      </c>
      <c r="D1811" s="96">
        <v>0</v>
      </c>
      <c r="E1811" s="96">
        <v>659098.93000000005</v>
      </c>
      <c r="F1811" s="93" t="s">
        <v>2360</v>
      </c>
      <c r="G1811" s="93" t="s">
        <v>705</v>
      </c>
      <c r="H1811" s="95" t="s">
        <v>2229</v>
      </c>
    </row>
    <row r="1812" spans="1:8" s="91" customFormat="1" ht="13.9" hidden="1" customHeight="1" x14ac:dyDescent="0.2">
      <c r="A1812" s="92" t="s">
        <v>142</v>
      </c>
      <c r="B1812" s="94">
        <v>11</v>
      </c>
      <c r="C1812" s="96">
        <v>659098.93000000005</v>
      </c>
      <c r="D1812" s="96">
        <v>0</v>
      </c>
      <c r="E1812" s="96">
        <v>659098.93000000005</v>
      </c>
      <c r="F1812" s="93" t="s">
        <v>2710</v>
      </c>
      <c r="G1812" s="93" t="s">
        <v>705</v>
      </c>
      <c r="H1812" s="95" t="s">
        <v>2394</v>
      </c>
    </row>
    <row r="1813" spans="1:8" s="91" customFormat="1" ht="13.9" hidden="1" customHeight="1" x14ac:dyDescent="0.2">
      <c r="A1813" s="92" t="s">
        <v>142</v>
      </c>
      <c r="B1813" s="94">
        <v>12</v>
      </c>
      <c r="C1813" s="96">
        <v>659056.69999999995</v>
      </c>
      <c r="D1813" s="96">
        <v>0</v>
      </c>
      <c r="E1813" s="96">
        <v>659056.69999999995</v>
      </c>
      <c r="F1813" s="93" t="s">
        <v>2711</v>
      </c>
      <c r="G1813" s="93" t="s">
        <v>705</v>
      </c>
      <c r="H1813" s="95" t="s">
        <v>2396</v>
      </c>
    </row>
    <row r="1814" spans="1:8" s="91" customFormat="1" ht="13.9" hidden="1" customHeight="1" x14ac:dyDescent="0.2">
      <c r="A1814" s="92" t="s">
        <v>143</v>
      </c>
      <c r="B1814" s="94">
        <v>1</v>
      </c>
      <c r="C1814" s="96">
        <v>198686.25</v>
      </c>
      <c r="D1814" s="96">
        <v>0</v>
      </c>
      <c r="E1814" s="96">
        <v>198686.25</v>
      </c>
      <c r="F1814" s="93" t="s">
        <v>706</v>
      </c>
      <c r="G1814" s="93" t="s">
        <v>707</v>
      </c>
      <c r="H1814" s="95" t="s">
        <v>443</v>
      </c>
    </row>
    <row r="1815" spans="1:8" s="91" customFormat="1" ht="13.9" hidden="1" customHeight="1" x14ac:dyDescent="0.2">
      <c r="A1815" s="92" t="s">
        <v>143</v>
      </c>
      <c r="B1815" s="94">
        <v>2</v>
      </c>
      <c r="C1815" s="96">
        <v>198686.25</v>
      </c>
      <c r="D1815" s="96">
        <v>0</v>
      </c>
      <c r="E1815" s="96">
        <v>198686.25</v>
      </c>
      <c r="F1815" s="93" t="s">
        <v>912</v>
      </c>
      <c r="G1815" s="93" t="s">
        <v>707</v>
      </c>
      <c r="H1815" s="95" t="s">
        <v>780</v>
      </c>
    </row>
    <row r="1816" spans="1:8" s="91" customFormat="1" ht="13.9" hidden="1" customHeight="1" x14ac:dyDescent="0.2">
      <c r="A1816" s="92" t="s">
        <v>143</v>
      </c>
      <c r="B1816" s="94">
        <v>3</v>
      </c>
      <c r="C1816" s="96">
        <v>198686.25</v>
      </c>
      <c r="D1816" s="96">
        <v>0</v>
      </c>
      <c r="E1816" s="96">
        <v>198686.25</v>
      </c>
      <c r="F1816" s="93" t="s">
        <v>1091</v>
      </c>
      <c r="G1816" s="93" t="s">
        <v>707</v>
      </c>
      <c r="H1816" s="95" t="s">
        <v>959</v>
      </c>
    </row>
    <row r="1817" spans="1:8" s="91" customFormat="1" ht="13.9" hidden="1" customHeight="1" x14ac:dyDescent="0.2">
      <c r="A1817" s="92" t="s">
        <v>143</v>
      </c>
      <c r="B1817" s="94">
        <v>4</v>
      </c>
      <c r="C1817" s="96">
        <v>194983.89</v>
      </c>
      <c r="D1817" s="96">
        <v>0</v>
      </c>
      <c r="E1817" s="96">
        <v>194983.89</v>
      </c>
      <c r="F1817" s="93" t="s">
        <v>1271</v>
      </c>
      <c r="G1817" s="93" t="s">
        <v>707</v>
      </c>
      <c r="H1817" s="95" t="s">
        <v>1139</v>
      </c>
    </row>
    <row r="1818" spans="1:8" s="91" customFormat="1" ht="13.9" hidden="1" customHeight="1" x14ac:dyDescent="0.2">
      <c r="A1818" s="64" t="s">
        <v>143</v>
      </c>
      <c r="B1818" s="65">
        <v>4</v>
      </c>
      <c r="C1818" s="66">
        <v>3702.36</v>
      </c>
      <c r="D1818" s="66">
        <v>0</v>
      </c>
      <c r="E1818" s="66">
        <v>3702.36</v>
      </c>
      <c r="F1818" s="64" t="s">
        <v>1271</v>
      </c>
      <c r="G1818" s="64" t="s">
        <v>707</v>
      </c>
      <c r="H1818" s="64" t="s">
        <v>2390</v>
      </c>
    </row>
    <row r="1819" spans="1:8" s="91" customFormat="1" ht="13.9" hidden="1" customHeight="1" x14ac:dyDescent="0.2">
      <c r="A1819" s="92" t="s">
        <v>143</v>
      </c>
      <c r="B1819" s="94">
        <v>5</v>
      </c>
      <c r="C1819" s="96">
        <v>198686.25</v>
      </c>
      <c r="D1819" s="96">
        <v>0</v>
      </c>
      <c r="E1819" s="96">
        <v>198686.25</v>
      </c>
      <c r="F1819" s="93" t="s">
        <v>1449</v>
      </c>
      <c r="G1819" s="93" t="s">
        <v>707</v>
      </c>
      <c r="H1819" s="95" t="s">
        <v>1317</v>
      </c>
    </row>
    <row r="1820" spans="1:8" s="91" customFormat="1" ht="13.9" hidden="1" customHeight="1" x14ac:dyDescent="0.2">
      <c r="A1820" s="92" t="s">
        <v>143</v>
      </c>
      <c r="B1820" s="94">
        <v>6</v>
      </c>
      <c r="C1820" s="96">
        <v>174622.64</v>
      </c>
      <c r="D1820" s="96">
        <v>0</v>
      </c>
      <c r="E1820" s="96">
        <v>174622.64</v>
      </c>
      <c r="F1820" s="93" t="s">
        <v>1627</v>
      </c>
      <c r="G1820" s="93" t="s">
        <v>707</v>
      </c>
      <c r="H1820" s="95" t="s">
        <v>1495</v>
      </c>
    </row>
    <row r="1821" spans="1:8" s="91" customFormat="1" ht="13.9" hidden="1" customHeight="1" x14ac:dyDescent="0.2">
      <c r="A1821" s="92" t="s">
        <v>143</v>
      </c>
      <c r="B1821" s="94">
        <v>7</v>
      </c>
      <c r="C1821" s="96">
        <v>174575.49</v>
      </c>
      <c r="D1821" s="96">
        <v>0</v>
      </c>
      <c r="E1821" s="96">
        <v>174575.49</v>
      </c>
      <c r="F1821" s="93" t="s">
        <v>1812</v>
      </c>
      <c r="G1821" s="93" t="s">
        <v>707</v>
      </c>
      <c r="H1821" s="95" t="s">
        <v>1680</v>
      </c>
    </row>
    <row r="1822" spans="1:8" s="91" customFormat="1" ht="12" hidden="1" x14ac:dyDescent="0.2">
      <c r="A1822" s="92" t="s">
        <v>143</v>
      </c>
      <c r="B1822" s="94">
        <v>8</v>
      </c>
      <c r="C1822" s="96">
        <v>174584.01</v>
      </c>
      <c r="D1822" s="96">
        <v>0</v>
      </c>
      <c r="E1822" s="96">
        <v>174584.01</v>
      </c>
      <c r="F1822" s="93" t="s">
        <v>1987</v>
      </c>
      <c r="G1822" s="93" t="s">
        <v>707</v>
      </c>
      <c r="H1822" s="95" t="s">
        <v>1855</v>
      </c>
    </row>
    <row r="1823" spans="1:8" s="91" customFormat="1" ht="12" hidden="1" x14ac:dyDescent="0.2">
      <c r="A1823" s="92" t="s">
        <v>143</v>
      </c>
      <c r="B1823" s="94">
        <v>9</v>
      </c>
      <c r="C1823" s="96">
        <v>189826.51</v>
      </c>
      <c r="D1823" s="96">
        <v>0</v>
      </c>
      <c r="E1823" s="96">
        <v>189826.51</v>
      </c>
      <c r="F1823" s="93" t="s">
        <v>2165</v>
      </c>
      <c r="G1823" s="93" t="s">
        <v>707</v>
      </c>
      <c r="H1823" s="95" t="s">
        <v>2033</v>
      </c>
    </row>
    <row r="1824" spans="1:8" s="91" customFormat="1" ht="13.9" hidden="1" customHeight="1" x14ac:dyDescent="0.2">
      <c r="A1824" s="92" t="s">
        <v>143</v>
      </c>
      <c r="B1824" s="94">
        <v>10</v>
      </c>
      <c r="C1824" s="96">
        <v>189826.51</v>
      </c>
      <c r="D1824" s="96">
        <v>0</v>
      </c>
      <c r="E1824" s="96">
        <v>189826.51</v>
      </c>
      <c r="F1824" s="93" t="s">
        <v>2361</v>
      </c>
      <c r="G1824" s="93" t="s">
        <v>707</v>
      </c>
      <c r="H1824" s="95" t="s">
        <v>2229</v>
      </c>
    </row>
    <row r="1825" spans="1:8" s="91" customFormat="1" ht="13.9" hidden="1" customHeight="1" x14ac:dyDescent="0.2">
      <c r="A1825" s="92" t="s">
        <v>143</v>
      </c>
      <c r="B1825" s="94">
        <v>11</v>
      </c>
      <c r="C1825" s="96">
        <v>189826.51</v>
      </c>
      <c r="D1825" s="96">
        <v>0</v>
      </c>
      <c r="E1825" s="96">
        <v>189826.51</v>
      </c>
      <c r="F1825" s="93" t="s">
        <v>2712</v>
      </c>
      <c r="G1825" s="93" t="s">
        <v>707</v>
      </c>
      <c r="H1825" s="95" t="s">
        <v>2394</v>
      </c>
    </row>
    <row r="1826" spans="1:8" s="91" customFormat="1" ht="13.9" hidden="1" customHeight="1" x14ac:dyDescent="0.2">
      <c r="A1826" s="92" t="s">
        <v>143</v>
      </c>
      <c r="B1826" s="94">
        <v>12</v>
      </c>
      <c r="C1826" s="96">
        <v>189810.44</v>
      </c>
      <c r="D1826" s="96">
        <v>0</v>
      </c>
      <c r="E1826" s="96">
        <v>189810.44</v>
      </c>
      <c r="F1826" s="93" t="s">
        <v>2713</v>
      </c>
      <c r="G1826" s="93" t="s">
        <v>707</v>
      </c>
      <c r="H1826" s="95" t="s">
        <v>2396</v>
      </c>
    </row>
    <row r="1827" spans="1:8" s="91" customFormat="1" ht="13.9" hidden="1" customHeight="1" x14ac:dyDescent="0.2">
      <c r="A1827" s="92" t="s">
        <v>144</v>
      </c>
      <c r="B1827" s="94">
        <v>1</v>
      </c>
      <c r="C1827" s="96">
        <v>107725.04</v>
      </c>
      <c r="D1827" s="96">
        <v>0</v>
      </c>
      <c r="E1827" s="96">
        <v>107725.04</v>
      </c>
      <c r="F1827" s="93" t="s">
        <v>435</v>
      </c>
      <c r="G1827" s="93" t="s">
        <v>436</v>
      </c>
      <c r="H1827" s="95" t="s">
        <v>422</v>
      </c>
    </row>
    <row r="1828" spans="1:8" s="91" customFormat="1" ht="13.9" hidden="1" customHeight="1" x14ac:dyDescent="0.2">
      <c r="A1828" s="92" t="s">
        <v>144</v>
      </c>
      <c r="B1828" s="94">
        <v>2</v>
      </c>
      <c r="C1828" s="96">
        <v>107725.04</v>
      </c>
      <c r="D1828" s="96">
        <v>0</v>
      </c>
      <c r="E1828" s="96">
        <v>107725.04</v>
      </c>
      <c r="F1828" s="93" t="s">
        <v>776</v>
      </c>
      <c r="G1828" s="93" t="s">
        <v>436</v>
      </c>
      <c r="H1828" s="95" t="s">
        <v>769</v>
      </c>
    </row>
    <row r="1829" spans="1:8" s="91" customFormat="1" ht="13.9" hidden="1" customHeight="1" x14ac:dyDescent="0.2">
      <c r="A1829" s="92" t="s">
        <v>144</v>
      </c>
      <c r="B1829" s="94">
        <v>3</v>
      </c>
      <c r="C1829" s="96">
        <v>107725.04</v>
      </c>
      <c r="D1829" s="96">
        <v>0</v>
      </c>
      <c r="E1829" s="96">
        <v>107725.04</v>
      </c>
      <c r="F1829" s="93" t="s">
        <v>955</v>
      </c>
      <c r="G1829" s="93" t="s">
        <v>436</v>
      </c>
      <c r="H1829" s="95" t="s">
        <v>948</v>
      </c>
    </row>
    <row r="1830" spans="1:8" s="91" customFormat="1" ht="13.9" hidden="1" customHeight="1" x14ac:dyDescent="0.2">
      <c r="A1830" s="92" t="s">
        <v>144</v>
      </c>
      <c r="B1830" s="94">
        <v>4</v>
      </c>
      <c r="C1830" s="96">
        <v>84625.37</v>
      </c>
      <c r="D1830" s="96">
        <v>0</v>
      </c>
      <c r="E1830" s="96">
        <v>84625.37</v>
      </c>
      <c r="F1830" s="93" t="s">
        <v>1135</v>
      </c>
      <c r="G1830" s="93" t="s">
        <v>436</v>
      </c>
      <c r="H1830" s="95" t="s">
        <v>1128</v>
      </c>
    </row>
    <row r="1831" spans="1:8" s="91" customFormat="1" ht="13.9" hidden="1" customHeight="1" x14ac:dyDescent="0.2">
      <c r="A1831" s="64" t="s">
        <v>144</v>
      </c>
      <c r="B1831" s="65">
        <v>4</v>
      </c>
      <c r="C1831" s="66">
        <v>23099.67</v>
      </c>
      <c r="D1831" s="66">
        <v>0</v>
      </c>
      <c r="E1831" s="66">
        <v>23099.67</v>
      </c>
      <c r="F1831" s="64" t="s">
        <v>1135</v>
      </c>
      <c r="G1831" s="64" t="s">
        <v>436</v>
      </c>
      <c r="H1831" s="64" t="s">
        <v>2390</v>
      </c>
    </row>
    <row r="1832" spans="1:8" s="91" customFormat="1" ht="13.9" hidden="1" customHeight="1" x14ac:dyDescent="0.2">
      <c r="A1832" s="92" t="s">
        <v>144</v>
      </c>
      <c r="B1832" s="94">
        <v>5</v>
      </c>
      <c r="C1832" s="96">
        <v>107725.04</v>
      </c>
      <c r="D1832" s="96">
        <v>0</v>
      </c>
      <c r="E1832" s="96">
        <v>107725.04</v>
      </c>
      <c r="F1832" s="93" t="s">
        <v>1313</v>
      </c>
      <c r="G1832" s="93" t="s">
        <v>436</v>
      </c>
      <c r="H1832" s="95" t="s">
        <v>1306</v>
      </c>
    </row>
    <row r="1833" spans="1:8" s="91" customFormat="1" ht="13.9" hidden="1" customHeight="1" x14ac:dyDescent="0.2">
      <c r="A1833" s="92" t="s">
        <v>144</v>
      </c>
      <c r="B1833" s="94">
        <v>6</v>
      </c>
      <c r="C1833" s="96">
        <v>95073.42</v>
      </c>
      <c r="D1833" s="96">
        <v>0</v>
      </c>
      <c r="E1833" s="96">
        <v>95073.42</v>
      </c>
      <c r="F1833" s="93" t="s">
        <v>1491</v>
      </c>
      <c r="G1833" s="93" t="s">
        <v>436</v>
      </c>
      <c r="H1833" s="95" t="s">
        <v>1484</v>
      </c>
    </row>
    <row r="1834" spans="1:8" s="91" customFormat="1" ht="13.9" hidden="1" customHeight="1" x14ac:dyDescent="0.2">
      <c r="A1834" s="92" t="s">
        <v>144</v>
      </c>
      <c r="B1834" s="94">
        <v>7</v>
      </c>
      <c r="C1834" s="96">
        <v>95784.19</v>
      </c>
      <c r="D1834" s="96">
        <v>0</v>
      </c>
      <c r="E1834" s="96">
        <v>95784.19</v>
      </c>
      <c r="F1834" s="93" t="s">
        <v>1676</v>
      </c>
      <c r="G1834" s="93" t="s">
        <v>436</v>
      </c>
      <c r="H1834" s="95" t="s">
        <v>1669</v>
      </c>
    </row>
    <row r="1835" spans="1:8" s="91" customFormat="1" ht="13.9" hidden="1" customHeight="1" x14ac:dyDescent="0.2">
      <c r="A1835" s="92" t="s">
        <v>144</v>
      </c>
      <c r="B1835" s="94">
        <v>8</v>
      </c>
      <c r="C1835" s="96">
        <v>95806.7</v>
      </c>
      <c r="D1835" s="96">
        <v>0</v>
      </c>
      <c r="E1835" s="96">
        <v>95806.7</v>
      </c>
      <c r="F1835" s="93" t="s">
        <v>1851</v>
      </c>
      <c r="G1835" s="93" t="s">
        <v>436</v>
      </c>
      <c r="H1835" s="95" t="s">
        <v>1844</v>
      </c>
    </row>
    <row r="1836" spans="1:8" s="91" customFormat="1" ht="13.9" hidden="1" customHeight="1" x14ac:dyDescent="0.2">
      <c r="A1836" s="92" t="s">
        <v>144</v>
      </c>
      <c r="B1836" s="94">
        <v>9</v>
      </c>
      <c r="C1836" s="96">
        <v>95800.21</v>
      </c>
      <c r="D1836" s="96">
        <v>0</v>
      </c>
      <c r="E1836" s="96">
        <v>95800.21</v>
      </c>
      <c r="F1836" s="93" t="s">
        <v>2029</v>
      </c>
      <c r="G1836" s="93" t="s">
        <v>436</v>
      </c>
      <c r="H1836" s="95" t="s">
        <v>2022</v>
      </c>
    </row>
    <row r="1837" spans="1:8" s="91" customFormat="1" ht="13.9" hidden="1" customHeight="1" x14ac:dyDescent="0.2">
      <c r="A1837" s="92" t="s">
        <v>144</v>
      </c>
      <c r="B1837" s="94">
        <v>10</v>
      </c>
      <c r="C1837" s="96">
        <v>112851.19</v>
      </c>
      <c r="D1837" s="96">
        <v>0</v>
      </c>
      <c r="E1837" s="96">
        <v>112851.19</v>
      </c>
      <c r="F1837" s="93" t="s">
        <v>2225</v>
      </c>
      <c r="G1837" s="93" t="s">
        <v>436</v>
      </c>
      <c r="H1837" s="95" t="s">
        <v>2218</v>
      </c>
    </row>
    <row r="1838" spans="1:8" s="91" customFormat="1" ht="13.9" hidden="1" customHeight="1" x14ac:dyDescent="0.2">
      <c r="A1838" s="92" t="s">
        <v>144</v>
      </c>
      <c r="B1838" s="94">
        <v>10</v>
      </c>
      <c r="C1838" s="96">
        <v>17050.98</v>
      </c>
      <c r="D1838" s="96">
        <v>0</v>
      </c>
      <c r="E1838" s="96">
        <v>17050.98</v>
      </c>
      <c r="F1838" s="93" t="s">
        <v>2214</v>
      </c>
      <c r="G1838" s="93" t="s">
        <v>436</v>
      </c>
      <c r="H1838" s="95" t="s">
        <v>2207</v>
      </c>
    </row>
    <row r="1839" spans="1:8" s="91" customFormat="1" ht="13.9" hidden="1" customHeight="1" x14ac:dyDescent="0.2">
      <c r="A1839" s="92" t="s">
        <v>144</v>
      </c>
      <c r="B1839" s="94">
        <v>11</v>
      </c>
      <c r="C1839" s="96">
        <v>112851.19</v>
      </c>
      <c r="D1839" s="96">
        <v>0</v>
      </c>
      <c r="E1839" s="96">
        <v>112851.19</v>
      </c>
      <c r="F1839" s="93" t="s">
        <v>2714</v>
      </c>
      <c r="G1839" s="93" t="s">
        <v>436</v>
      </c>
      <c r="H1839" s="95" t="s">
        <v>2423</v>
      </c>
    </row>
    <row r="1840" spans="1:8" s="91" customFormat="1" ht="13.9" hidden="1" customHeight="1" x14ac:dyDescent="0.2">
      <c r="A1840" s="92" t="s">
        <v>144</v>
      </c>
      <c r="B1840" s="94">
        <v>12</v>
      </c>
      <c r="C1840" s="96">
        <v>112833.21</v>
      </c>
      <c r="D1840" s="96">
        <v>0</v>
      </c>
      <c r="E1840" s="96">
        <v>112833.21</v>
      </c>
      <c r="F1840" s="93" t="s">
        <v>2715</v>
      </c>
      <c r="G1840" s="93" t="s">
        <v>436</v>
      </c>
      <c r="H1840" s="95" t="s">
        <v>2425</v>
      </c>
    </row>
    <row r="1841" spans="1:8" s="91" customFormat="1" ht="13.9" hidden="1" customHeight="1" x14ac:dyDescent="0.2">
      <c r="A1841" s="92" t="s">
        <v>145</v>
      </c>
      <c r="B1841" s="94">
        <v>1</v>
      </c>
      <c r="C1841" s="96">
        <v>957078.54</v>
      </c>
      <c r="D1841" s="96">
        <v>0</v>
      </c>
      <c r="E1841" s="96">
        <v>957078.54</v>
      </c>
      <c r="F1841" s="93" t="s">
        <v>708</v>
      </c>
      <c r="G1841" s="93" t="s">
        <v>709</v>
      </c>
      <c r="H1841" s="95" t="s">
        <v>443</v>
      </c>
    </row>
    <row r="1842" spans="1:8" s="91" customFormat="1" ht="13.9" hidden="1" customHeight="1" x14ac:dyDescent="0.2">
      <c r="A1842" s="92" t="s">
        <v>145</v>
      </c>
      <c r="B1842" s="94">
        <v>2</v>
      </c>
      <c r="C1842" s="96">
        <v>957078.54</v>
      </c>
      <c r="D1842" s="96">
        <v>0</v>
      </c>
      <c r="E1842" s="96">
        <v>957078.54</v>
      </c>
      <c r="F1842" s="93" t="s">
        <v>913</v>
      </c>
      <c r="G1842" s="93" t="s">
        <v>709</v>
      </c>
      <c r="H1842" s="95" t="s">
        <v>780</v>
      </c>
    </row>
    <row r="1843" spans="1:8" s="91" customFormat="1" ht="13.9" hidden="1" customHeight="1" x14ac:dyDescent="0.2">
      <c r="A1843" s="92" t="s">
        <v>145</v>
      </c>
      <c r="B1843" s="94">
        <v>3</v>
      </c>
      <c r="C1843" s="96">
        <v>957078.54</v>
      </c>
      <c r="D1843" s="96">
        <v>0</v>
      </c>
      <c r="E1843" s="96">
        <v>957078.54</v>
      </c>
      <c r="F1843" s="93" t="s">
        <v>1092</v>
      </c>
      <c r="G1843" s="93" t="s">
        <v>709</v>
      </c>
      <c r="H1843" s="95" t="s">
        <v>959</v>
      </c>
    </row>
    <row r="1844" spans="1:8" s="91" customFormat="1" ht="13.9" hidden="1" customHeight="1" x14ac:dyDescent="0.2">
      <c r="A1844" s="92" t="s">
        <v>145</v>
      </c>
      <c r="B1844" s="94">
        <v>4</v>
      </c>
      <c r="C1844" s="96">
        <v>913770.6</v>
      </c>
      <c r="D1844" s="96">
        <v>0</v>
      </c>
      <c r="E1844" s="96">
        <v>913770.6</v>
      </c>
      <c r="F1844" s="93" t="s">
        <v>1272</v>
      </c>
      <c r="G1844" s="93" t="s">
        <v>709</v>
      </c>
      <c r="H1844" s="95" t="s">
        <v>1139</v>
      </c>
    </row>
    <row r="1845" spans="1:8" s="91" customFormat="1" ht="13.9" hidden="1" customHeight="1" x14ac:dyDescent="0.2">
      <c r="A1845" s="64" t="s">
        <v>145</v>
      </c>
      <c r="B1845" s="65">
        <v>4</v>
      </c>
      <c r="C1845" s="66">
        <v>43307.94</v>
      </c>
      <c r="D1845" s="66">
        <v>0</v>
      </c>
      <c r="E1845" s="66">
        <v>43307.94</v>
      </c>
      <c r="F1845" s="64" t="s">
        <v>1272</v>
      </c>
      <c r="G1845" s="64" t="s">
        <v>709</v>
      </c>
      <c r="H1845" s="64" t="s">
        <v>2390</v>
      </c>
    </row>
    <row r="1846" spans="1:8" s="91" customFormat="1" ht="13.9" hidden="1" customHeight="1" x14ac:dyDescent="0.2">
      <c r="A1846" s="92" t="s">
        <v>145</v>
      </c>
      <c r="B1846" s="94">
        <v>5</v>
      </c>
      <c r="C1846" s="96">
        <v>957078.54</v>
      </c>
      <c r="D1846" s="96">
        <v>0</v>
      </c>
      <c r="E1846" s="96">
        <v>957078.54</v>
      </c>
      <c r="F1846" s="93" t="s">
        <v>1450</v>
      </c>
      <c r="G1846" s="93" t="s">
        <v>709</v>
      </c>
      <c r="H1846" s="95" t="s">
        <v>1317</v>
      </c>
    </row>
    <row r="1847" spans="1:8" s="91" customFormat="1" ht="13.9" hidden="1" customHeight="1" x14ac:dyDescent="0.2">
      <c r="A1847" s="92" t="s">
        <v>145</v>
      </c>
      <c r="B1847" s="94">
        <v>6</v>
      </c>
      <c r="C1847" s="96">
        <v>905057.86</v>
      </c>
      <c r="D1847" s="96">
        <v>0</v>
      </c>
      <c r="E1847" s="96">
        <v>905057.86</v>
      </c>
      <c r="F1847" s="93" t="s">
        <v>1628</v>
      </c>
      <c r="G1847" s="93" t="s">
        <v>709</v>
      </c>
      <c r="H1847" s="95" t="s">
        <v>1495</v>
      </c>
    </row>
    <row r="1848" spans="1:8" s="91" customFormat="1" ht="13.9" hidden="1" customHeight="1" x14ac:dyDescent="0.2">
      <c r="A1848" s="92" t="s">
        <v>145</v>
      </c>
      <c r="B1848" s="94">
        <v>7</v>
      </c>
      <c r="C1848" s="96">
        <v>904547.24</v>
      </c>
      <c r="D1848" s="96">
        <v>0</v>
      </c>
      <c r="E1848" s="96">
        <v>904547.24</v>
      </c>
      <c r="F1848" s="93" t="s">
        <v>1813</v>
      </c>
      <c r="G1848" s="93" t="s">
        <v>709</v>
      </c>
      <c r="H1848" s="95" t="s">
        <v>1680</v>
      </c>
    </row>
    <row r="1849" spans="1:8" s="91" customFormat="1" ht="13.9" hidden="1" customHeight="1" x14ac:dyDescent="0.2">
      <c r="A1849" s="92" t="s">
        <v>145</v>
      </c>
      <c r="B1849" s="94">
        <v>8</v>
      </c>
      <c r="C1849" s="96">
        <v>904597.57</v>
      </c>
      <c r="D1849" s="96">
        <v>0</v>
      </c>
      <c r="E1849" s="96">
        <v>904597.57</v>
      </c>
      <c r="F1849" s="93" t="s">
        <v>1988</v>
      </c>
      <c r="G1849" s="93" t="s">
        <v>709</v>
      </c>
      <c r="H1849" s="95" t="s">
        <v>1855</v>
      </c>
    </row>
    <row r="1850" spans="1:8" s="91" customFormat="1" ht="13.9" hidden="1" customHeight="1" x14ac:dyDescent="0.2">
      <c r="A1850" s="92" t="s">
        <v>145</v>
      </c>
      <c r="B1850" s="94">
        <v>9</v>
      </c>
      <c r="C1850" s="96">
        <v>994868.96</v>
      </c>
      <c r="D1850" s="96">
        <v>0</v>
      </c>
      <c r="E1850" s="96">
        <v>994868.96</v>
      </c>
      <c r="F1850" s="93" t="s">
        <v>2166</v>
      </c>
      <c r="G1850" s="93" t="s">
        <v>709</v>
      </c>
      <c r="H1850" s="95" t="s">
        <v>2033</v>
      </c>
    </row>
    <row r="1851" spans="1:8" s="91" customFormat="1" ht="13.9" hidden="1" customHeight="1" x14ac:dyDescent="0.2">
      <c r="A1851" s="92" t="s">
        <v>145</v>
      </c>
      <c r="B1851" s="94">
        <v>10</v>
      </c>
      <c r="C1851" s="96">
        <v>994868.96</v>
      </c>
      <c r="D1851" s="96">
        <v>0</v>
      </c>
      <c r="E1851" s="96">
        <v>994868.96</v>
      </c>
      <c r="F1851" s="93" t="s">
        <v>2362</v>
      </c>
      <c r="G1851" s="93" t="s">
        <v>709</v>
      </c>
      <c r="H1851" s="95" t="s">
        <v>2229</v>
      </c>
    </row>
    <row r="1852" spans="1:8" s="91" customFormat="1" ht="13.9" hidden="1" customHeight="1" x14ac:dyDescent="0.2">
      <c r="A1852" s="92" t="s">
        <v>145</v>
      </c>
      <c r="B1852" s="94">
        <v>11</v>
      </c>
      <c r="C1852" s="96">
        <v>994868.96</v>
      </c>
      <c r="D1852" s="96">
        <v>0</v>
      </c>
      <c r="E1852" s="96">
        <v>994868.96</v>
      </c>
      <c r="F1852" s="93" t="s">
        <v>2716</v>
      </c>
      <c r="G1852" s="93" t="s">
        <v>709</v>
      </c>
      <c r="H1852" s="95" t="s">
        <v>2394</v>
      </c>
    </row>
    <row r="1853" spans="1:8" s="91" customFormat="1" ht="13.9" hidden="1" customHeight="1" x14ac:dyDescent="0.2">
      <c r="A1853" s="92" t="s">
        <v>145</v>
      </c>
      <c r="B1853" s="94">
        <v>12</v>
      </c>
      <c r="C1853" s="96">
        <v>994774.23</v>
      </c>
      <c r="D1853" s="96">
        <v>0</v>
      </c>
      <c r="E1853" s="96">
        <v>994774.23</v>
      </c>
      <c r="F1853" s="93" t="s">
        <v>2717</v>
      </c>
      <c r="G1853" s="93" t="s">
        <v>709</v>
      </c>
      <c r="H1853" s="95" t="s">
        <v>2396</v>
      </c>
    </row>
    <row r="1854" spans="1:8" s="91" customFormat="1" ht="13.9" hidden="1" customHeight="1" x14ac:dyDescent="0.2">
      <c r="A1854" s="92" t="s">
        <v>146</v>
      </c>
      <c r="B1854" s="94">
        <v>1</v>
      </c>
      <c r="C1854" s="96">
        <v>133632.26999999999</v>
      </c>
      <c r="D1854" s="96">
        <v>0</v>
      </c>
      <c r="E1854" s="96">
        <v>133632.26999999999</v>
      </c>
      <c r="F1854" s="93" t="s">
        <v>437</v>
      </c>
      <c r="G1854" s="93" t="s">
        <v>438</v>
      </c>
      <c r="H1854" s="95" t="s">
        <v>422</v>
      </c>
    </row>
    <row r="1855" spans="1:8" s="91" customFormat="1" ht="13.9" hidden="1" customHeight="1" x14ac:dyDescent="0.2">
      <c r="A1855" s="92" t="s">
        <v>146</v>
      </c>
      <c r="B1855" s="94">
        <v>2</v>
      </c>
      <c r="C1855" s="96">
        <v>133632.26999999999</v>
      </c>
      <c r="D1855" s="96">
        <v>0</v>
      </c>
      <c r="E1855" s="96">
        <v>133632.26999999999</v>
      </c>
      <c r="F1855" s="93" t="s">
        <v>777</v>
      </c>
      <c r="G1855" s="93" t="s">
        <v>438</v>
      </c>
      <c r="H1855" s="95" t="s">
        <v>769</v>
      </c>
    </row>
    <row r="1856" spans="1:8" s="91" customFormat="1" ht="13.9" hidden="1" customHeight="1" x14ac:dyDescent="0.2">
      <c r="A1856" s="92" t="s">
        <v>146</v>
      </c>
      <c r="B1856" s="94">
        <v>3</v>
      </c>
      <c r="C1856" s="96">
        <v>133632.26999999999</v>
      </c>
      <c r="D1856" s="96">
        <v>0</v>
      </c>
      <c r="E1856" s="96">
        <v>133632.26999999999</v>
      </c>
      <c r="F1856" s="93" t="s">
        <v>956</v>
      </c>
      <c r="G1856" s="93" t="s">
        <v>438</v>
      </c>
      <c r="H1856" s="95" t="s">
        <v>948</v>
      </c>
    </row>
    <row r="1857" spans="1:8" s="91" customFormat="1" ht="13.9" hidden="1" customHeight="1" x14ac:dyDescent="0.2">
      <c r="A1857" s="92" t="s">
        <v>146</v>
      </c>
      <c r="B1857" s="94">
        <v>4</v>
      </c>
      <c r="C1857" s="96">
        <v>107242.05</v>
      </c>
      <c r="D1857" s="96">
        <v>0</v>
      </c>
      <c r="E1857" s="96">
        <v>107242.05</v>
      </c>
      <c r="F1857" s="93" t="s">
        <v>1136</v>
      </c>
      <c r="G1857" s="93" t="s">
        <v>438</v>
      </c>
      <c r="H1857" s="95" t="s">
        <v>1128</v>
      </c>
    </row>
    <row r="1858" spans="1:8" s="91" customFormat="1" ht="13.9" hidden="1" customHeight="1" x14ac:dyDescent="0.2">
      <c r="A1858" s="64" t="s">
        <v>146</v>
      </c>
      <c r="B1858" s="65">
        <v>4</v>
      </c>
      <c r="C1858" s="66">
        <v>26390.22</v>
      </c>
      <c r="D1858" s="66">
        <v>0</v>
      </c>
      <c r="E1858" s="66">
        <v>26390.22</v>
      </c>
      <c r="F1858" s="64" t="s">
        <v>1136</v>
      </c>
      <c r="G1858" s="64" t="s">
        <v>438</v>
      </c>
      <c r="H1858" s="64" t="s">
        <v>2390</v>
      </c>
    </row>
    <row r="1859" spans="1:8" s="91" customFormat="1" ht="13.9" hidden="1" customHeight="1" x14ac:dyDescent="0.2">
      <c r="A1859" s="92" t="s">
        <v>146</v>
      </c>
      <c r="B1859" s="94">
        <v>5</v>
      </c>
      <c r="C1859" s="96">
        <v>133632.26999999999</v>
      </c>
      <c r="D1859" s="96">
        <v>0</v>
      </c>
      <c r="E1859" s="96">
        <v>133632.26999999999</v>
      </c>
      <c r="F1859" s="93" t="s">
        <v>1314</v>
      </c>
      <c r="G1859" s="93" t="s">
        <v>438</v>
      </c>
      <c r="H1859" s="95" t="s">
        <v>1306</v>
      </c>
    </row>
    <row r="1860" spans="1:8" s="91" customFormat="1" ht="13.9" hidden="1" customHeight="1" x14ac:dyDescent="0.2">
      <c r="A1860" s="92" t="s">
        <v>146</v>
      </c>
      <c r="B1860" s="94">
        <v>6</v>
      </c>
      <c r="C1860" s="96">
        <v>112420.96</v>
      </c>
      <c r="D1860" s="96">
        <v>0</v>
      </c>
      <c r="E1860" s="96">
        <v>112420.96</v>
      </c>
      <c r="F1860" s="93" t="s">
        <v>1492</v>
      </c>
      <c r="G1860" s="93" t="s">
        <v>438</v>
      </c>
      <c r="H1860" s="95" t="s">
        <v>1484</v>
      </c>
    </row>
    <row r="1861" spans="1:8" s="91" customFormat="1" ht="13.9" hidden="1" customHeight="1" x14ac:dyDescent="0.2">
      <c r="A1861" s="92" t="s">
        <v>146</v>
      </c>
      <c r="B1861" s="94">
        <v>7</v>
      </c>
      <c r="C1861" s="96">
        <v>112366.04</v>
      </c>
      <c r="D1861" s="96">
        <v>0</v>
      </c>
      <c r="E1861" s="96">
        <v>112366.04</v>
      </c>
      <c r="F1861" s="93" t="s">
        <v>1677</v>
      </c>
      <c r="G1861" s="93" t="s">
        <v>438</v>
      </c>
      <c r="H1861" s="95" t="s">
        <v>1669</v>
      </c>
    </row>
    <row r="1862" spans="1:8" s="91" customFormat="1" ht="13.9" hidden="1" customHeight="1" x14ac:dyDescent="0.2">
      <c r="A1862" s="92" t="s">
        <v>146</v>
      </c>
      <c r="B1862" s="94">
        <v>8</v>
      </c>
      <c r="C1862" s="96">
        <v>112385.79</v>
      </c>
      <c r="D1862" s="96">
        <v>0</v>
      </c>
      <c r="E1862" s="96">
        <v>112385.79</v>
      </c>
      <c r="F1862" s="93" t="s">
        <v>1852</v>
      </c>
      <c r="G1862" s="93" t="s">
        <v>438</v>
      </c>
      <c r="H1862" s="95" t="s">
        <v>1844</v>
      </c>
    </row>
    <row r="1863" spans="1:8" s="91" customFormat="1" ht="13.9" hidden="1" customHeight="1" x14ac:dyDescent="0.2">
      <c r="A1863" s="92" t="s">
        <v>146</v>
      </c>
      <c r="B1863" s="94">
        <v>9</v>
      </c>
      <c r="C1863" s="96">
        <v>112380.1</v>
      </c>
      <c r="D1863" s="96">
        <v>0</v>
      </c>
      <c r="E1863" s="96">
        <v>112380.1</v>
      </c>
      <c r="F1863" s="93" t="s">
        <v>2030</v>
      </c>
      <c r="G1863" s="93" t="s">
        <v>438</v>
      </c>
      <c r="H1863" s="95" t="s">
        <v>2022</v>
      </c>
    </row>
    <row r="1864" spans="1:8" s="91" customFormat="1" ht="13.9" hidden="1" customHeight="1" x14ac:dyDescent="0.2">
      <c r="A1864" s="92" t="s">
        <v>146</v>
      </c>
      <c r="B1864" s="94">
        <v>10</v>
      </c>
      <c r="C1864" s="96">
        <v>127339.99</v>
      </c>
      <c r="D1864" s="96">
        <v>0</v>
      </c>
      <c r="E1864" s="96">
        <v>127339.99</v>
      </c>
      <c r="F1864" s="93" t="s">
        <v>2226</v>
      </c>
      <c r="G1864" s="93" t="s">
        <v>438</v>
      </c>
      <c r="H1864" s="95" t="s">
        <v>2218</v>
      </c>
    </row>
    <row r="1865" spans="1:8" s="91" customFormat="1" ht="13.9" hidden="1" customHeight="1" x14ac:dyDescent="0.2">
      <c r="A1865" s="92" t="s">
        <v>146</v>
      </c>
      <c r="B1865" s="94">
        <v>10</v>
      </c>
      <c r="C1865" s="96">
        <v>14959.89</v>
      </c>
      <c r="D1865" s="96">
        <v>0</v>
      </c>
      <c r="E1865" s="96">
        <v>14959.89</v>
      </c>
      <c r="F1865" s="93" t="s">
        <v>2215</v>
      </c>
      <c r="G1865" s="93" t="s">
        <v>438</v>
      </c>
      <c r="H1865" s="95" t="s">
        <v>2207</v>
      </c>
    </row>
    <row r="1866" spans="1:8" s="91" customFormat="1" ht="13.9" hidden="1" customHeight="1" x14ac:dyDescent="0.2">
      <c r="A1866" s="92" t="s">
        <v>146</v>
      </c>
      <c r="B1866" s="94">
        <v>11</v>
      </c>
      <c r="C1866" s="96">
        <v>127339.99</v>
      </c>
      <c r="D1866" s="96">
        <v>0</v>
      </c>
      <c r="E1866" s="96">
        <v>127339.99</v>
      </c>
      <c r="F1866" s="93" t="s">
        <v>2719</v>
      </c>
      <c r="G1866" s="93" t="s">
        <v>438</v>
      </c>
      <c r="H1866" s="95" t="s">
        <v>2423</v>
      </c>
    </row>
    <row r="1867" spans="1:8" s="91" customFormat="1" ht="13.9" hidden="1" customHeight="1" x14ac:dyDescent="0.2">
      <c r="A1867" s="92" t="s">
        <v>146</v>
      </c>
      <c r="B1867" s="94">
        <v>12</v>
      </c>
      <c r="C1867" s="96">
        <v>127324.2</v>
      </c>
      <c r="D1867" s="96">
        <v>0</v>
      </c>
      <c r="E1867" s="96">
        <v>127324.2</v>
      </c>
      <c r="F1867" s="93" t="s">
        <v>2720</v>
      </c>
      <c r="G1867" s="93" t="s">
        <v>438</v>
      </c>
      <c r="H1867" s="95" t="s">
        <v>2425</v>
      </c>
    </row>
    <row r="1868" spans="1:8" s="91" customFormat="1" ht="13.9" hidden="1" customHeight="1" x14ac:dyDescent="0.2">
      <c r="A1868" s="92" t="s">
        <v>147</v>
      </c>
      <c r="B1868" s="94">
        <v>1</v>
      </c>
      <c r="C1868" s="96">
        <v>131048.55</v>
      </c>
      <c r="D1868" s="96">
        <v>0</v>
      </c>
      <c r="E1868" s="96">
        <v>131048.55</v>
      </c>
      <c r="F1868" s="93" t="s">
        <v>710</v>
      </c>
      <c r="G1868" s="93" t="s">
        <v>711</v>
      </c>
      <c r="H1868" s="95" t="s">
        <v>443</v>
      </c>
    </row>
    <row r="1869" spans="1:8" s="91" customFormat="1" ht="13.9" hidden="1" customHeight="1" x14ac:dyDescent="0.2">
      <c r="A1869" s="92" t="s">
        <v>147</v>
      </c>
      <c r="B1869" s="94">
        <v>2</v>
      </c>
      <c r="C1869" s="96">
        <v>131048.55</v>
      </c>
      <c r="D1869" s="96">
        <v>0</v>
      </c>
      <c r="E1869" s="96">
        <v>131048.55</v>
      </c>
      <c r="F1869" s="93" t="s">
        <v>914</v>
      </c>
      <c r="G1869" s="93" t="s">
        <v>711</v>
      </c>
      <c r="H1869" s="95" t="s">
        <v>780</v>
      </c>
    </row>
    <row r="1870" spans="1:8" s="91" customFormat="1" ht="13.9" hidden="1" customHeight="1" x14ac:dyDescent="0.2">
      <c r="A1870" s="92" t="s">
        <v>147</v>
      </c>
      <c r="B1870" s="94">
        <v>3</v>
      </c>
      <c r="C1870" s="96">
        <v>131048.55</v>
      </c>
      <c r="D1870" s="96">
        <v>0</v>
      </c>
      <c r="E1870" s="96">
        <v>131048.55</v>
      </c>
      <c r="F1870" s="93" t="s">
        <v>1093</v>
      </c>
      <c r="G1870" s="93" t="s">
        <v>711</v>
      </c>
      <c r="H1870" s="95" t="s">
        <v>959</v>
      </c>
    </row>
    <row r="1871" spans="1:8" s="91" customFormat="1" ht="13.9" hidden="1" customHeight="1" x14ac:dyDescent="0.2">
      <c r="A1871" s="92" t="s">
        <v>147</v>
      </c>
      <c r="B1871" s="94">
        <v>4</v>
      </c>
      <c r="C1871" s="96">
        <v>131048.55</v>
      </c>
      <c r="D1871" s="96">
        <v>0</v>
      </c>
      <c r="E1871" s="96">
        <v>131048.55</v>
      </c>
      <c r="F1871" s="93" t="s">
        <v>1273</v>
      </c>
      <c r="G1871" s="93" t="s">
        <v>711</v>
      </c>
      <c r="H1871" s="95" t="s">
        <v>1139</v>
      </c>
    </row>
    <row r="1872" spans="1:8" s="91" customFormat="1" ht="13.9" hidden="1" customHeight="1" x14ac:dyDescent="0.2">
      <c r="A1872" s="92" t="s">
        <v>147</v>
      </c>
      <c r="B1872" s="94">
        <v>5</v>
      </c>
      <c r="C1872" s="96">
        <v>131048.55</v>
      </c>
      <c r="D1872" s="96">
        <v>0</v>
      </c>
      <c r="E1872" s="96">
        <v>131048.55</v>
      </c>
      <c r="F1872" s="93" t="s">
        <v>1451</v>
      </c>
      <c r="G1872" s="93" t="s">
        <v>711</v>
      </c>
      <c r="H1872" s="95" t="s">
        <v>1317</v>
      </c>
    </row>
    <row r="1873" spans="1:8" s="91" customFormat="1" ht="13.9" hidden="1" customHeight="1" x14ac:dyDescent="0.2">
      <c r="A1873" s="92" t="s">
        <v>147</v>
      </c>
      <c r="B1873" s="94">
        <v>6</v>
      </c>
      <c r="C1873" s="96">
        <v>117144.91</v>
      </c>
      <c r="D1873" s="96">
        <v>0</v>
      </c>
      <c r="E1873" s="96">
        <v>117144.91</v>
      </c>
      <c r="F1873" s="93" t="s">
        <v>1629</v>
      </c>
      <c r="G1873" s="93" t="s">
        <v>711</v>
      </c>
      <c r="H1873" s="95" t="s">
        <v>1495</v>
      </c>
    </row>
    <row r="1874" spans="1:8" s="91" customFormat="1" ht="13.9" hidden="1" customHeight="1" x14ac:dyDescent="0.2">
      <c r="A1874" s="92" t="s">
        <v>147</v>
      </c>
      <c r="B1874" s="94">
        <v>7</v>
      </c>
      <c r="C1874" s="96">
        <v>117869.99</v>
      </c>
      <c r="D1874" s="96">
        <v>0</v>
      </c>
      <c r="E1874" s="96">
        <v>117869.99</v>
      </c>
      <c r="F1874" s="93" t="s">
        <v>1814</v>
      </c>
      <c r="G1874" s="93" t="s">
        <v>711</v>
      </c>
      <c r="H1874" s="95" t="s">
        <v>1680</v>
      </c>
    </row>
    <row r="1875" spans="1:8" s="91" customFormat="1" ht="13.9" hidden="1" customHeight="1" x14ac:dyDescent="0.2">
      <c r="A1875" s="92" t="s">
        <v>147</v>
      </c>
      <c r="B1875" s="94">
        <v>8</v>
      </c>
      <c r="C1875" s="96">
        <v>117875.06</v>
      </c>
      <c r="D1875" s="96">
        <v>0</v>
      </c>
      <c r="E1875" s="96">
        <v>117875.06</v>
      </c>
      <c r="F1875" s="93" t="s">
        <v>1989</v>
      </c>
      <c r="G1875" s="93" t="s">
        <v>711</v>
      </c>
      <c r="H1875" s="95" t="s">
        <v>1855</v>
      </c>
    </row>
    <row r="1876" spans="1:8" s="91" customFormat="1" ht="13.9" hidden="1" customHeight="1" x14ac:dyDescent="0.2">
      <c r="A1876" s="92" t="s">
        <v>147</v>
      </c>
      <c r="B1876" s="94">
        <v>9</v>
      </c>
      <c r="C1876" s="96">
        <v>126949.07</v>
      </c>
      <c r="D1876" s="96">
        <v>0</v>
      </c>
      <c r="E1876" s="96">
        <v>126949.07</v>
      </c>
      <c r="F1876" s="93" t="s">
        <v>2167</v>
      </c>
      <c r="G1876" s="93" t="s">
        <v>711</v>
      </c>
      <c r="H1876" s="95" t="s">
        <v>2033</v>
      </c>
    </row>
    <row r="1877" spans="1:8" s="91" customFormat="1" ht="13.9" hidden="1" customHeight="1" x14ac:dyDescent="0.2">
      <c r="A1877" s="92" t="s">
        <v>147</v>
      </c>
      <c r="B1877" s="94">
        <v>10</v>
      </c>
      <c r="C1877" s="96">
        <v>126949.07</v>
      </c>
      <c r="D1877" s="96">
        <v>0</v>
      </c>
      <c r="E1877" s="96">
        <v>126949.07</v>
      </c>
      <c r="F1877" s="93" t="s">
        <v>2363</v>
      </c>
      <c r="G1877" s="93" t="s">
        <v>711</v>
      </c>
      <c r="H1877" s="95" t="s">
        <v>2229</v>
      </c>
    </row>
    <row r="1878" spans="1:8" s="91" customFormat="1" ht="13.9" hidden="1" customHeight="1" x14ac:dyDescent="0.2">
      <c r="A1878" s="92" t="s">
        <v>147</v>
      </c>
      <c r="B1878" s="94">
        <v>11</v>
      </c>
      <c r="C1878" s="96">
        <v>126949.07</v>
      </c>
      <c r="D1878" s="96">
        <v>0</v>
      </c>
      <c r="E1878" s="96">
        <v>126949.07</v>
      </c>
      <c r="F1878" s="93" t="s">
        <v>2722</v>
      </c>
      <c r="G1878" s="93" t="s">
        <v>711</v>
      </c>
      <c r="H1878" s="95" t="s">
        <v>2394</v>
      </c>
    </row>
    <row r="1879" spans="1:8" s="91" customFormat="1" ht="13.9" hidden="1" customHeight="1" x14ac:dyDescent="0.2">
      <c r="A1879" s="92" t="s">
        <v>147</v>
      </c>
      <c r="B1879" s="94">
        <v>12</v>
      </c>
      <c r="C1879" s="96">
        <v>126939.49</v>
      </c>
      <c r="D1879" s="96">
        <v>0</v>
      </c>
      <c r="E1879" s="96">
        <v>126939.49</v>
      </c>
      <c r="F1879" s="93" t="s">
        <v>2723</v>
      </c>
      <c r="G1879" s="93" t="s">
        <v>711</v>
      </c>
      <c r="H1879" s="95" t="s">
        <v>2396</v>
      </c>
    </row>
    <row r="1880" spans="1:8" s="91" customFormat="1" ht="13.9" hidden="1" customHeight="1" x14ac:dyDescent="0.2">
      <c r="A1880" s="92" t="s">
        <v>148</v>
      </c>
      <c r="B1880" s="94">
        <v>1</v>
      </c>
      <c r="C1880" s="96">
        <v>206167.81</v>
      </c>
      <c r="D1880" s="96">
        <v>0</v>
      </c>
      <c r="E1880" s="96">
        <v>206167.81</v>
      </c>
      <c r="F1880" s="93" t="s">
        <v>712</v>
      </c>
      <c r="G1880" s="93" t="s">
        <v>713</v>
      </c>
      <c r="H1880" s="95" t="s">
        <v>443</v>
      </c>
    </row>
    <row r="1881" spans="1:8" s="91" customFormat="1" ht="13.9" hidden="1" customHeight="1" x14ac:dyDescent="0.2">
      <c r="A1881" s="92" t="s">
        <v>148</v>
      </c>
      <c r="B1881" s="94">
        <v>2</v>
      </c>
      <c r="C1881" s="96">
        <v>206167.81</v>
      </c>
      <c r="D1881" s="96">
        <v>0</v>
      </c>
      <c r="E1881" s="96">
        <v>206167.81</v>
      </c>
      <c r="F1881" s="93" t="s">
        <v>915</v>
      </c>
      <c r="G1881" s="93" t="s">
        <v>713</v>
      </c>
      <c r="H1881" s="95" t="s">
        <v>780</v>
      </c>
    </row>
    <row r="1882" spans="1:8" s="91" customFormat="1" ht="13.9" hidden="1" customHeight="1" x14ac:dyDescent="0.2">
      <c r="A1882" s="92" t="s">
        <v>148</v>
      </c>
      <c r="B1882" s="94">
        <v>3</v>
      </c>
      <c r="C1882" s="96">
        <v>206167.81</v>
      </c>
      <c r="D1882" s="96">
        <v>0</v>
      </c>
      <c r="E1882" s="96">
        <v>206167.81</v>
      </c>
      <c r="F1882" s="93" t="s">
        <v>1094</v>
      </c>
      <c r="G1882" s="93" t="s">
        <v>713</v>
      </c>
      <c r="H1882" s="95" t="s">
        <v>959</v>
      </c>
    </row>
    <row r="1883" spans="1:8" s="91" customFormat="1" ht="13.9" hidden="1" customHeight="1" x14ac:dyDescent="0.2">
      <c r="A1883" s="92" t="s">
        <v>148</v>
      </c>
      <c r="B1883" s="94">
        <v>4</v>
      </c>
      <c r="C1883" s="96">
        <v>201005.15</v>
      </c>
      <c r="D1883" s="96">
        <v>0</v>
      </c>
      <c r="E1883" s="96">
        <v>201005.15</v>
      </c>
      <c r="F1883" s="93" t="s">
        <v>1274</v>
      </c>
      <c r="G1883" s="93" t="s">
        <v>713</v>
      </c>
      <c r="H1883" s="95" t="s">
        <v>1139</v>
      </c>
    </row>
    <row r="1884" spans="1:8" s="91" customFormat="1" ht="13.9" hidden="1" customHeight="1" x14ac:dyDescent="0.2">
      <c r="A1884" s="64" t="s">
        <v>148</v>
      </c>
      <c r="B1884" s="65">
        <v>4</v>
      </c>
      <c r="C1884" s="66">
        <v>5162.66</v>
      </c>
      <c r="D1884" s="66">
        <v>0</v>
      </c>
      <c r="E1884" s="66">
        <v>5162.66</v>
      </c>
      <c r="F1884" s="64" t="s">
        <v>1274</v>
      </c>
      <c r="G1884" s="64" t="s">
        <v>713</v>
      </c>
      <c r="H1884" s="64" t="s">
        <v>2390</v>
      </c>
    </row>
    <row r="1885" spans="1:8" s="91" customFormat="1" ht="13.9" hidden="1" customHeight="1" x14ac:dyDescent="0.2">
      <c r="A1885" s="92" t="s">
        <v>148</v>
      </c>
      <c r="B1885" s="94">
        <v>5</v>
      </c>
      <c r="C1885" s="96">
        <v>206167.81</v>
      </c>
      <c r="D1885" s="96">
        <v>0</v>
      </c>
      <c r="E1885" s="96">
        <v>206167.81</v>
      </c>
      <c r="F1885" s="93" t="s">
        <v>1452</v>
      </c>
      <c r="G1885" s="93" t="s">
        <v>713</v>
      </c>
      <c r="H1885" s="95" t="s">
        <v>1317</v>
      </c>
    </row>
    <row r="1886" spans="1:8" s="91" customFormat="1" ht="13.9" hidden="1" customHeight="1" x14ac:dyDescent="0.2">
      <c r="A1886" s="92" t="s">
        <v>148</v>
      </c>
      <c r="B1886" s="94">
        <v>6</v>
      </c>
      <c r="C1886" s="96">
        <v>131213.54999999999</v>
      </c>
      <c r="D1886" s="96">
        <v>0</v>
      </c>
      <c r="E1886" s="96">
        <v>131213.54999999999</v>
      </c>
      <c r="F1886" s="93" t="s">
        <v>1630</v>
      </c>
      <c r="G1886" s="93" t="s">
        <v>713</v>
      </c>
      <c r="H1886" s="95" t="s">
        <v>1495</v>
      </c>
    </row>
    <row r="1887" spans="1:8" s="91" customFormat="1" ht="13.9" hidden="1" customHeight="1" x14ac:dyDescent="0.2">
      <c r="A1887" s="92" t="s">
        <v>148</v>
      </c>
      <c r="B1887" s="94">
        <v>7</v>
      </c>
      <c r="C1887" s="96">
        <v>185876.02</v>
      </c>
      <c r="D1887" s="96">
        <v>0</v>
      </c>
      <c r="E1887" s="96">
        <v>185876.02</v>
      </c>
      <c r="F1887" s="93" t="s">
        <v>1815</v>
      </c>
      <c r="G1887" s="93" t="s">
        <v>713</v>
      </c>
      <c r="H1887" s="95" t="s">
        <v>1680</v>
      </c>
    </row>
    <row r="1888" spans="1:8" s="91" customFormat="1" ht="13.9" hidden="1" customHeight="1" x14ac:dyDescent="0.2">
      <c r="A1888" s="92" t="s">
        <v>148</v>
      </c>
      <c r="B1888" s="94">
        <v>8</v>
      </c>
      <c r="C1888" s="96">
        <v>185883.4</v>
      </c>
      <c r="D1888" s="96">
        <v>0</v>
      </c>
      <c r="E1888" s="96">
        <v>185883.4</v>
      </c>
      <c r="F1888" s="93" t="s">
        <v>1990</v>
      </c>
      <c r="G1888" s="93" t="s">
        <v>713</v>
      </c>
      <c r="H1888" s="95" t="s">
        <v>1855</v>
      </c>
    </row>
    <row r="1889" spans="1:8" s="91" customFormat="1" ht="13.9" hidden="1" customHeight="1" x14ac:dyDescent="0.2">
      <c r="A1889" s="92" t="s">
        <v>148</v>
      </c>
      <c r="B1889" s="94">
        <v>9</v>
      </c>
      <c r="C1889" s="96">
        <v>199086.76</v>
      </c>
      <c r="D1889" s="96">
        <v>0</v>
      </c>
      <c r="E1889" s="96">
        <v>199086.76</v>
      </c>
      <c r="F1889" s="93" t="s">
        <v>2168</v>
      </c>
      <c r="G1889" s="93" t="s">
        <v>713</v>
      </c>
      <c r="H1889" s="95" t="s">
        <v>2033</v>
      </c>
    </row>
    <row r="1890" spans="1:8" s="91" customFormat="1" ht="13.9" hidden="1" customHeight="1" x14ac:dyDescent="0.2">
      <c r="A1890" s="92" t="s">
        <v>148</v>
      </c>
      <c r="B1890" s="94">
        <v>10</v>
      </c>
      <c r="C1890" s="96">
        <v>199086.76</v>
      </c>
      <c r="D1890" s="96">
        <v>0</v>
      </c>
      <c r="E1890" s="96">
        <v>199086.76</v>
      </c>
      <c r="F1890" s="93" t="s">
        <v>2364</v>
      </c>
      <c r="G1890" s="93" t="s">
        <v>713</v>
      </c>
      <c r="H1890" s="95" t="s">
        <v>2229</v>
      </c>
    </row>
    <row r="1891" spans="1:8" s="91" customFormat="1" ht="13.9" hidden="1" customHeight="1" x14ac:dyDescent="0.2">
      <c r="A1891" s="92" t="s">
        <v>148</v>
      </c>
      <c r="B1891" s="94">
        <v>11</v>
      </c>
      <c r="C1891" s="96">
        <v>199086.76</v>
      </c>
      <c r="D1891" s="96">
        <v>0</v>
      </c>
      <c r="E1891" s="96">
        <v>199086.76</v>
      </c>
      <c r="F1891" s="93" t="s">
        <v>2725</v>
      </c>
      <c r="G1891" s="93" t="s">
        <v>713</v>
      </c>
      <c r="H1891" s="95" t="s">
        <v>2394</v>
      </c>
    </row>
    <row r="1892" spans="1:8" s="91" customFormat="1" ht="13.9" hidden="1" customHeight="1" x14ac:dyDescent="0.2">
      <c r="A1892" s="92" t="s">
        <v>148</v>
      </c>
      <c r="B1892" s="94">
        <v>12</v>
      </c>
      <c r="C1892" s="96">
        <v>199072.83</v>
      </c>
      <c r="D1892" s="96">
        <v>0</v>
      </c>
      <c r="E1892" s="96">
        <v>199072.83</v>
      </c>
      <c r="F1892" s="93" t="s">
        <v>2726</v>
      </c>
      <c r="G1892" s="93" t="s">
        <v>713</v>
      </c>
      <c r="H1892" s="95" t="s">
        <v>2396</v>
      </c>
    </row>
    <row r="1893" spans="1:8" s="91" customFormat="1" ht="13.9" hidden="1" customHeight="1" x14ac:dyDescent="0.2">
      <c r="A1893" s="92" t="s">
        <v>149</v>
      </c>
      <c r="B1893" s="94">
        <v>1</v>
      </c>
      <c r="C1893" s="96">
        <v>392100.05</v>
      </c>
      <c r="D1893" s="96">
        <v>0</v>
      </c>
      <c r="E1893" s="96">
        <v>392100.05</v>
      </c>
      <c r="F1893" s="93" t="s">
        <v>714</v>
      </c>
      <c r="G1893" s="93" t="s">
        <v>715</v>
      </c>
      <c r="H1893" s="95" t="s">
        <v>443</v>
      </c>
    </row>
    <row r="1894" spans="1:8" s="91" customFormat="1" ht="13.9" hidden="1" customHeight="1" x14ac:dyDescent="0.2">
      <c r="A1894" s="92" t="s">
        <v>149</v>
      </c>
      <c r="B1894" s="94">
        <v>2</v>
      </c>
      <c r="C1894" s="96">
        <v>392100.05</v>
      </c>
      <c r="D1894" s="96">
        <v>0</v>
      </c>
      <c r="E1894" s="96">
        <v>392100.05</v>
      </c>
      <c r="F1894" s="93" t="s">
        <v>916</v>
      </c>
      <c r="G1894" s="93" t="s">
        <v>715</v>
      </c>
      <c r="H1894" s="95" t="s">
        <v>780</v>
      </c>
    </row>
    <row r="1895" spans="1:8" s="91" customFormat="1" ht="13.9" hidden="1" customHeight="1" x14ac:dyDescent="0.2">
      <c r="A1895" s="92" t="s">
        <v>149</v>
      </c>
      <c r="B1895" s="94">
        <v>3</v>
      </c>
      <c r="C1895" s="96">
        <v>392100.05</v>
      </c>
      <c r="D1895" s="96">
        <v>0</v>
      </c>
      <c r="E1895" s="96">
        <v>392100.05</v>
      </c>
      <c r="F1895" s="93" t="s">
        <v>1095</v>
      </c>
      <c r="G1895" s="93" t="s">
        <v>715</v>
      </c>
      <c r="H1895" s="95" t="s">
        <v>959</v>
      </c>
    </row>
    <row r="1896" spans="1:8" s="91" customFormat="1" ht="13.9" hidden="1" customHeight="1" x14ac:dyDescent="0.2">
      <c r="A1896" s="92" t="s">
        <v>149</v>
      </c>
      <c r="B1896" s="94">
        <v>4</v>
      </c>
      <c r="C1896" s="96">
        <v>369556</v>
      </c>
      <c r="D1896" s="96">
        <v>0</v>
      </c>
      <c r="E1896" s="96">
        <v>369556</v>
      </c>
      <c r="F1896" s="93" t="s">
        <v>1275</v>
      </c>
      <c r="G1896" s="93" t="s">
        <v>715</v>
      </c>
      <c r="H1896" s="95" t="s">
        <v>1139</v>
      </c>
    </row>
    <row r="1897" spans="1:8" s="91" customFormat="1" ht="13.9" hidden="1" customHeight="1" x14ac:dyDescent="0.2">
      <c r="A1897" s="53" t="s">
        <v>149</v>
      </c>
      <c r="B1897" s="75">
        <v>4</v>
      </c>
      <c r="C1897" s="54">
        <v>22544.05</v>
      </c>
      <c r="D1897" s="54">
        <v>0</v>
      </c>
      <c r="E1897" s="54">
        <v>22544.05</v>
      </c>
      <c r="F1897" s="54" t="s">
        <v>1275</v>
      </c>
      <c r="G1897" s="54" t="s">
        <v>715</v>
      </c>
      <c r="H1897" s="54" t="s">
        <v>2390</v>
      </c>
    </row>
    <row r="1898" spans="1:8" s="91" customFormat="1" ht="13.9" hidden="1" customHeight="1" x14ac:dyDescent="0.2">
      <c r="A1898" s="92" t="s">
        <v>149</v>
      </c>
      <c r="B1898" s="94">
        <v>5</v>
      </c>
      <c r="C1898" s="96">
        <v>392100.05</v>
      </c>
      <c r="D1898" s="96">
        <v>0</v>
      </c>
      <c r="E1898" s="96">
        <v>392100.05</v>
      </c>
      <c r="F1898" s="93" t="s">
        <v>1453</v>
      </c>
      <c r="G1898" s="93" t="s">
        <v>715</v>
      </c>
      <c r="H1898" s="95" t="s">
        <v>1317</v>
      </c>
    </row>
    <row r="1899" spans="1:8" s="91" customFormat="1" ht="13.9" hidden="1" customHeight="1" x14ac:dyDescent="0.2">
      <c r="A1899" s="92" t="s">
        <v>149</v>
      </c>
      <c r="B1899" s="94">
        <v>6</v>
      </c>
      <c r="C1899" s="96">
        <v>369176.25</v>
      </c>
      <c r="D1899" s="96">
        <v>0</v>
      </c>
      <c r="E1899" s="96">
        <v>369176.25</v>
      </c>
      <c r="F1899" s="93" t="s">
        <v>1631</v>
      </c>
      <c r="G1899" s="93" t="s">
        <v>715</v>
      </c>
      <c r="H1899" s="95" t="s">
        <v>1495</v>
      </c>
    </row>
    <row r="1900" spans="1:8" s="91" customFormat="1" ht="13.9" hidden="1" customHeight="1" x14ac:dyDescent="0.2">
      <c r="A1900" s="92" t="s">
        <v>149</v>
      </c>
      <c r="B1900" s="94">
        <v>7</v>
      </c>
      <c r="C1900" s="96">
        <v>374069.06</v>
      </c>
      <c r="D1900" s="96">
        <v>0</v>
      </c>
      <c r="E1900" s="96">
        <v>374069.06</v>
      </c>
      <c r="F1900" s="93" t="s">
        <v>1816</v>
      </c>
      <c r="G1900" s="93" t="s">
        <v>715</v>
      </c>
      <c r="H1900" s="95" t="s">
        <v>1680</v>
      </c>
    </row>
    <row r="1901" spans="1:8" s="91" customFormat="1" ht="13.9" hidden="1" customHeight="1" x14ac:dyDescent="0.2">
      <c r="A1901" s="92" t="s">
        <v>149</v>
      </c>
      <c r="B1901" s="94">
        <v>8</v>
      </c>
      <c r="C1901" s="96">
        <v>374082.74</v>
      </c>
      <c r="D1901" s="96">
        <v>0</v>
      </c>
      <c r="E1901" s="96">
        <v>374082.74</v>
      </c>
      <c r="F1901" s="93" t="s">
        <v>1991</v>
      </c>
      <c r="G1901" s="93" t="s">
        <v>715</v>
      </c>
      <c r="H1901" s="95" t="s">
        <v>1855</v>
      </c>
    </row>
    <row r="1902" spans="1:8" s="91" customFormat="1" ht="13.9" hidden="1" customHeight="1" x14ac:dyDescent="0.2">
      <c r="A1902" s="92" t="s">
        <v>149</v>
      </c>
      <c r="B1902" s="94">
        <v>9</v>
      </c>
      <c r="C1902" s="96">
        <v>398559.53</v>
      </c>
      <c r="D1902" s="96">
        <v>0</v>
      </c>
      <c r="E1902" s="96">
        <v>398559.53</v>
      </c>
      <c r="F1902" s="93" t="s">
        <v>2169</v>
      </c>
      <c r="G1902" s="93" t="s">
        <v>715</v>
      </c>
      <c r="H1902" s="95" t="s">
        <v>2033</v>
      </c>
    </row>
    <row r="1903" spans="1:8" s="91" customFormat="1" ht="13.9" hidden="1" customHeight="1" x14ac:dyDescent="0.2">
      <c r="A1903" s="92" t="s">
        <v>149</v>
      </c>
      <c r="B1903" s="94">
        <v>10</v>
      </c>
      <c r="C1903" s="96">
        <v>398559.52</v>
      </c>
      <c r="D1903" s="96">
        <v>0</v>
      </c>
      <c r="E1903" s="96">
        <v>398559.52</v>
      </c>
      <c r="F1903" s="93" t="s">
        <v>2365</v>
      </c>
      <c r="G1903" s="93" t="s">
        <v>715</v>
      </c>
      <c r="H1903" s="95" t="s">
        <v>2229</v>
      </c>
    </row>
    <row r="1904" spans="1:8" s="91" customFormat="1" ht="13.9" hidden="1" customHeight="1" x14ac:dyDescent="0.2">
      <c r="A1904" s="92" t="s">
        <v>149</v>
      </c>
      <c r="B1904" s="94">
        <v>11</v>
      </c>
      <c r="C1904" s="96">
        <v>398559.53</v>
      </c>
      <c r="D1904" s="96">
        <v>0</v>
      </c>
      <c r="E1904" s="96">
        <v>398559.53</v>
      </c>
      <c r="F1904" s="93" t="s">
        <v>2727</v>
      </c>
      <c r="G1904" s="93" t="s">
        <v>715</v>
      </c>
      <c r="H1904" s="95" t="s">
        <v>2394</v>
      </c>
    </row>
    <row r="1905" spans="1:8" s="91" customFormat="1" ht="13.9" hidden="1" customHeight="1" x14ac:dyDescent="0.2">
      <c r="A1905" s="92" t="s">
        <v>149</v>
      </c>
      <c r="B1905" s="94">
        <v>12</v>
      </c>
      <c r="C1905" s="96">
        <v>398533.7</v>
      </c>
      <c r="D1905" s="96">
        <v>0</v>
      </c>
      <c r="E1905" s="96">
        <v>398533.7</v>
      </c>
      <c r="F1905" s="93" t="s">
        <v>2728</v>
      </c>
      <c r="G1905" s="93" t="s">
        <v>715</v>
      </c>
      <c r="H1905" s="95" t="s">
        <v>2396</v>
      </c>
    </row>
    <row r="1906" spans="1:8" s="91" customFormat="1" ht="13.9" hidden="1" customHeight="1" x14ac:dyDescent="0.2">
      <c r="A1906" s="92" t="s">
        <v>150</v>
      </c>
      <c r="B1906" s="94">
        <v>1</v>
      </c>
      <c r="C1906" s="96">
        <v>68576.649999999994</v>
      </c>
      <c r="D1906" s="96">
        <v>0</v>
      </c>
      <c r="E1906" s="96">
        <v>68576.649999999994</v>
      </c>
      <c r="F1906" s="93" t="s">
        <v>716</v>
      </c>
      <c r="G1906" s="93" t="s">
        <v>717</v>
      </c>
      <c r="H1906" s="95" t="s">
        <v>443</v>
      </c>
    </row>
    <row r="1907" spans="1:8" s="91" customFormat="1" ht="13.9" hidden="1" customHeight="1" x14ac:dyDescent="0.2">
      <c r="A1907" s="92" t="s">
        <v>150</v>
      </c>
      <c r="B1907" s="94">
        <v>2</v>
      </c>
      <c r="C1907" s="96">
        <v>68576.649999999994</v>
      </c>
      <c r="D1907" s="96">
        <v>0</v>
      </c>
      <c r="E1907" s="96">
        <v>68576.649999999994</v>
      </c>
      <c r="F1907" s="93" t="s">
        <v>917</v>
      </c>
      <c r="G1907" s="93" t="s">
        <v>717</v>
      </c>
      <c r="H1907" s="95" t="s">
        <v>780</v>
      </c>
    </row>
    <row r="1908" spans="1:8" s="91" customFormat="1" ht="13.9" hidden="1" customHeight="1" x14ac:dyDescent="0.2">
      <c r="A1908" s="92" t="s">
        <v>150</v>
      </c>
      <c r="B1908" s="94">
        <v>3</v>
      </c>
      <c r="C1908" s="96">
        <v>68576.649999999994</v>
      </c>
      <c r="D1908" s="96">
        <v>0</v>
      </c>
      <c r="E1908" s="96">
        <v>68576.649999999994</v>
      </c>
      <c r="F1908" s="93" t="s">
        <v>1096</v>
      </c>
      <c r="G1908" s="93" t="s">
        <v>717</v>
      </c>
      <c r="H1908" s="95" t="s">
        <v>959</v>
      </c>
    </row>
    <row r="1909" spans="1:8" s="91" customFormat="1" ht="13.9" hidden="1" customHeight="1" x14ac:dyDescent="0.2">
      <c r="A1909" s="92" t="s">
        <v>150</v>
      </c>
      <c r="B1909" s="94">
        <v>4</v>
      </c>
      <c r="C1909" s="96">
        <v>63609.41</v>
      </c>
      <c r="D1909" s="96">
        <v>0</v>
      </c>
      <c r="E1909" s="96">
        <v>63609.41</v>
      </c>
      <c r="F1909" s="93" t="s">
        <v>1276</v>
      </c>
      <c r="G1909" s="93" t="s">
        <v>717</v>
      </c>
      <c r="H1909" s="95" t="s">
        <v>1139</v>
      </c>
    </row>
    <row r="1910" spans="1:8" s="91" customFormat="1" ht="13.9" hidden="1" customHeight="1" x14ac:dyDescent="0.2">
      <c r="A1910" s="64" t="s">
        <v>150</v>
      </c>
      <c r="B1910" s="65">
        <v>4</v>
      </c>
      <c r="C1910" s="66">
        <v>4967.24</v>
      </c>
      <c r="D1910" s="66">
        <v>0</v>
      </c>
      <c r="E1910" s="66">
        <v>4967.24</v>
      </c>
      <c r="F1910" s="64" t="s">
        <v>1276</v>
      </c>
      <c r="G1910" s="64" t="s">
        <v>717</v>
      </c>
      <c r="H1910" s="64" t="s">
        <v>2390</v>
      </c>
    </row>
    <row r="1911" spans="1:8" s="91" customFormat="1" ht="13.9" hidden="1" customHeight="1" x14ac:dyDescent="0.2">
      <c r="A1911" s="92" t="s">
        <v>150</v>
      </c>
      <c r="B1911" s="94">
        <v>5</v>
      </c>
      <c r="C1911" s="96">
        <v>68576.649999999994</v>
      </c>
      <c r="D1911" s="96">
        <v>0</v>
      </c>
      <c r="E1911" s="96">
        <v>68576.649999999994</v>
      </c>
      <c r="F1911" s="93" t="s">
        <v>1454</v>
      </c>
      <c r="G1911" s="93" t="s">
        <v>717</v>
      </c>
      <c r="H1911" s="95" t="s">
        <v>1317</v>
      </c>
    </row>
    <row r="1912" spans="1:8" s="91" customFormat="1" ht="13.9" hidden="1" customHeight="1" x14ac:dyDescent="0.2">
      <c r="A1912" s="92" t="s">
        <v>150</v>
      </c>
      <c r="B1912" s="94">
        <v>6</v>
      </c>
      <c r="C1912" s="96">
        <v>25232.02</v>
      </c>
      <c r="D1912" s="96">
        <v>0</v>
      </c>
      <c r="E1912" s="96">
        <v>25232.02</v>
      </c>
      <c r="F1912" s="93" t="s">
        <v>1632</v>
      </c>
      <c r="G1912" s="93" t="s">
        <v>717</v>
      </c>
      <c r="H1912" s="95" t="s">
        <v>1495</v>
      </c>
    </row>
    <row r="1913" spans="1:8" s="91" customFormat="1" ht="13.9" hidden="1" customHeight="1" x14ac:dyDescent="0.2">
      <c r="A1913" s="92" t="s">
        <v>150</v>
      </c>
      <c r="B1913" s="94">
        <v>7</v>
      </c>
      <c r="C1913" s="96">
        <v>75949.070000000007</v>
      </c>
      <c r="D1913" s="96">
        <v>0</v>
      </c>
      <c r="E1913" s="96">
        <v>75949.070000000007</v>
      </c>
      <c r="F1913" s="93" t="s">
        <v>1817</v>
      </c>
      <c r="G1913" s="93" t="s">
        <v>717</v>
      </c>
      <c r="H1913" s="95" t="s">
        <v>1680</v>
      </c>
    </row>
    <row r="1914" spans="1:8" s="91" customFormat="1" ht="13.9" hidden="1" customHeight="1" x14ac:dyDescent="0.2">
      <c r="A1914" s="92" t="s">
        <v>150</v>
      </c>
      <c r="B1914" s="94">
        <v>8</v>
      </c>
      <c r="C1914" s="96">
        <v>75952.37</v>
      </c>
      <c r="D1914" s="96">
        <v>0</v>
      </c>
      <c r="E1914" s="96">
        <v>75952.37</v>
      </c>
      <c r="F1914" s="93" t="s">
        <v>1992</v>
      </c>
      <c r="G1914" s="93" t="s">
        <v>717</v>
      </c>
      <c r="H1914" s="95" t="s">
        <v>1855</v>
      </c>
    </row>
    <row r="1915" spans="1:8" s="91" customFormat="1" ht="13.9" hidden="1" customHeight="1" x14ac:dyDescent="0.2">
      <c r="A1915" s="92" t="s">
        <v>150</v>
      </c>
      <c r="B1915" s="94">
        <v>9</v>
      </c>
      <c r="C1915" s="96">
        <v>81859.17</v>
      </c>
      <c r="D1915" s="96">
        <v>0</v>
      </c>
      <c r="E1915" s="96">
        <v>81859.17</v>
      </c>
      <c r="F1915" s="93" t="s">
        <v>2170</v>
      </c>
      <c r="G1915" s="93" t="s">
        <v>717</v>
      </c>
      <c r="H1915" s="95" t="s">
        <v>2033</v>
      </c>
    </row>
    <row r="1916" spans="1:8" s="91" customFormat="1" ht="13.9" hidden="1" customHeight="1" x14ac:dyDescent="0.2">
      <c r="A1916" s="92" t="s">
        <v>150</v>
      </c>
      <c r="B1916" s="94">
        <v>10</v>
      </c>
      <c r="C1916" s="96">
        <v>81859.17</v>
      </c>
      <c r="D1916" s="96">
        <v>0</v>
      </c>
      <c r="E1916" s="96">
        <v>81859.17</v>
      </c>
      <c r="F1916" s="93" t="s">
        <v>2366</v>
      </c>
      <c r="G1916" s="93" t="s">
        <v>717</v>
      </c>
      <c r="H1916" s="95" t="s">
        <v>2229</v>
      </c>
    </row>
    <row r="1917" spans="1:8" s="91" customFormat="1" ht="13.9" hidden="1" customHeight="1" x14ac:dyDescent="0.2">
      <c r="A1917" s="92" t="s">
        <v>150</v>
      </c>
      <c r="B1917" s="94">
        <v>11</v>
      </c>
      <c r="C1917" s="96">
        <v>81859.179999999993</v>
      </c>
      <c r="D1917" s="96">
        <v>0</v>
      </c>
      <c r="E1917" s="96">
        <v>81859.179999999993</v>
      </c>
      <c r="F1917" s="93" t="s">
        <v>2729</v>
      </c>
      <c r="G1917" s="93" t="s">
        <v>717</v>
      </c>
      <c r="H1917" s="95" t="s">
        <v>2394</v>
      </c>
    </row>
    <row r="1918" spans="1:8" s="91" customFormat="1" ht="13.9" hidden="1" customHeight="1" x14ac:dyDescent="0.2">
      <c r="A1918" s="92" t="s">
        <v>150</v>
      </c>
      <c r="B1918" s="94">
        <v>12</v>
      </c>
      <c r="C1918" s="96">
        <v>81852.94</v>
      </c>
      <c r="D1918" s="96">
        <v>0</v>
      </c>
      <c r="E1918" s="96">
        <v>81852.94</v>
      </c>
      <c r="F1918" s="93" t="s">
        <v>2730</v>
      </c>
      <c r="G1918" s="93" t="s">
        <v>717</v>
      </c>
      <c r="H1918" s="95" t="s">
        <v>2396</v>
      </c>
    </row>
    <row r="1919" spans="1:8" s="91" customFormat="1" ht="13.9" hidden="1" customHeight="1" x14ac:dyDescent="0.2">
      <c r="A1919" s="92" t="s">
        <v>151</v>
      </c>
      <c r="B1919" s="94">
        <v>1</v>
      </c>
      <c r="C1919" s="96">
        <v>365404.66</v>
      </c>
      <c r="D1919" s="96">
        <v>0</v>
      </c>
      <c r="E1919" s="96">
        <v>365404.66</v>
      </c>
      <c r="F1919" s="93" t="s">
        <v>718</v>
      </c>
      <c r="G1919" s="93" t="s">
        <v>719</v>
      </c>
      <c r="H1919" s="95" t="s">
        <v>443</v>
      </c>
    </row>
    <row r="1920" spans="1:8" s="91" customFormat="1" ht="13.9" hidden="1" customHeight="1" x14ac:dyDescent="0.2">
      <c r="A1920" s="92" t="s">
        <v>151</v>
      </c>
      <c r="B1920" s="94">
        <v>2</v>
      </c>
      <c r="C1920" s="96">
        <v>365404.66</v>
      </c>
      <c r="D1920" s="96">
        <v>0</v>
      </c>
      <c r="E1920" s="96">
        <v>365404.66</v>
      </c>
      <c r="F1920" s="93" t="s">
        <v>918</v>
      </c>
      <c r="G1920" s="93" t="s">
        <v>719</v>
      </c>
      <c r="H1920" s="95" t="s">
        <v>780</v>
      </c>
    </row>
    <row r="1921" spans="1:8" s="91" customFormat="1" ht="13.9" hidden="1" customHeight="1" x14ac:dyDescent="0.2">
      <c r="A1921" s="92" t="s">
        <v>151</v>
      </c>
      <c r="B1921" s="94">
        <v>3</v>
      </c>
      <c r="C1921" s="96">
        <v>365404.66</v>
      </c>
      <c r="D1921" s="96">
        <v>0</v>
      </c>
      <c r="E1921" s="96">
        <v>365404.66</v>
      </c>
      <c r="F1921" s="93" t="s">
        <v>1097</v>
      </c>
      <c r="G1921" s="93" t="s">
        <v>719</v>
      </c>
      <c r="H1921" s="95" t="s">
        <v>959</v>
      </c>
    </row>
    <row r="1922" spans="1:8" s="91" customFormat="1" ht="13.9" hidden="1" customHeight="1" x14ac:dyDescent="0.2">
      <c r="A1922" s="92" t="s">
        <v>151</v>
      </c>
      <c r="B1922" s="94">
        <v>4</v>
      </c>
      <c r="C1922" s="96">
        <v>341368.53</v>
      </c>
      <c r="D1922" s="96">
        <v>0</v>
      </c>
      <c r="E1922" s="96">
        <v>341368.53</v>
      </c>
      <c r="F1922" s="93" t="s">
        <v>1277</v>
      </c>
      <c r="G1922" s="93" t="s">
        <v>719</v>
      </c>
      <c r="H1922" s="95" t="s">
        <v>1139</v>
      </c>
    </row>
    <row r="1923" spans="1:8" s="91" customFormat="1" ht="13.9" hidden="1" customHeight="1" x14ac:dyDescent="0.2">
      <c r="A1923" s="64" t="s">
        <v>151</v>
      </c>
      <c r="B1923" s="65">
        <v>4</v>
      </c>
      <c r="C1923" s="66">
        <v>24036.13</v>
      </c>
      <c r="D1923" s="66">
        <v>0</v>
      </c>
      <c r="E1923" s="66">
        <v>24036.13</v>
      </c>
      <c r="F1923" s="64" t="s">
        <v>1277</v>
      </c>
      <c r="G1923" s="64" t="s">
        <v>719</v>
      </c>
      <c r="H1923" s="64" t="s">
        <v>2390</v>
      </c>
    </row>
    <row r="1924" spans="1:8" s="91" customFormat="1" ht="13.9" hidden="1" customHeight="1" x14ac:dyDescent="0.2">
      <c r="A1924" s="92" t="s">
        <v>151</v>
      </c>
      <c r="B1924" s="94">
        <v>5</v>
      </c>
      <c r="C1924" s="96">
        <v>365404.66</v>
      </c>
      <c r="D1924" s="96">
        <v>0</v>
      </c>
      <c r="E1924" s="96">
        <v>365404.66</v>
      </c>
      <c r="F1924" s="93" t="s">
        <v>1455</v>
      </c>
      <c r="G1924" s="93" t="s">
        <v>719</v>
      </c>
      <c r="H1924" s="95" t="s">
        <v>1317</v>
      </c>
    </row>
    <row r="1925" spans="1:8" s="91" customFormat="1" ht="13.9" hidden="1" customHeight="1" x14ac:dyDescent="0.2">
      <c r="A1925" s="92" t="s">
        <v>151</v>
      </c>
      <c r="B1925" s="94">
        <v>6</v>
      </c>
      <c r="C1925" s="96">
        <v>360685.56</v>
      </c>
      <c r="D1925" s="96">
        <v>0</v>
      </c>
      <c r="E1925" s="96">
        <v>360685.56</v>
      </c>
      <c r="F1925" s="93" t="s">
        <v>1633</v>
      </c>
      <c r="G1925" s="93" t="s">
        <v>719</v>
      </c>
      <c r="H1925" s="95" t="s">
        <v>1495</v>
      </c>
    </row>
    <row r="1926" spans="1:8" s="91" customFormat="1" ht="13.9" hidden="1" customHeight="1" x14ac:dyDescent="0.2">
      <c r="A1926" s="92" t="s">
        <v>151</v>
      </c>
      <c r="B1926" s="94">
        <v>7</v>
      </c>
      <c r="C1926" s="96">
        <v>368633.27</v>
      </c>
      <c r="D1926" s="96">
        <v>0</v>
      </c>
      <c r="E1926" s="96">
        <v>368633.27</v>
      </c>
      <c r="F1926" s="93" t="s">
        <v>1818</v>
      </c>
      <c r="G1926" s="93" t="s">
        <v>719</v>
      </c>
      <c r="H1926" s="95" t="s">
        <v>1680</v>
      </c>
    </row>
    <row r="1927" spans="1:8" s="91" customFormat="1" ht="13.9" hidden="1" customHeight="1" x14ac:dyDescent="0.2">
      <c r="A1927" s="92" t="s">
        <v>151</v>
      </c>
      <c r="B1927" s="94">
        <v>8</v>
      </c>
      <c r="C1927" s="96">
        <v>368656.35</v>
      </c>
      <c r="D1927" s="96">
        <v>0</v>
      </c>
      <c r="E1927" s="96">
        <v>368656.35</v>
      </c>
      <c r="F1927" s="93" t="s">
        <v>1993</v>
      </c>
      <c r="G1927" s="93" t="s">
        <v>719</v>
      </c>
      <c r="H1927" s="95" t="s">
        <v>1855</v>
      </c>
    </row>
    <row r="1928" spans="1:8" s="91" customFormat="1" ht="13.9" hidden="1" customHeight="1" x14ac:dyDescent="0.2">
      <c r="A1928" s="92" t="s">
        <v>151</v>
      </c>
      <c r="B1928" s="94">
        <v>9</v>
      </c>
      <c r="C1928" s="96">
        <v>409951.93</v>
      </c>
      <c r="D1928" s="96">
        <v>0</v>
      </c>
      <c r="E1928" s="96">
        <v>409951.93</v>
      </c>
      <c r="F1928" s="93" t="s">
        <v>2171</v>
      </c>
      <c r="G1928" s="93" t="s">
        <v>719</v>
      </c>
      <c r="H1928" s="95" t="s">
        <v>2033</v>
      </c>
    </row>
    <row r="1929" spans="1:8" s="91" customFormat="1" ht="13.9" hidden="1" customHeight="1" x14ac:dyDescent="0.2">
      <c r="A1929" s="92" t="s">
        <v>151</v>
      </c>
      <c r="B1929" s="94">
        <v>10</v>
      </c>
      <c r="C1929" s="96">
        <v>409951.92</v>
      </c>
      <c r="D1929" s="96">
        <v>0</v>
      </c>
      <c r="E1929" s="96">
        <v>409951.92</v>
      </c>
      <c r="F1929" s="93" t="s">
        <v>2367</v>
      </c>
      <c r="G1929" s="93" t="s">
        <v>719</v>
      </c>
      <c r="H1929" s="95" t="s">
        <v>2229</v>
      </c>
    </row>
    <row r="1930" spans="1:8" s="91" customFormat="1" ht="13.9" hidden="1" customHeight="1" x14ac:dyDescent="0.2">
      <c r="A1930" s="92" t="s">
        <v>151</v>
      </c>
      <c r="B1930" s="94">
        <v>11</v>
      </c>
      <c r="C1930" s="96">
        <v>409951.93</v>
      </c>
      <c r="D1930" s="96">
        <v>0</v>
      </c>
      <c r="E1930" s="96">
        <v>409951.93</v>
      </c>
      <c r="F1930" s="93" t="s">
        <v>2731</v>
      </c>
      <c r="G1930" s="93" t="s">
        <v>719</v>
      </c>
      <c r="H1930" s="95" t="s">
        <v>2394</v>
      </c>
    </row>
    <row r="1931" spans="1:8" s="91" customFormat="1" ht="13.9" hidden="1" customHeight="1" x14ac:dyDescent="0.2">
      <c r="A1931" s="92" t="s">
        <v>151</v>
      </c>
      <c r="B1931" s="94">
        <v>12</v>
      </c>
      <c r="C1931" s="96">
        <v>409908.37</v>
      </c>
      <c r="D1931" s="96">
        <v>0</v>
      </c>
      <c r="E1931" s="96">
        <v>409908.37</v>
      </c>
      <c r="F1931" s="93" t="s">
        <v>2732</v>
      </c>
      <c r="G1931" s="93" t="s">
        <v>719</v>
      </c>
      <c r="H1931" s="95" t="s">
        <v>2396</v>
      </c>
    </row>
    <row r="1932" spans="1:8" s="91" customFormat="1" ht="13.9" hidden="1" customHeight="1" x14ac:dyDescent="0.2">
      <c r="A1932" s="92" t="s">
        <v>152</v>
      </c>
      <c r="B1932" s="94">
        <v>1</v>
      </c>
      <c r="C1932" s="96">
        <v>217171.11</v>
      </c>
      <c r="D1932" s="96">
        <v>0</v>
      </c>
      <c r="E1932" s="96">
        <v>217171.11</v>
      </c>
      <c r="F1932" s="93" t="s">
        <v>720</v>
      </c>
      <c r="G1932" s="93" t="s">
        <v>721</v>
      </c>
      <c r="H1932" s="95" t="s">
        <v>443</v>
      </c>
    </row>
    <row r="1933" spans="1:8" s="91" customFormat="1" ht="13.9" hidden="1" customHeight="1" x14ac:dyDescent="0.2">
      <c r="A1933" s="92" t="s">
        <v>152</v>
      </c>
      <c r="B1933" s="94">
        <v>2</v>
      </c>
      <c r="C1933" s="96">
        <v>217171.11</v>
      </c>
      <c r="D1933" s="96">
        <v>0</v>
      </c>
      <c r="E1933" s="96">
        <v>217171.11</v>
      </c>
      <c r="F1933" s="93" t="s">
        <v>919</v>
      </c>
      <c r="G1933" s="93" t="s">
        <v>721</v>
      </c>
      <c r="H1933" s="95" t="s">
        <v>780</v>
      </c>
    </row>
    <row r="1934" spans="1:8" s="91" customFormat="1" ht="13.9" hidden="1" customHeight="1" x14ac:dyDescent="0.2">
      <c r="A1934" s="92" t="s">
        <v>152</v>
      </c>
      <c r="B1934" s="94">
        <v>3</v>
      </c>
      <c r="C1934" s="96">
        <v>217171.11</v>
      </c>
      <c r="D1934" s="96">
        <v>0</v>
      </c>
      <c r="E1934" s="96">
        <v>217171.11</v>
      </c>
      <c r="F1934" s="93" t="s">
        <v>1098</v>
      </c>
      <c r="G1934" s="93" t="s">
        <v>721</v>
      </c>
      <c r="H1934" s="95" t="s">
        <v>959</v>
      </c>
    </row>
    <row r="1935" spans="1:8" s="91" customFormat="1" ht="13.9" hidden="1" customHeight="1" x14ac:dyDescent="0.2">
      <c r="A1935" s="92" t="s">
        <v>152</v>
      </c>
      <c r="B1935" s="94">
        <v>4</v>
      </c>
      <c r="C1935" s="96">
        <v>201666.51</v>
      </c>
      <c r="D1935" s="96">
        <v>0</v>
      </c>
      <c r="E1935" s="96">
        <v>201666.51</v>
      </c>
      <c r="F1935" s="93" t="s">
        <v>1278</v>
      </c>
      <c r="G1935" s="93" t="s">
        <v>721</v>
      </c>
      <c r="H1935" s="95" t="s">
        <v>1139</v>
      </c>
    </row>
    <row r="1936" spans="1:8" s="91" customFormat="1" ht="13.9" hidden="1" customHeight="1" x14ac:dyDescent="0.2">
      <c r="A1936" s="64" t="s">
        <v>152</v>
      </c>
      <c r="B1936" s="65">
        <v>4</v>
      </c>
      <c r="C1936" s="66">
        <v>15504.6</v>
      </c>
      <c r="D1936" s="66">
        <v>0</v>
      </c>
      <c r="E1936" s="66">
        <v>15504.6</v>
      </c>
      <c r="F1936" s="64" t="s">
        <v>1278</v>
      </c>
      <c r="G1936" s="64" t="s">
        <v>721</v>
      </c>
      <c r="H1936" s="64" t="s">
        <v>2390</v>
      </c>
    </row>
    <row r="1937" spans="1:8" s="91" customFormat="1" ht="13.9" hidden="1" customHeight="1" x14ac:dyDescent="0.2">
      <c r="A1937" s="92" t="s">
        <v>152</v>
      </c>
      <c r="B1937" s="94">
        <v>5</v>
      </c>
      <c r="C1937" s="96">
        <v>217171.11</v>
      </c>
      <c r="D1937" s="96">
        <v>0</v>
      </c>
      <c r="E1937" s="96">
        <v>217171.11</v>
      </c>
      <c r="F1937" s="93" t="s">
        <v>1456</v>
      </c>
      <c r="G1937" s="93" t="s">
        <v>721</v>
      </c>
      <c r="H1937" s="95" t="s">
        <v>1317</v>
      </c>
    </row>
    <row r="1938" spans="1:8" s="91" customFormat="1" ht="13.9" hidden="1" customHeight="1" x14ac:dyDescent="0.2">
      <c r="A1938" s="92" t="s">
        <v>152</v>
      </c>
      <c r="B1938" s="94">
        <v>6</v>
      </c>
      <c r="C1938" s="96">
        <v>204632.27</v>
      </c>
      <c r="D1938" s="96">
        <v>0</v>
      </c>
      <c r="E1938" s="96">
        <v>204632.27</v>
      </c>
      <c r="F1938" s="93" t="s">
        <v>1634</v>
      </c>
      <c r="G1938" s="93" t="s">
        <v>721</v>
      </c>
      <c r="H1938" s="95" t="s">
        <v>1495</v>
      </c>
    </row>
    <row r="1939" spans="1:8" s="91" customFormat="1" ht="13.9" hidden="1" customHeight="1" x14ac:dyDescent="0.2">
      <c r="A1939" s="92" t="s">
        <v>152</v>
      </c>
      <c r="B1939" s="94">
        <v>7</v>
      </c>
      <c r="C1939" s="96">
        <v>204593.95</v>
      </c>
      <c r="D1939" s="96">
        <v>0</v>
      </c>
      <c r="E1939" s="96">
        <v>204593.95</v>
      </c>
      <c r="F1939" s="93" t="s">
        <v>1819</v>
      </c>
      <c r="G1939" s="93" t="s">
        <v>721</v>
      </c>
      <c r="H1939" s="95" t="s">
        <v>1680</v>
      </c>
    </row>
    <row r="1940" spans="1:8" s="91" customFormat="1" ht="13.9" hidden="1" customHeight="1" x14ac:dyDescent="0.2">
      <c r="A1940" s="92" t="s">
        <v>152</v>
      </c>
      <c r="B1940" s="94">
        <v>8</v>
      </c>
      <c r="C1940" s="96">
        <v>204600.46</v>
      </c>
      <c r="D1940" s="96">
        <v>0</v>
      </c>
      <c r="E1940" s="96">
        <v>204600.46</v>
      </c>
      <c r="F1940" s="93" t="s">
        <v>1994</v>
      </c>
      <c r="G1940" s="93" t="s">
        <v>721</v>
      </c>
      <c r="H1940" s="95" t="s">
        <v>1855</v>
      </c>
    </row>
    <row r="1941" spans="1:8" s="91" customFormat="1" ht="13.9" hidden="1" customHeight="1" x14ac:dyDescent="0.2">
      <c r="A1941" s="92" t="s">
        <v>152</v>
      </c>
      <c r="B1941" s="94">
        <v>9</v>
      </c>
      <c r="C1941" s="96">
        <v>216244.6</v>
      </c>
      <c r="D1941" s="96">
        <v>0</v>
      </c>
      <c r="E1941" s="96">
        <v>216244.6</v>
      </c>
      <c r="F1941" s="93" t="s">
        <v>2172</v>
      </c>
      <c r="G1941" s="93" t="s">
        <v>721</v>
      </c>
      <c r="H1941" s="95" t="s">
        <v>2033</v>
      </c>
    </row>
    <row r="1942" spans="1:8" s="91" customFormat="1" ht="13.9" hidden="1" customHeight="1" x14ac:dyDescent="0.2">
      <c r="A1942" s="92" t="s">
        <v>152</v>
      </c>
      <c r="B1942" s="94">
        <v>10</v>
      </c>
      <c r="C1942" s="96">
        <v>216244.6</v>
      </c>
      <c r="D1942" s="96">
        <v>0</v>
      </c>
      <c r="E1942" s="96">
        <v>216244.6</v>
      </c>
      <c r="F1942" s="93" t="s">
        <v>2368</v>
      </c>
      <c r="G1942" s="93" t="s">
        <v>721</v>
      </c>
      <c r="H1942" s="95" t="s">
        <v>2229</v>
      </c>
    </row>
    <row r="1943" spans="1:8" s="91" customFormat="1" ht="13.9" hidden="1" customHeight="1" x14ac:dyDescent="0.2">
      <c r="A1943" s="92" t="s">
        <v>152</v>
      </c>
      <c r="B1943" s="94">
        <v>11</v>
      </c>
      <c r="C1943" s="96">
        <v>216244.61</v>
      </c>
      <c r="D1943" s="96">
        <v>0</v>
      </c>
      <c r="E1943" s="96">
        <v>216244.61</v>
      </c>
      <c r="F1943" s="93" t="s">
        <v>2733</v>
      </c>
      <c r="G1943" s="93" t="s">
        <v>721</v>
      </c>
      <c r="H1943" s="95" t="s">
        <v>2394</v>
      </c>
    </row>
    <row r="1944" spans="1:8" s="91" customFormat="1" ht="13.9" hidden="1" customHeight="1" x14ac:dyDescent="0.2">
      <c r="A1944" s="92" t="s">
        <v>152</v>
      </c>
      <c r="B1944" s="94">
        <v>12</v>
      </c>
      <c r="C1944" s="96">
        <v>216232.32000000001</v>
      </c>
      <c r="D1944" s="96">
        <v>0</v>
      </c>
      <c r="E1944" s="96">
        <v>216232.32000000001</v>
      </c>
      <c r="F1944" s="93" t="s">
        <v>2734</v>
      </c>
      <c r="G1944" s="93" t="s">
        <v>721</v>
      </c>
      <c r="H1944" s="95" t="s">
        <v>2396</v>
      </c>
    </row>
    <row r="1945" spans="1:8" s="91" customFormat="1" ht="13.9" hidden="1" customHeight="1" x14ac:dyDescent="0.2">
      <c r="A1945" s="92" t="s">
        <v>153</v>
      </c>
      <c r="B1945" s="94">
        <v>1</v>
      </c>
      <c r="C1945" s="96">
        <v>466116.65</v>
      </c>
      <c r="D1945" s="96">
        <v>0</v>
      </c>
      <c r="E1945" s="96">
        <v>466116.65</v>
      </c>
      <c r="F1945" s="93" t="s">
        <v>722</v>
      </c>
      <c r="G1945" s="93" t="s">
        <v>723</v>
      </c>
      <c r="H1945" s="95" t="s">
        <v>443</v>
      </c>
    </row>
    <row r="1946" spans="1:8" s="91" customFormat="1" ht="13.9" hidden="1" customHeight="1" x14ac:dyDescent="0.2">
      <c r="A1946" s="92" t="s">
        <v>153</v>
      </c>
      <c r="B1946" s="94">
        <v>2</v>
      </c>
      <c r="C1946" s="96">
        <v>466116.65</v>
      </c>
      <c r="D1946" s="96">
        <v>0</v>
      </c>
      <c r="E1946" s="96">
        <v>466116.65</v>
      </c>
      <c r="F1946" s="93" t="s">
        <v>920</v>
      </c>
      <c r="G1946" s="93" t="s">
        <v>723</v>
      </c>
      <c r="H1946" s="95" t="s">
        <v>780</v>
      </c>
    </row>
    <row r="1947" spans="1:8" s="91" customFormat="1" ht="13.9" hidden="1" customHeight="1" x14ac:dyDescent="0.2">
      <c r="A1947" s="92" t="s">
        <v>153</v>
      </c>
      <c r="B1947" s="94">
        <v>3</v>
      </c>
      <c r="C1947" s="96">
        <v>466116.65</v>
      </c>
      <c r="D1947" s="96">
        <v>0</v>
      </c>
      <c r="E1947" s="96">
        <v>466116.65</v>
      </c>
      <c r="F1947" s="93" t="s">
        <v>1099</v>
      </c>
      <c r="G1947" s="93" t="s">
        <v>723</v>
      </c>
      <c r="H1947" s="95" t="s">
        <v>959</v>
      </c>
    </row>
    <row r="1948" spans="1:8" s="91" customFormat="1" ht="13.9" hidden="1" customHeight="1" x14ac:dyDescent="0.2">
      <c r="A1948" s="92" t="s">
        <v>153</v>
      </c>
      <c r="B1948" s="94">
        <v>4</v>
      </c>
      <c r="C1948" s="96">
        <v>413801.38</v>
      </c>
      <c r="D1948" s="96">
        <v>0</v>
      </c>
      <c r="E1948" s="96">
        <v>413801.38</v>
      </c>
      <c r="F1948" s="93" t="s">
        <v>1279</v>
      </c>
      <c r="G1948" s="93" t="s">
        <v>723</v>
      </c>
      <c r="H1948" s="95" t="s">
        <v>1139</v>
      </c>
    </row>
    <row r="1949" spans="1:8" s="91" customFormat="1" ht="13.9" hidden="1" customHeight="1" x14ac:dyDescent="0.2">
      <c r="A1949" s="64" t="s">
        <v>153</v>
      </c>
      <c r="B1949" s="65">
        <v>4</v>
      </c>
      <c r="C1949" s="66">
        <v>52315.27</v>
      </c>
      <c r="D1949" s="66">
        <v>0</v>
      </c>
      <c r="E1949" s="66">
        <v>52315.27</v>
      </c>
      <c r="F1949" s="64" t="s">
        <v>1279</v>
      </c>
      <c r="G1949" s="64" t="s">
        <v>723</v>
      </c>
      <c r="H1949" s="64" t="s">
        <v>2390</v>
      </c>
    </row>
    <row r="1950" spans="1:8" s="91" customFormat="1" ht="13.9" hidden="1" customHeight="1" x14ac:dyDescent="0.2">
      <c r="A1950" s="92" t="s">
        <v>153</v>
      </c>
      <c r="B1950" s="94">
        <v>5</v>
      </c>
      <c r="C1950" s="96">
        <v>466116.65</v>
      </c>
      <c r="D1950" s="96">
        <v>0</v>
      </c>
      <c r="E1950" s="96">
        <v>466116.65</v>
      </c>
      <c r="F1950" s="93" t="s">
        <v>1457</v>
      </c>
      <c r="G1950" s="93" t="s">
        <v>723</v>
      </c>
      <c r="H1950" s="95" t="s">
        <v>1317</v>
      </c>
    </row>
    <row r="1951" spans="1:8" s="91" customFormat="1" ht="13.9" hidden="1" customHeight="1" x14ac:dyDescent="0.2">
      <c r="A1951" s="92" t="s">
        <v>153</v>
      </c>
      <c r="B1951" s="94">
        <v>6</v>
      </c>
      <c r="C1951" s="96">
        <v>662526.30000000005</v>
      </c>
      <c r="D1951" s="96">
        <v>0</v>
      </c>
      <c r="E1951" s="96">
        <v>662526.30000000005</v>
      </c>
      <c r="F1951" s="93" t="s">
        <v>1635</v>
      </c>
      <c r="G1951" s="93" t="s">
        <v>723</v>
      </c>
      <c r="H1951" s="95" t="s">
        <v>1495</v>
      </c>
    </row>
    <row r="1952" spans="1:8" s="91" customFormat="1" ht="13.9" hidden="1" customHeight="1" x14ac:dyDescent="0.2">
      <c r="A1952" s="92" t="s">
        <v>153</v>
      </c>
      <c r="B1952" s="94">
        <v>7</v>
      </c>
      <c r="C1952" s="96">
        <v>662429.4</v>
      </c>
      <c r="D1952" s="96">
        <v>0</v>
      </c>
      <c r="E1952" s="96">
        <v>662429.4</v>
      </c>
      <c r="F1952" s="93" t="s">
        <v>1820</v>
      </c>
      <c r="G1952" s="93" t="s">
        <v>723</v>
      </c>
      <c r="H1952" s="95" t="s">
        <v>1680</v>
      </c>
    </row>
    <row r="1953" spans="1:8" s="91" customFormat="1" ht="13.9" hidden="1" customHeight="1" x14ac:dyDescent="0.2">
      <c r="A1953" s="92" t="s">
        <v>153</v>
      </c>
      <c r="B1953" s="94">
        <v>8</v>
      </c>
      <c r="C1953" s="96">
        <v>662448.6</v>
      </c>
      <c r="D1953" s="96">
        <v>0</v>
      </c>
      <c r="E1953" s="96">
        <v>662448.6</v>
      </c>
      <c r="F1953" s="93" t="s">
        <v>1995</v>
      </c>
      <c r="G1953" s="93" t="s">
        <v>723</v>
      </c>
      <c r="H1953" s="95" t="s">
        <v>1855</v>
      </c>
    </row>
    <row r="1954" spans="1:8" s="91" customFormat="1" ht="13.9" hidden="1" customHeight="1" x14ac:dyDescent="0.2">
      <c r="A1954" s="92" t="s">
        <v>153</v>
      </c>
      <c r="B1954" s="94">
        <v>9</v>
      </c>
      <c r="C1954" s="96">
        <v>696798.02</v>
      </c>
      <c r="D1954" s="96">
        <v>0</v>
      </c>
      <c r="E1954" s="96">
        <v>696798.02</v>
      </c>
      <c r="F1954" s="93" t="s">
        <v>2173</v>
      </c>
      <c r="G1954" s="93" t="s">
        <v>723</v>
      </c>
      <c r="H1954" s="95" t="s">
        <v>2033</v>
      </c>
    </row>
    <row r="1955" spans="1:8" s="91" customFormat="1" ht="13.9" hidden="1" customHeight="1" x14ac:dyDescent="0.2">
      <c r="A1955" s="92" t="s">
        <v>153</v>
      </c>
      <c r="B1955" s="94">
        <v>10</v>
      </c>
      <c r="C1955" s="96">
        <v>696798.02</v>
      </c>
      <c r="D1955" s="96">
        <v>0</v>
      </c>
      <c r="E1955" s="96">
        <v>696798.02</v>
      </c>
      <c r="F1955" s="93" t="s">
        <v>2369</v>
      </c>
      <c r="G1955" s="93" t="s">
        <v>723</v>
      </c>
      <c r="H1955" s="95" t="s">
        <v>2229</v>
      </c>
    </row>
    <row r="1956" spans="1:8" s="91" customFormat="1" ht="13.9" hidden="1" customHeight="1" x14ac:dyDescent="0.2">
      <c r="A1956" s="92" t="s">
        <v>153</v>
      </c>
      <c r="B1956" s="94">
        <v>11</v>
      </c>
      <c r="C1956" s="96">
        <v>696798.03</v>
      </c>
      <c r="D1956" s="96">
        <v>0</v>
      </c>
      <c r="E1956" s="96">
        <v>696798.03</v>
      </c>
      <c r="F1956" s="93" t="s">
        <v>2735</v>
      </c>
      <c r="G1956" s="93" t="s">
        <v>723</v>
      </c>
      <c r="H1956" s="95" t="s">
        <v>2394</v>
      </c>
    </row>
    <row r="1957" spans="1:8" s="91" customFormat="1" ht="13.9" hidden="1" customHeight="1" x14ac:dyDescent="0.2">
      <c r="A1957" s="92" t="s">
        <v>153</v>
      </c>
      <c r="B1957" s="94">
        <v>12</v>
      </c>
      <c r="C1957" s="96">
        <v>696761.8</v>
      </c>
      <c r="D1957" s="96">
        <v>0</v>
      </c>
      <c r="E1957" s="96">
        <v>696761.8</v>
      </c>
      <c r="F1957" s="93" t="s">
        <v>2736</v>
      </c>
      <c r="G1957" s="93" t="s">
        <v>723</v>
      </c>
      <c r="H1957" s="95" t="s">
        <v>2396</v>
      </c>
    </row>
    <row r="1958" spans="1:8" s="91" customFormat="1" ht="13.9" hidden="1" customHeight="1" x14ac:dyDescent="0.2">
      <c r="A1958" s="92" t="s">
        <v>154</v>
      </c>
      <c r="B1958" s="94">
        <v>1</v>
      </c>
      <c r="C1958" s="96">
        <v>117133.66</v>
      </c>
      <c r="D1958" s="96">
        <v>0</v>
      </c>
      <c r="E1958" s="96">
        <v>117133.66</v>
      </c>
      <c r="F1958" s="93" t="s">
        <v>724</v>
      </c>
      <c r="G1958" s="93" t="s">
        <v>320</v>
      </c>
      <c r="H1958" s="95" t="s">
        <v>443</v>
      </c>
    </row>
    <row r="1959" spans="1:8" s="91" customFormat="1" ht="13.9" hidden="1" customHeight="1" x14ac:dyDescent="0.2">
      <c r="A1959" s="92" t="s">
        <v>154</v>
      </c>
      <c r="B1959" s="94">
        <v>2</v>
      </c>
      <c r="C1959" s="96">
        <v>117133.66</v>
      </c>
      <c r="D1959" s="96">
        <v>0</v>
      </c>
      <c r="E1959" s="96">
        <v>117133.66</v>
      </c>
      <c r="F1959" s="93" t="s">
        <v>921</v>
      </c>
      <c r="G1959" s="93" t="s">
        <v>320</v>
      </c>
      <c r="H1959" s="95" t="s">
        <v>780</v>
      </c>
    </row>
    <row r="1960" spans="1:8" s="91" customFormat="1" ht="13.9" hidden="1" customHeight="1" x14ac:dyDescent="0.2">
      <c r="A1960" s="92" t="s">
        <v>154</v>
      </c>
      <c r="B1960" s="94">
        <v>3</v>
      </c>
      <c r="C1960" s="96">
        <v>117133.66</v>
      </c>
      <c r="D1960" s="96">
        <v>0</v>
      </c>
      <c r="E1960" s="96">
        <v>117133.66</v>
      </c>
      <c r="F1960" s="93" t="s">
        <v>1100</v>
      </c>
      <c r="G1960" s="93" t="s">
        <v>320</v>
      </c>
      <c r="H1960" s="95" t="s">
        <v>959</v>
      </c>
    </row>
    <row r="1961" spans="1:8" s="91" customFormat="1" ht="13.9" hidden="1" customHeight="1" x14ac:dyDescent="0.2">
      <c r="A1961" s="92" t="s">
        <v>154</v>
      </c>
      <c r="B1961" s="94">
        <v>4</v>
      </c>
      <c r="C1961" s="96">
        <v>108860.71</v>
      </c>
      <c r="D1961" s="96">
        <v>0</v>
      </c>
      <c r="E1961" s="96">
        <v>108860.71</v>
      </c>
      <c r="F1961" s="93" t="s">
        <v>1280</v>
      </c>
      <c r="G1961" s="93" t="s">
        <v>320</v>
      </c>
      <c r="H1961" s="95" t="s">
        <v>1139</v>
      </c>
    </row>
    <row r="1962" spans="1:8" s="91" customFormat="1" ht="13.9" hidden="1" customHeight="1" x14ac:dyDescent="0.2">
      <c r="A1962" s="64" t="s">
        <v>154</v>
      </c>
      <c r="B1962" s="65">
        <v>4</v>
      </c>
      <c r="C1962" s="66">
        <v>8272.9500000000007</v>
      </c>
      <c r="D1962" s="66">
        <v>0</v>
      </c>
      <c r="E1962" s="66">
        <v>8272.9500000000007</v>
      </c>
      <c r="F1962" s="64" t="s">
        <v>1280</v>
      </c>
      <c r="G1962" s="64" t="s">
        <v>320</v>
      </c>
      <c r="H1962" s="64" t="s">
        <v>2390</v>
      </c>
    </row>
    <row r="1963" spans="1:8" s="91" customFormat="1" ht="13.9" hidden="1" customHeight="1" x14ac:dyDescent="0.2">
      <c r="A1963" s="92" t="s">
        <v>154</v>
      </c>
      <c r="B1963" s="94">
        <v>5</v>
      </c>
      <c r="C1963" s="96">
        <v>117133.66</v>
      </c>
      <c r="D1963" s="96">
        <v>0</v>
      </c>
      <c r="E1963" s="96">
        <v>117133.66</v>
      </c>
      <c r="F1963" s="93" t="s">
        <v>1458</v>
      </c>
      <c r="G1963" s="93" t="s">
        <v>320</v>
      </c>
      <c r="H1963" s="95" t="s">
        <v>1317</v>
      </c>
    </row>
    <row r="1964" spans="1:8" s="91" customFormat="1" ht="13.9" hidden="1" customHeight="1" x14ac:dyDescent="0.2">
      <c r="A1964" s="92" t="s">
        <v>154</v>
      </c>
      <c r="B1964" s="94">
        <v>6</v>
      </c>
      <c r="C1964" s="96">
        <v>99461.71</v>
      </c>
      <c r="D1964" s="96">
        <v>0</v>
      </c>
      <c r="E1964" s="96">
        <v>99461.71</v>
      </c>
      <c r="F1964" s="93" t="s">
        <v>1636</v>
      </c>
      <c r="G1964" s="93" t="s">
        <v>320</v>
      </c>
      <c r="H1964" s="95" t="s">
        <v>1495</v>
      </c>
    </row>
    <row r="1965" spans="1:8" s="91" customFormat="1" ht="13.9" hidden="1" customHeight="1" x14ac:dyDescent="0.2">
      <c r="A1965" s="92" t="s">
        <v>154</v>
      </c>
      <c r="B1965" s="94">
        <v>7</v>
      </c>
      <c r="C1965" s="96">
        <v>98973.119999999995</v>
      </c>
      <c r="D1965" s="96">
        <v>0</v>
      </c>
      <c r="E1965" s="96">
        <v>98973.119999999995</v>
      </c>
      <c r="F1965" s="93" t="s">
        <v>1821</v>
      </c>
      <c r="G1965" s="93" t="s">
        <v>320</v>
      </c>
      <c r="H1965" s="95" t="s">
        <v>1680</v>
      </c>
    </row>
    <row r="1966" spans="1:8" s="91" customFormat="1" ht="13.9" hidden="1" customHeight="1" x14ac:dyDescent="0.2">
      <c r="A1966" s="92" t="s">
        <v>154</v>
      </c>
      <c r="B1966" s="94">
        <v>8</v>
      </c>
      <c r="C1966" s="96">
        <v>98977.84</v>
      </c>
      <c r="D1966" s="96">
        <v>0</v>
      </c>
      <c r="E1966" s="96">
        <v>98977.84</v>
      </c>
      <c r="F1966" s="93" t="s">
        <v>1996</v>
      </c>
      <c r="G1966" s="93" t="s">
        <v>320</v>
      </c>
      <c r="H1966" s="95" t="s">
        <v>1855</v>
      </c>
    </row>
    <row r="1967" spans="1:8" s="91" customFormat="1" ht="13.9" hidden="1" customHeight="1" x14ac:dyDescent="0.2">
      <c r="A1967" s="92" t="s">
        <v>154</v>
      </c>
      <c r="B1967" s="94">
        <v>9</v>
      </c>
      <c r="C1967" s="96">
        <v>107434.4</v>
      </c>
      <c r="D1967" s="96">
        <v>0</v>
      </c>
      <c r="E1967" s="96">
        <v>107434.4</v>
      </c>
      <c r="F1967" s="93" t="s">
        <v>2174</v>
      </c>
      <c r="G1967" s="93" t="s">
        <v>320</v>
      </c>
      <c r="H1967" s="95" t="s">
        <v>2033</v>
      </c>
    </row>
    <row r="1968" spans="1:8" s="91" customFormat="1" ht="13.9" hidden="1" customHeight="1" x14ac:dyDescent="0.2">
      <c r="A1968" s="92" t="s">
        <v>154</v>
      </c>
      <c r="B1968" s="94">
        <v>10</v>
      </c>
      <c r="C1968" s="96">
        <v>107434.4</v>
      </c>
      <c r="D1968" s="96">
        <v>0</v>
      </c>
      <c r="E1968" s="96">
        <v>107434.4</v>
      </c>
      <c r="F1968" s="93" t="s">
        <v>2370</v>
      </c>
      <c r="G1968" s="93" t="s">
        <v>320</v>
      </c>
      <c r="H1968" s="95" t="s">
        <v>2229</v>
      </c>
    </row>
    <row r="1969" spans="1:8" s="91" customFormat="1" ht="13.9" hidden="1" customHeight="1" x14ac:dyDescent="0.2">
      <c r="A1969" s="92" t="s">
        <v>154</v>
      </c>
      <c r="B1969" s="94">
        <v>11</v>
      </c>
      <c r="C1969" s="96">
        <v>107434.41</v>
      </c>
      <c r="D1969" s="96">
        <v>0</v>
      </c>
      <c r="E1969" s="96">
        <v>107434.41</v>
      </c>
      <c r="F1969" s="93" t="s">
        <v>2738</v>
      </c>
      <c r="G1969" s="93" t="s">
        <v>320</v>
      </c>
      <c r="H1969" s="95" t="s">
        <v>2394</v>
      </c>
    </row>
    <row r="1970" spans="1:8" s="91" customFormat="1" ht="13.9" hidden="1" customHeight="1" x14ac:dyDescent="0.2">
      <c r="A1970" s="92" t="s">
        <v>154</v>
      </c>
      <c r="B1970" s="94">
        <v>12</v>
      </c>
      <c r="C1970" s="96">
        <v>107425.48</v>
      </c>
      <c r="D1970" s="96">
        <v>0</v>
      </c>
      <c r="E1970" s="96">
        <v>107425.48</v>
      </c>
      <c r="F1970" s="93" t="s">
        <v>2739</v>
      </c>
      <c r="G1970" s="93" t="s">
        <v>320</v>
      </c>
      <c r="H1970" s="95" t="s">
        <v>2396</v>
      </c>
    </row>
    <row r="1971" spans="1:8" s="91" customFormat="1" ht="13.9" hidden="1" customHeight="1" x14ac:dyDescent="0.2">
      <c r="A1971" s="92" t="s">
        <v>155</v>
      </c>
      <c r="B1971" s="94">
        <v>1</v>
      </c>
      <c r="C1971" s="96">
        <v>275907</v>
      </c>
      <c r="D1971" s="96">
        <v>0</v>
      </c>
      <c r="E1971" s="96">
        <v>275907</v>
      </c>
      <c r="F1971" s="93" t="s">
        <v>725</v>
      </c>
      <c r="G1971" s="93" t="s">
        <v>726</v>
      </c>
      <c r="H1971" s="95" t="s">
        <v>443</v>
      </c>
    </row>
    <row r="1972" spans="1:8" s="91" customFormat="1" ht="13.9" hidden="1" customHeight="1" x14ac:dyDescent="0.2">
      <c r="A1972" s="92" t="s">
        <v>155</v>
      </c>
      <c r="B1972" s="94">
        <v>2</v>
      </c>
      <c r="C1972" s="96">
        <v>275907</v>
      </c>
      <c r="D1972" s="96">
        <v>0</v>
      </c>
      <c r="E1972" s="96">
        <v>275907</v>
      </c>
      <c r="F1972" s="93" t="s">
        <v>922</v>
      </c>
      <c r="G1972" s="93" t="s">
        <v>726</v>
      </c>
      <c r="H1972" s="95" t="s">
        <v>780</v>
      </c>
    </row>
    <row r="1973" spans="1:8" s="91" customFormat="1" ht="13.9" hidden="1" customHeight="1" x14ac:dyDescent="0.2">
      <c r="A1973" s="92" t="s">
        <v>155</v>
      </c>
      <c r="B1973" s="94">
        <v>3</v>
      </c>
      <c r="C1973" s="96">
        <v>275907</v>
      </c>
      <c r="D1973" s="96">
        <v>0</v>
      </c>
      <c r="E1973" s="96">
        <v>275907</v>
      </c>
      <c r="F1973" s="93" t="s">
        <v>1101</v>
      </c>
      <c r="G1973" s="93" t="s">
        <v>726</v>
      </c>
      <c r="H1973" s="95" t="s">
        <v>959</v>
      </c>
    </row>
    <row r="1974" spans="1:8" s="91" customFormat="1" ht="13.9" hidden="1" customHeight="1" x14ac:dyDescent="0.2">
      <c r="A1974" s="92" t="s">
        <v>155</v>
      </c>
      <c r="B1974" s="94">
        <v>4</v>
      </c>
      <c r="C1974" s="96">
        <v>179043.19</v>
      </c>
      <c r="D1974" s="96">
        <v>0</v>
      </c>
      <c r="E1974" s="96">
        <v>179043.19</v>
      </c>
      <c r="F1974" s="93" t="s">
        <v>1281</v>
      </c>
      <c r="G1974" s="93" t="s">
        <v>726</v>
      </c>
      <c r="H1974" s="95" t="s">
        <v>1139</v>
      </c>
    </row>
    <row r="1975" spans="1:8" s="91" customFormat="1" ht="13.9" hidden="1" customHeight="1" x14ac:dyDescent="0.2">
      <c r="A1975" s="64" t="s">
        <v>155</v>
      </c>
      <c r="B1975" s="65">
        <v>4</v>
      </c>
      <c r="C1975" s="66">
        <v>96863.81</v>
      </c>
      <c r="D1975" s="66">
        <v>0</v>
      </c>
      <c r="E1975" s="66">
        <v>96863.81</v>
      </c>
      <c r="F1975" s="64" t="s">
        <v>1281</v>
      </c>
      <c r="G1975" s="64" t="s">
        <v>726</v>
      </c>
      <c r="H1975" s="64" t="s">
        <v>2390</v>
      </c>
    </row>
    <row r="1976" spans="1:8" s="91" customFormat="1" ht="13.9" hidden="1" customHeight="1" x14ac:dyDescent="0.2">
      <c r="A1976" s="92" t="s">
        <v>155</v>
      </c>
      <c r="B1976" s="94">
        <v>5</v>
      </c>
      <c r="C1976" s="96">
        <v>275907</v>
      </c>
      <c r="D1976" s="96">
        <v>0</v>
      </c>
      <c r="E1976" s="96">
        <v>275907</v>
      </c>
      <c r="F1976" s="93" t="s">
        <v>1459</v>
      </c>
      <c r="G1976" s="93" t="s">
        <v>726</v>
      </c>
      <c r="H1976" s="95" t="s">
        <v>1317</v>
      </c>
    </row>
    <row r="1977" spans="1:8" s="91" customFormat="1" ht="13.9" hidden="1" customHeight="1" x14ac:dyDescent="0.2">
      <c r="A1977" s="92" t="s">
        <v>155</v>
      </c>
      <c r="B1977" s="94">
        <v>6</v>
      </c>
      <c r="C1977" s="96">
        <v>276965.57</v>
      </c>
      <c r="D1977" s="96">
        <v>0</v>
      </c>
      <c r="E1977" s="96">
        <v>276965.57</v>
      </c>
      <c r="F1977" s="93" t="s">
        <v>1637</v>
      </c>
      <c r="G1977" s="93" t="s">
        <v>726</v>
      </c>
      <c r="H1977" s="95" t="s">
        <v>1495</v>
      </c>
    </row>
    <row r="1978" spans="1:8" s="91" customFormat="1" ht="13.9" hidden="1" customHeight="1" x14ac:dyDescent="0.2">
      <c r="A1978" s="92" t="s">
        <v>155</v>
      </c>
      <c r="B1978" s="94">
        <v>7</v>
      </c>
      <c r="C1978" s="96">
        <v>277952.67</v>
      </c>
      <c r="D1978" s="96">
        <v>0</v>
      </c>
      <c r="E1978" s="96">
        <v>277952.67</v>
      </c>
      <c r="F1978" s="93" t="s">
        <v>1822</v>
      </c>
      <c r="G1978" s="93" t="s">
        <v>726</v>
      </c>
      <c r="H1978" s="95" t="s">
        <v>1680</v>
      </c>
    </row>
    <row r="1979" spans="1:8" s="91" customFormat="1" ht="13.9" hidden="1" customHeight="1" x14ac:dyDescent="0.2">
      <c r="A1979" s="92" t="s">
        <v>155</v>
      </c>
      <c r="B1979" s="94">
        <v>8</v>
      </c>
      <c r="C1979" s="96">
        <v>278021.65999999997</v>
      </c>
      <c r="D1979" s="96">
        <v>0</v>
      </c>
      <c r="E1979" s="96">
        <v>278021.65999999997</v>
      </c>
      <c r="F1979" s="93" t="s">
        <v>1997</v>
      </c>
      <c r="G1979" s="93" t="s">
        <v>726</v>
      </c>
      <c r="H1979" s="95" t="s">
        <v>1855</v>
      </c>
    </row>
    <row r="1980" spans="1:8" s="91" customFormat="1" ht="13.9" hidden="1" customHeight="1" x14ac:dyDescent="0.2">
      <c r="A1980" s="92" t="s">
        <v>155</v>
      </c>
      <c r="B1980" s="94">
        <v>9</v>
      </c>
      <c r="C1980" s="96">
        <v>401447.41</v>
      </c>
      <c r="D1980" s="96">
        <v>0</v>
      </c>
      <c r="E1980" s="96">
        <v>401447.41</v>
      </c>
      <c r="F1980" s="93" t="s">
        <v>2175</v>
      </c>
      <c r="G1980" s="93" t="s">
        <v>726</v>
      </c>
      <c r="H1980" s="95" t="s">
        <v>2033</v>
      </c>
    </row>
    <row r="1981" spans="1:8" s="91" customFormat="1" ht="13.9" hidden="1" customHeight="1" x14ac:dyDescent="0.2">
      <c r="A1981" s="92" t="s">
        <v>155</v>
      </c>
      <c r="B1981" s="94">
        <v>10</v>
      </c>
      <c r="C1981" s="96">
        <v>401447.41</v>
      </c>
      <c r="D1981" s="96">
        <v>0</v>
      </c>
      <c r="E1981" s="96">
        <v>401447.41</v>
      </c>
      <c r="F1981" s="93" t="s">
        <v>2371</v>
      </c>
      <c r="G1981" s="93" t="s">
        <v>726</v>
      </c>
      <c r="H1981" s="95" t="s">
        <v>2229</v>
      </c>
    </row>
    <row r="1982" spans="1:8" s="91" customFormat="1" ht="13.9" hidden="1" customHeight="1" x14ac:dyDescent="0.2">
      <c r="A1982" s="92" t="s">
        <v>155</v>
      </c>
      <c r="B1982" s="94">
        <v>11</v>
      </c>
      <c r="C1982" s="96">
        <v>401447.41</v>
      </c>
      <c r="D1982" s="96">
        <v>0</v>
      </c>
      <c r="E1982" s="96">
        <v>401447.41</v>
      </c>
      <c r="F1982" s="93" t="s">
        <v>2740</v>
      </c>
      <c r="G1982" s="93" t="s">
        <v>726</v>
      </c>
      <c r="H1982" s="95" t="s">
        <v>2394</v>
      </c>
    </row>
    <row r="1983" spans="1:8" s="91" customFormat="1" ht="13.9" hidden="1" customHeight="1" x14ac:dyDescent="0.2">
      <c r="A1983" s="92" t="s">
        <v>155</v>
      </c>
      <c r="B1983" s="94">
        <v>12</v>
      </c>
      <c r="C1983" s="96">
        <v>400498.94</v>
      </c>
      <c r="D1983" s="96">
        <v>0</v>
      </c>
      <c r="E1983" s="96">
        <v>400498.94</v>
      </c>
      <c r="F1983" s="93" t="s">
        <v>2741</v>
      </c>
      <c r="G1983" s="93" t="s">
        <v>726</v>
      </c>
      <c r="H1983" s="95" t="s">
        <v>2396</v>
      </c>
    </row>
    <row r="1984" spans="1:8" s="91" customFormat="1" ht="13.9" hidden="1" customHeight="1" x14ac:dyDescent="0.2">
      <c r="A1984" s="92" t="s">
        <v>157</v>
      </c>
      <c r="B1984" s="94">
        <v>1</v>
      </c>
      <c r="C1984" s="96">
        <v>804603.99</v>
      </c>
      <c r="D1984" s="96">
        <v>0</v>
      </c>
      <c r="E1984" s="96">
        <v>804603.99</v>
      </c>
      <c r="F1984" s="93" t="s">
        <v>727</v>
      </c>
      <c r="G1984" s="93" t="s">
        <v>728</v>
      </c>
      <c r="H1984" s="95" t="s">
        <v>443</v>
      </c>
    </row>
    <row r="1985" spans="1:8" s="91" customFormat="1" ht="13.9" hidden="1" customHeight="1" x14ac:dyDescent="0.2">
      <c r="A1985" s="92" t="s">
        <v>157</v>
      </c>
      <c r="B1985" s="94">
        <v>2</v>
      </c>
      <c r="C1985" s="96">
        <v>804603.99</v>
      </c>
      <c r="D1985" s="96">
        <v>0</v>
      </c>
      <c r="E1985" s="96">
        <v>804603.99</v>
      </c>
      <c r="F1985" s="93" t="s">
        <v>923</v>
      </c>
      <c r="G1985" s="93" t="s">
        <v>728</v>
      </c>
      <c r="H1985" s="95" t="s">
        <v>780</v>
      </c>
    </row>
    <row r="1986" spans="1:8" s="91" customFormat="1" ht="13.9" hidden="1" customHeight="1" x14ac:dyDescent="0.2">
      <c r="A1986" s="92" t="s">
        <v>157</v>
      </c>
      <c r="B1986" s="94">
        <v>3</v>
      </c>
      <c r="C1986" s="96">
        <v>804603.99</v>
      </c>
      <c r="D1986" s="96">
        <v>0</v>
      </c>
      <c r="E1986" s="96">
        <v>804603.99</v>
      </c>
      <c r="F1986" s="93" t="s">
        <v>1102</v>
      </c>
      <c r="G1986" s="93" t="s">
        <v>728</v>
      </c>
      <c r="H1986" s="95" t="s">
        <v>959</v>
      </c>
    </row>
    <row r="1987" spans="1:8" s="91" customFormat="1" ht="13.9" hidden="1" customHeight="1" x14ac:dyDescent="0.2">
      <c r="A1987" s="92" t="s">
        <v>157</v>
      </c>
      <c r="B1987" s="94">
        <v>4</v>
      </c>
      <c r="C1987" s="96">
        <v>751645.27</v>
      </c>
      <c r="D1987" s="96">
        <v>0</v>
      </c>
      <c r="E1987" s="96">
        <v>751645.27</v>
      </c>
      <c r="F1987" s="93" t="s">
        <v>1282</v>
      </c>
      <c r="G1987" s="93" t="s">
        <v>728</v>
      </c>
      <c r="H1987" s="95" t="s">
        <v>1139</v>
      </c>
    </row>
    <row r="1988" spans="1:8" s="91" customFormat="1" ht="13.9" hidden="1" customHeight="1" x14ac:dyDescent="0.2">
      <c r="A1988" s="64" t="s">
        <v>157</v>
      </c>
      <c r="B1988" s="65">
        <v>4</v>
      </c>
      <c r="C1988" s="66">
        <v>52958.720000000001</v>
      </c>
      <c r="D1988" s="66">
        <v>0</v>
      </c>
      <c r="E1988" s="66">
        <v>52958.720000000001</v>
      </c>
      <c r="F1988" s="64" t="s">
        <v>1282</v>
      </c>
      <c r="G1988" s="64" t="s">
        <v>728</v>
      </c>
      <c r="H1988" s="64" t="s">
        <v>2390</v>
      </c>
    </row>
    <row r="1989" spans="1:8" s="91" customFormat="1" ht="13.9" hidden="1" customHeight="1" x14ac:dyDescent="0.2">
      <c r="A1989" s="92" t="s">
        <v>157</v>
      </c>
      <c r="B1989" s="94">
        <v>5</v>
      </c>
      <c r="C1989" s="96">
        <v>804603.99</v>
      </c>
      <c r="D1989" s="96">
        <v>0</v>
      </c>
      <c r="E1989" s="96">
        <v>804603.99</v>
      </c>
      <c r="F1989" s="93" t="s">
        <v>1460</v>
      </c>
      <c r="G1989" s="93" t="s">
        <v>728</v>
      </c>
      <c r="H1989" s="95" t="s">
        <v>1317</v>
      </c>
    </row>
    <row r="1990" spans="1:8" s="91" customFormat="1" ht="13.9" hidden="1" customHeight="1" x14ac:dyDescent="0.2">
      <c r="A1990" s="92" t="s">
        <v>157</v>
      </c>
      <c r="B1990" s="94">
        <v>6</v>
      </c>
      <c r="C1990" s="96">
        <v>765676.25</v>
      </c>
      <c r="D1990" s="96">
        <v>0</v>
      </c>
      <c r="E1990" s="96">
        <v>765676.25</v>
      </c>
      <c r="F1990" s="93" t="s">
        <v>1638</v>
      </c>
      <c r="G1990" s="93" t="s">
        <v>728</v>
      </c>
      <c r="H1990" s="95" t="s">
        <v>1495</v>
      </c>
    </row>
    <row r="1991" spans="1:8" s="91" customFormat="1" ht="13.9" hidden="1" customHeight="1" x14ac:dyDescent="0.2">
      <c r="A1991" s="92" t="s">
        <v>157</v>
      </c>
      <c r="B1991" s="94">
        <v>7</v>
      </c>
      <c r="C1991" s="96">
        <v>765407.41</v>
      </c>
      <c r="D1991" s="96">
        <v>0</v>
      </c>
      <c r="E1991" s="96">
        <v>765407.41</v>
      </c>
      <c r="F1991" s="93" t="s">
        <v>1823</v>
      </c>
      <c r="G1991" s="93" t="s">
        <v>728</v>
      </c>
      <c r="H1991" s="95" t="s">
        <v>1680</v>
      </c>
    </row>
    <row r="1992" spans="1:8" s="91" customFormat="1" ht="13.9" hidden="1" customHeight="1" x14ac:dyDescent="0.2">
      <c r="A1992" s="92" t="s">
        <v>157</v>
      </c>
      <c r="B1992" s="94">
        <v>8</v>
      </c>
      <c r="C1992" s="96">
        <v>765448.73</v>
      </c>
      <c r="D1992" s="96">
        <v>0</v>
      </c>
      <c r="E1992" s="96">
        <v>765448.73</v>
      </c>
      <c r="F1992" s="93" t="s">
        <v>1998</v>
      </c>
      <c r="G1992" s="93" t="s">
        <v>728</v>
      </c>
      <c r="H1992" s="95" t="s">
        <v>1855</v>
      </c>
    </row>
    <row r="1993" spans="1:8" s="91" customFormat="1" ht="13.9" hidden="1" customHeight="1" x14ac:dyDescent="0.2">
      <c r="A1993" s="92" t="s">
        <v>157</v>
      </c>
      <c r="B1993" s="94">
        <v>9</v>
      </c>
      <c r="C1993" s="96">
        <v>839371.34</v>
      </c>
      <c r="D1993" s="96">
        <v>0</v>
      </c>
      <c r="E1993" s="96">
        <v>839371.34</v>
      </c>
      <c r="F1993" s="93" t="s">
        <v>2176</v>
      </c>
      <c r="G1993" s="93" t="s">
        <v>728</v>
      </c>
      <c r="H1993" s="95" t="s">
        <v>2033</v>
      </c>
    </row>
    <row r="1994" spans="1:8" s="91" customFormat="1" ht="13.9" hidden="1" customHeight="1" x14ac:dyDescent="0.2">
      <c r="A1994" s="92" t="s">
        <v>157</v>
      </c>
      <c r="B1994" s="94">
        <v>10</v>
      </c>
      <c r="C1994" s="96">
        <v>839371.34</v>
      </c>
      <c r="D1994" s="96">
        <v>0</v>
      </c>
      <c r="E1994" s="96">
        <v>839371.34</v>
      </c>
      <c r="F1994" s="93" t="s">
        <v>2372</v>
      </c>
      <c r="G1994" s="93" t="s">
        <v>728</v>
      </c>
      <c r="H1994" s="95" t="s">
        <v>2229</v>
      </c>
    </row>
    <row r="1995" spans="1:8" s="91" customFormat="1" ht="13.9" hidden="1" customHeight="1" x14ac:dyDescent="0.2">
      <c r="A1995" s="92" t="s">
        <v>157</v>
      </c>
      <c r="B1995" s="94">
        <v>11</v>
      </c>
      <c r="C1995" s="96">
        <v>839371.35</v>
      </c>
      <c r="D1995" s="96">
        <v>0</v>
      </c>
      <c r="E1995" s="96">
        <v>839371.35</v>
      </c>
      <c r="F1995" s="93" t="s">
        <v>2742</v>
      </c>
      <c r="G1995" s="93" t="s">
        <v>728</v>
      </c>
      <c r="H1995" s="95" t="s">
        <v>2394</v>
      </c>
    </row>
    <row r="1996" spans="1:8" s="91" customFormat="1" ht="13.9" hidden="1" customHeight="1" x14ac:dyDescent="0.2">
      <c r="A1996" s="92" t="s">
        <v>157</v>
      </c>
      <c r="B1996" s="94">
        <v>12</v>
      </c>
      <c r="C1996" s="96">
        <v>839293.38</v>
      </c>
      <c r="D1996" s="96">
        <v>0</v>
      </c>
      <c r="E1996" s="96">
        <v>839293.38</v>
      </c>
      <c r="F1996" s="93" t="s">
        <v>2743</v>
      </c>
      <c r="G1996" s="93" t="s">
        <v>728</v>
      </c>
      <c r="H1996" s="95" t="s">
        <v>2396</v>
      </c>
    </row>
    <row r="1997" spans="1:8" s="91" customFormat="1" ht="13.9" hidden="1" customHeight="1" x14ac:dyDescent="0.2">
      <c r="A1997" s="92" t="s">
        <v>158</v>
      </c>
      <c r="B1997" s="94">
        <v>1</v>
      </c>
      <c r="C1997" s="96">
        <v>215430.11</v>
      </c>
      <c r="D1997" s="96">
        <v>0</v>
      </c>
      <c r="E1997" s="96">
        <v>215430.11</v>
      </c>
      <c r="F1997" s="93" t="s">
        <v>729</v>
      </c>
      <c r="G1997" s="93" t="s">
        <v>730</v>
      </c>
      <c r="H1997" s="95" t="s">
        <v>443</v>
      </c>
    </row>
    <row r="1998" spans="1:8" s="91" customFormat="1" ht="13.9" hidden="1" customHeight="1" x14ac:dyDescent="0.2">
      <c r="A1998" s="92" t="s">
        <v>158</v>
      </c>
      <c r="B1998" s="94">
        <v>2</v>
      </c>
      <c r="C1998" s="96">
        <v>215430.11</v>
      </c>
      <c r="D1998" s="96">
        <v>0</v>
      </c>
      <c r="E1998" s="96">
        <v>215430.11</v>
      </c>
      <c r="F1998" s="93" t="s">
        <v>924</v>
      </c>
      <c r="G1998" s="93" t="s">
        <v>730</v>
      </c>
      <c r="H1998" s="95" t="s">
        <v>780</v>
      </c>
    </row>
    <row r="1999" spans="1:8" s="91" customFormat="1" ht="13.9" hidden="1" customHeight="1" x14ac:dyDescent="0.2">
      <c r="A1999" s="92" t="s">
        <v>158</v>
      </c>
      <c r="B1999" s="94">
        <v>3</v>
      </c>
      <c r="C1999" s="96">
        <v>215430.11</v>
      </c>
      <c r="D1999" s="96">
        <v>0</v>
      </c>
      <c r="E1999" s="96">
        <v>215430.11</v>
      </c>
      <c r="F1999" s="93" t="s">
        <v>1103</v>
      </c>
      <c r="G1999" s="93" t="s">
        <v>730</v>
      </c>
      <c r="H1999" s="95" t="s">
        <v>959</v>
      </c>
    </row>
    <row r="2000" spans="1:8" s="91" customFormat="1" ht="13.9" hidden="1" customHeight="1" x14ac:dyDescent="0.2">
      <c r="A2000" s="92" t="s">
        <v>158</v>
      </c>
      <c r="B2000" s="94">
        <v>4</v>
      </c>
      <c r="C2000" s="96">
        <v>203389.51</v>
      </c>
      <c r="D2000" s="96">
        <v>0</v>
      </c>
      <c r="E2000" s="96">
        <v>203389.51</v>
      </c>
      <c r="F2000" s="93" t="s">
        <v>1283</v>
      </c>
      <c r="G2000" s="93" t="s">
        <v>730</v>
      </c>
      <c r="H2000" s="95" t="s">
        <v>1139</v>
      </c>
    </row>
    <row r="2001" spans="1:8" s="91" customFormat="1" ht="13.9" hidden="1" customHeight="1" x14ac:dyDescent="0.2">
      <c r="A2001" s="64" t="s">
        <v>158</v>
      </c>
      <c r="B2001" s="65">
        <v>4</v>
      </c>
      <c r="C2001" s="66">
        <v>12040.6</v>
      </c>
      <c r="D2001" s="66">
        <v>0</v>
      </c>
      <c r="E2001" s="66">
        <v>12040.6</v>
      </c>
      <c r="F2001" s="64" t="s">
        <v>1283</v>
      </c>
      <c r="G2001" s="64" t="s">
        <v>730</v>
      </c>
      <c r="H2001" s="64" t="s">
        <v>2390</v>
      </c>
    </row>
    <row r="2002" spans="1:8" s="91" customFormat="1" ht="13.9" hidden="1" customHeight="1" x14ac:dyDescent="0.2">
      <c r="A2002" s="92" t="s">
        <v>158</v>
      </c>
      <c r="B2002" s="94">
        <v>5</v>
      </c>
      <c r="C2002" s="96">
        <v>215430.11</v>
      </c>
      <c r="D2002" s="96">
        <v>0</v>
      </c>
      <c r="E2002" s="96">
        <v>215430.11</v>
      </c>
      <c r="F2002" s="93" t="s">
        <v>1461</v>
      </c>
      <c r="G2002" s="93" t="s">
        <v>730</v>
      </c>
      <c r="H2002" s="95" t="s">
        <v>1317</v>
      </c>
    </row>
    <row r="2003" spans="1:8" s="91" customFormat="1" ht="13.9" hidden="1" customHeight="1" x14ac:dyDescent="0.2">
      <c r="A2003" s="92" t="s">
        <v>158</v>
      </c>
      <c r="B2003" s="94">
        <v>6</v>
      </c>
      <c r="C2003" s="96">
        <v>222474.87</v>
      </c>
      <c r="D2003" s="96">
        <v>0</v>
      </c>
      <c r="E2003" s="96">
        <v>222474.87</v>
      </c>
      <c r="F2003" s="93" t="s">
        <v>1639</v>
      </c>
      <c r="G2003" s="93" t="s">
        <v>730</v>
      </c>
      <c r="H2003" s="95" t="s">
        <v>1495</v>
      </c>
    </row>
    <row r="2004" spans="1:8" s="91" customFormat="1" ht="13.9" hidden="1" customHeight="1" x14ac:dyDescent="0.2">
      <c r="A2004" s="92" t="s">
        <v>158</v>
      </c>
      <c r="B2004" s="94">
        <v>7</v>
      </c>
      <c r="C2004" s="96">
        <v>225004.09</v>
      </c>
      <c r="D2004" s="96">
        <v>0</v>
      </c>
      <c r="E2004" s="96">
        <v>225004.09</v>
      </c>
      <c r="F2004" s="93" t="s">
        <v>1824</v>
      </c>
      <c r="G2004" s="93" t="s">
        <v>730</v>
      </c>
      <c r="H2004" s="95" t="s">
        <v>1680</v>
      </c>
    </row>
    <row r="2005" spans="1:8" s="91" customFormat="1" ht="13.9" hidden="1" customHeight="1" x14ac:dyDescent="0.2">
      <c r="A2005" s="92" t="s">
        <v>158</v>
      </c>
      <c r="B2005" s="94">
        <v>8</v>
      </c>
      <c r="C2005" s="96">
        <v>225013.29</v>
      </c>
      <c r="D2005" s="96">
        <v>0</v>
      </c>
      <c r="E2005" s="96">
        <v>225013.29</v>
      </c>
      <c r="F2005" s="93" t="s">
        <v>1999</v>
      </c>
      <c r="G2005" s="93" t="s">
        <v>730</v>
      </c>
      <c r="H2005" s="95" t="s">
        <v>1855</v>
      </c>
    </row>
    <row r="2006" spans="1:8" s="91" customFormat="1" ht="13.9" hidden="1" customHeight="1" x14ac:dyDescent="0.2">
      <c r="A2006" s="92" t="s">
        <v>158</v>
      </c>
      <c r="B2006" s="94">
        <v>9</v>
      </c>
      <c r="C2006" s="96">
        <v>241475.84</v>
      </c>
      <c r="D2006" s="96">
        <v>0</v>
      </c>
      <c r="E2006" s="96">
        <v>241475.84</v>
      </c>
      <c r="F2006" s="93" t="s">
        <v>2177</v>
      </c>
      <c r="G2006" s="93" t="s">
        <v>730</v>
      </c>
      <c r="H2006" s="95" t="s">
        <v>2033</v>
      </c>
    </row>
    <row r="2007" spans="1:8" s="91" customFormat="1" ht="13.9" hidden="1" customHeight="1" x14ac:dyDescent="0.2">
      <c r="A2007" s="92" t="s">
        <v>158</v>
      </c>
      <c r="B2007" s="94">
        <v>10</v>
      </c>
      <c r="C2007" s="96">
        <v>241475.84</v>
      </c>
      <c r="D2007" s="96">
        <v>0</v>
      </c>
      <c r="E2007" s="96">
        <v>241475.84</v>
      </c>
      <c r="F2007" s="93" t="s">
        <v>2373</v>
      </c>
      <c r="G2007" s="93" t="s">
        <v>730</v>
      </c>
      <c r="H2007" s="95" t="s">
        <v>2229</v>
      </c>
    </row>
    <row r="2008" spans="1:8" s="91" customFormat="1" ht="13.9" hidden="1" customHeight="1" x14ac:dyDescent="0.2">
      <c r="A2008" s="92" t="s">
        <v>158</v>
      </c>
      <c r="B2008" s="94">
        <v>11</v>
      </c>
      <c r="C2008" s="96">
        <v>241475.84</v>
      </c>
      <c r="D2008" s="96">
        <v>0</v>
      </c>
      <c r="E2008" s="96">
        <v>241475.84</v>
      </c>
      <c r="F2008" s="93" t="s">
        <v>2744</v>
      </c>
      <c r="G2008" s="93" t="s">
        <v>730</v>
      </c>
      <c r="H2008" s="95" t="s">
        <v>2394</v>
      </c>
    </row>
    <row r="2009" spans="1:8" s="91" customFormat="1" ht="13.9" hidden="1" customHeight="1" x14ac:dyDescent="0.2">
      <c r="A2009" s="92" t="s">
        <v>158</v>
      </c>
      <c r="B2009" s="94">
        <v>12</v>
      </c>
      <c r="C2009" s="96">
        <v>241458.47</v>
      </c>
      <c r="D2009" s="96">
        <v>0</v>
      </c>
      <c r="E2009" s="96">
        <v>241458.47</v>
      </c>
      <c r="F2009" s="93" t="s">
        <v>2745</v>
      </c>
      <c r="G2009" s="93" t="s">
        <v>730</v>
      </c>
      <c r="H2009" s="95" t="s">
        <v>2396</v>
      </c>
    </row>
    <row r="2010" spans="1:8" s="91" customFormat="1" ht="13.9" hidden="1" customHeight="1" x14ac:dyDescent="0.2">
      <c r="A2010" s="92" t="s">
        <v>159</v>
      </c>
      <c r="B2010" s="94">
        <v>1</v>
      </c>
      <c r="C2010" s="96">
        <v>90911.7</v>
      </c>
      <c r="D2010" s="96">
        <v>0</v>
      </c>
      <c r="E2010" s="96">
        <v>90911.7</v>
      </c>
      <c r="F2010" s="93" t="s">
        <v>731</v>
      </c>
      <c r="G2010" s="93" t="s">
        <v>732</v>
      </c>
      <c r="H2010" s="95" t="s">
        <v>443</v>
      </c>
    </row>
    <row r="2011" spans="1:8" s="91" customFormat="1" ht="13.9" hidden="1" customHeight="1" x14ac:dyDescent="0.2">
      <c r="A2011" s="92" t="s">
        <v>159</v>
      </c>
      <c r="B2011" s="94">
        <v>2</v>
      </c>
      <c r="C2011" s="96">
        <v>90911.7</v>
      </c>
      <c r="D2011" s="96">
        <v>0</v>
      </c>
      <c r="E2011" s="96">
        <v>90911.7</v>
      </c>
      <c r="F2011" s="93" t="s">
        <v>925</v>
      </c>
      <c r="G2011" s="93" t="s">
        <v>732</v>
      </c>
      <c r="H2011" s="95" t="s">
        <v>780</v>
      </c>
    </row>
    <row r="2012" spans="1:8" s="91" customFormat="1" ht="13.9" hidden="1" customHeight="1" x14ac:dyDescent="0.2">
      <c r="A2012" s="92" t="s">
        <v>159</v>
      </c>
      <c r="B2012" s="94">
        <v>3</v>
      </c>
      <c r="C2012" s="96">
        <v>90911.7</v>
      </c>
      <c r="D2012" s="96">
        <v>0</v>
      </c>
      <c r="E2012" s="96">
        <v>90911.7</v>
      </c>
      <c r="F2012" s="93" t="s">
        <v>1104</v>
      </c>
      <c r="G2012" s="93" t="s">
        <v>732</v>
      </c>
      <c r="H2012" s="95" t="s">
        <v>959</v>
      </c>
    </row>
    <row r="2013" spans="1:8" s="91" customFormat="1" ht="13.9" hidden="1" customHeight="1" x14ac:dyDescent="0.2">
      <c r="A2013" s="92" t="s">
        <v>159</v>
      </c>
      <c r="B2013" s="94">
        <v>4</v>
      </c>
      <c r="C2013" s="96">
        <v>89113.75</v>
      </c>
      <c r="D2013" s="96">
        <v>0</v>
      </c>
      <c r="E2013" s="96">
        <v>89113.75</v>
      </c>
      <c r="F2013" s="93" t="s">
        <v>1284</v>
      </c>
      <c r="G2013" s="93" t="s">
        <v>732</v>
      </c>
      <c r="H2013" s="95" t="s">
        <v>1139</v>
      </c>
    </row>
    <row r="2014" spans="1:8" s="91" customFormat="1" ht="13.9" hidden="1" customHeight="1" x14ac:dyDescent="0.2">
      <c r="A2014" s="64" t="s">
        <v>159</v>
      </c>
      <c r="B2014" s="65">
        <v>4</v>
      </c>
      <c r="C2014" s="66">
        <v>1797.95</v>
      </c>
      <c r="D2014" s="66">
        <v>0</v>
      </c>
      <c r="E2014" s="66">
        <v>1797.95</v>
      </c>
      <c r="F2014" s="64" t="s">
        <v>1284</v>
      </c>
      <c r="G2014" s="64" t="s">
        <v>732</v>
      </c>
      <c r="H2014" s="64" t="s">
        <v>2390</v>
      </c>
    </row>
    <row r="2015" spans="1:8" s="91" customFormat="1" ht="13.9" hidden="1" customHeight="1" x14ac:dyDescent="0.2">
      <c r="A2015" s="92" t="s">
        <v>159</v>
      </c>
      <c r="B2015" s="94">
        <v>5</v>
      </c>
      <c r="C2015" s="96">
        <v>90911.7</v>
      </c>
      <c r="D2015" s="96">
        <v>0</v>
      </c>
      <c r="E2015" s="96">
        <v>90911.7</v>
      </c>
      <c r="F2015" s="93" t="s">
        <v>1462</v>
      </c>
      <c r="G2015" s="93" t="s">
        <v>732</v>
      </c>
      <c r="H2015" s="95" t="s">
        <v>1317</v>
      </c>
    </row>
    <row r="2016" spans="1:8" s="91" customFormat="1" ht="13.9" hidden="1" customHeight="1" x14ac:dyDescent="0.2">
      <c r="A2016" s="92" t="s">
        <v>159</v>
      </c>
      <c r="B2016" s="94">
        <v>6</v>
      </c>
      <c r="C2016" s="96">
        <v>82630.240000000005</v>
      </c>
      <c r="D2016" s="96">
        <v>0</v>
      </c>
      <c r="E2016" s="96">
        <v>82630.240000000005</v>
      </c>
      <c r="F2016" s="93" t="s">
        <v>1640</v>
      </c>
      <c r="G2016" s="93" t="s">
        <v>732</v>
      </c>
      <c r="H2016" s="95" t="s">
        <v>1495</v>
      </c>
    </row>
    <row r="2017" spans="1:8" s="91" customFormat="1" ht="13.9" hidden="1" customHeight="1" x14ac:dyDescent="0.2">
      <c r="A2017" s="92" t="s">
        <v>159</v>
      </c>
      <c r="B2017" s="94">
        <v>7</v>
      </c>
      <c r="C2017" s="96">
        <v>86353.34</v>
      </c>
      <c r="D2017" s="96">
        <v>0</v>
      </c>
      <c r="E2017" s="96">
        <v>86353.34</v>
      </c>
      <c r="F2017" s="93" t="s">
        <v>1825</v>
      </c>
      <c r="G2017" s="93" t="s">
        <v>732</v>
      </c>
      <c r="H2017" s="95" t="s">
        <v>1680</v>
      </c>
    </row>
    <row r="2018" spans="1:8" s="91" customFormat="1" ht="13.9" hidden="1" customHeight="1" x14ac:dyDescent="0.2">
      <c r="A2018" s="92" t="s">
        <v>159</v>
      </c>
      <c r="B2018" s="94">
        <v>8</v>
      </c>
      <c r="C2018" s="96">
        <v>86357.119999999995</v>
      </c>
      <c r="D2018" s="96">
        <v>0</v>
      </c>
      <c r="E2018" s="96">
        <v>86357.119999999995</v>
      </c>
      <c r="F2018" s="93" t="s">
        <v>2000</v>
      </c>
      <c r="G2018" s="93" t="s">
        <v>732</v>
      </c>
      <c r="H2018" s="95" t="s">
        <v>1855</v>
      </c>
    </row>
    <row r="2019" spans="1:8" s="91" customFormat="1" ht="13.9" hidden="1" customHeight="1" x14ac:dyDescent="0.2">
      <c r="A2019" s="92" t="s">
        <v>159</v>
      </c>
      <c r="B2019" s="94">
        <v>9</v>
      </c>
      <c r="C2019" s="96">
        <v>93123.24</v>
      </c>
      <c r="D2019" s="96">
        <v>0</v>
      </c>
      <c r="E2019" s="96">
        <v>93123.24</v>
      </c>
      <c r="F2019" s="93" t="s">
        <v>2178</v>
      </c>
      <c r="G2019" s="93" t="s">
        <v>732</v>
      </c>
      <c r="H2019" s="95" t="s">
        <v>2033</v>
      </c>
    </row>
    <row r="2020" spans="1:8" s="91" customFormat="1" ht="13.9" hidden="1" customHeight="1" x14ac:dyDescent="0.2">
      <c r="A2020" s="92" t="s">
        <v>159</v>
      </c>
      <c r="B2020" s="94">
        <v>10</v>
      </c>
      <c r="C2020" s="96">
        <v>93123.24</v>
      </c>
      <c r="D2020" s="96">
        <v>0</v>
      </c>
      <c r="E2020" s="96">
        <v>93123.24</v>
      </c>
      <c r="F2020" s="93" t="s">
        <v>2374</v>
      </c>
      <c r="G2020" s="93" t="s">
        <v>732</v>
      </c>
      <c r="H2020" s="95" t="s">
        <v>2229</v>
      </c>
    </row>
    <row r="2021" spans="1:8" s="91" customFormat="1" ht="13.9" hidden="1" customHeight="1" x14ac:dyDescent="0.2">
      <c r="A2021" s="92" t="s">
        <v>159</v>
      </c>
      <c r="B2021" s="94">
        <v>11</v>
      </c>
      <c r="C2021" s="96">
        <v>93123.24</v>
      </c>
      <c r="D2021" s="96">
        <v>0</v>
      </c>
      <c r="E2021" s="96">
        <v>93123.24</v>
      </c>
      <c r="F2021" s="93" t="s">
        <v>2747</v>
      </c>
      <c r="G2021" s="93" t="s">
        <v>732</v>
      </c>
      <c r="H2021" s="95" t="s">
        <v>2394</v>
      </c>
    </row>
    <row r="2022" spans="1:8" s="91" customFormat="1" ht="13.9" hidden="1" customHeight="1" x14ac:dyDescent="0.2">
      <c r="A2022" s="92" t="s">
        <v>159</v>
      </c>
      <c r="B2022" s="94">
        <v>12</v>
      </c>
      <c r="C2022" s="96">
        <v>93116.11</v>
      </c>
      <c r="D2022" s="96">
        <v>0</v>
      </c>
      <c r="E2022" s="96">
        <v>93116.11</v>
      </c>
      <c r="F2022" s="93" t="s">
        <v>2748</v>
      </c>
      <c r="G2022" s="93" t="s">
        <v>732</v>
      </c>
      <c r="H2022" s="95" t="s">
        <v>2396</v>
      </c>
    </row>
    <row r="2023" spans="1:8" s="91" customFormat="1" ht="13.9" hidden="1" customHeight="1" x14ac:dyDescent="0.2">
      <c r="A2023" s="92" t="s">
        <v>160</v>
      </c>
      <c r="B2023" s="94">
        <v>1</v>
      </c>
      <c r="C2023" s="96">
        <v>181623.75</v>
      </c>
      <c r="D2023" s="96">
        <v>0</v>
      </c>
      <c r="E2023" s="96">
        <v>181623.75</v>
      </c>
      <c r="F2023" s="93" t="s">
        <v>733</v>
      </c>
      <c r="G2023" s="93" t="s">
        <v>734</v>
      </c>
      <c r="H2023" s="95" t="s">
        <v>443</v>
      </c>
    </row>
    <row r="2024" spans="1:8" s="91" customFormat="1" ht="13.9" hidden="1" customHeight="1" x14ac:dyDescent="0.2">
      <c r="A2024" s="92" t="s">
        <v>160</v>
      </c>
      <c r="B2024" s="94">
        <v>2</v>
      </c>
      <c r="C2024" s="96">
        <v>181623.75</v>
      </c>
      <c r="D2024" s="96">
        <v>0</v>
      </c>
      <c r="E2024" s="96">
        <v>181623.75</v>
      </c>
      <c r="F2024" s="93" t="s">
        <v>926</v>
      </c>
      <c r="G2024" s="93" t="s">
        <v>734</v>
      </c>
      <c r="H2024" s="95" t="s">
        <v>780</v>
      </c>
    </row>
    <row r="2025" spans="1:8" s="91" customFormat="1" ht="13.9" hidden="1" customHeight="1" x14ac:dyDescent="0.2">
      <c r="A2025" s="92" t="s">
        <v>160</v>
      </c>
      <c r="B2025" s="94">
        <v>3</v>
      </c>
      <c r="C2025" s="96">
        <v>181623.75</v>
      </c>
      <c r="D2025" s="96">
        <v>0</v>
      </c>
      <c r="E2025" s="96">
        <v>181623.75</v>
      </c>
      <c r="F2025" s="93" t="s">
        <v>1105</v>
      </c>
      <c r="G2025" s="93" t="s">
        <v>734</v>
      </c>
      <c r="H2025" s="95" t="s">
        <v>959</v>
      </c>
    </row>
    <row r="2026" spans="1:8" s="91" customFormat="1" ht="13.9" hidden="1" customHeight="1" x14ac:dyDescent="0.2">
      <c r="A2026" s="92" t="s">
        <v>160</v>
      </c>
      <c r="B2026" s="94">
        <v>4</v>
      </c>
      <c r="C2026" s="96">
        <v>172579.41</v>
      </c>
      <c r="D2026" s="96">
        <v>0</v>
      </c>
      <c r="E2026" s="96">
        <v>172579.41</v>
      </c>
      <c r="F2026" s="93" t="s">
        <v>1285</v>
      </c>
      <c r="G2026" s="93" t="s">
        <v>734</v>
      </c>
      <c r="H2026" s="95" t="s">
        <v>1139</v>
      </c>
    </row>
    <row r="2027" spans="1:8" s="91" customFormat="1" ht="13.9" hidden="1" customHeight="1" x14ac:dyDescent="0.2">
      <c r="A2027" s="64" t="s">
        <v>160</v>
      </c>
      <c r="B2027" s="65">
        <v>4</v>
      </c>
      <c r="C2027" s="66">
        <v>9044.34</v>
      </c>
      <c r="D2027" s="66">
        <v>0</v>
      </c>
      <c r="E2027" s="66">
        <v>9044.34</v>
      </c>
      <c r="F2027" s="64" t="s">
        <v>1285</v>
      </c>
      <c r="G2027" s="64" t="s">
        <v>734</v>
      </c>
      <c r="H2027" s="64" t="s">
        <v>2390</v>
      </c>
    </row>
    <row r="2028" spans="1:8" s="91" customFormat="1" ht="13.9" hidden="1" customHeight="1" x14ac:dyDescent="0.2">
      <c r="A2028" s="92" t="s">
        <v>160</v>
      </c>
      <c r="B2028" s="94">
        <v>5</v>
      </c>
      <c r="C2028" s="96">
        <v>181623.75</v>
      </c>
      <c r="D2028" s="96">
        <v>0</v>
      </c>
      <c r="E2028" s="96">
        <v>181623.75</v>
      </c>
      <c r="F2028" s="93" t="s">
        <v>1463</v>
      </c>
      <c r="G2028" s="93" t="s">
        <v>734</v>
      </c>
      <c r="H2028" s="95" t="s">
        <v>1317</v>
      </c>
    </row>
    <row r="2029" spans="1:8" s="91" customFormat="1" ht="13.9" hidden="1" customHeight="1" x14ac:dyDescent="0.2">
      <c r="A2029" s="92" t="s">
        <v>160</v>
      </c>
      <c r="B2029" s="94">
        <v>6</v>
      </c>
      <c r="C2029" s="96">
        <v>177897.88</v>
      </c>
      <c r="D2029" s="96">
        <v>0</v>
      </c>
      <c r="E2029" s="96">
        <v>177897.88</v>
      </c>
      <c r="F2029" s="93" t="s">
        <v>1641</v>
      </c>
      <c r="G2029" s="93" t="s">
        <v>734</v>
      </c>
      <c r="H2029" s="95" t="s">
        <v>1495</v>
      </c>
    </row>
    <row r="2030" spans="1:8" s="91" customFormat="1" ht="13.9" hidden="1" customHeight="1" x14ac:dyDescent="0.2">
      <c r="A2030" s="92" t="s">
        <v>160</v>
      </c>
      <c r="B2030" s="94">
        <v>7</v>
      </c>
      <c r="C2030" s="96">
        <v>177834.4</v>
      </c>
      <c r="D2030" s="96">
        <v>0</v>
      </c>
      <c r="E2030" s="96">
        <v>177834.4</v>
      </c>
      <c r="F2030" s="93" t="s">
        <v>1826</v>
      </c>
      <c r="G2030" s="93" t="s">
        <v>734</v>
      </c>
      <c r="H2030" s="95" t="s">
        <v>1680</v>
      </c>
    </row>
    <row r="2031" spans="1:8" s="91" customFormat="1" ht="13.9" hidden="1" customHeight="1" x14ac:dyDescent="0.2">
      <c r="A2031" s="92" t="s">
        <v>160</v>
      </c>
      <c r="B2031" s="94">
        <v>8</v>
      </c>
      <c r="C2031" s="96">
        <v>177841</v>
      </c>
      <c r="D2031" s="96">
        <v>0</v>
      </c>
      <c r="E2031" s="96">
        <v>177841</v>
      </c>
      <c r="F2031" s="93" t="s">
        <v>2001</v>
      </c>
      <c r="G2031" s="93" t="s">
        <v>734</v>
      </c>
      <c r="H2031" s="95" t="s">
        <v>1855</v>
      </c>
    </row>
    <row r="2032" spans="1:8" s="91" customFormat="1" ht="13.9" hidden="1" customHeight="1" x14ac:dyDescent="0.2">
      <c r="A2032" s="92" t="s">
        <v>160</v>
      </c>
      <c r="B2032" s="94">
        <v>9</v>
      </c>
      <c r="C2032" s="96">
        <v>189648.99</v>
      </c>
      <c r="D2032" s="96">
        <v>0</v>
      </c>
      <c r="E2032" s="96">
        <v>189648.99</v>
      </c>
      <c r="F2032" s="93" t="s">
        <v>2179</v>
      </c>
      <c r="G2032" s="93" t="s">
        <v>734</v>
      </c>
      <c r="H2032" s="95" t="s">
        <v>2033</v>
      </c>
    </row>
    <row r="2033" spans="1:8" s="91" customFormat="1" ht="13.9" hidden="1" customHeight="1" x14ac:dyDescent="0.2">
      <c r="A2033" s="92" t="s">
        <v>160</v>
      </c>
      <c r="B2033" s="94">
        <v>10</v>
      </c>
      <c r="C2033" s="96">
        <v>189648.99</v>
      </c>
      <c r="D2033" s="96">
        <v>0</v>
      </c>
      <c r="E2033" s="96">
        <v>189648.99</v>
      </c>
      <c r="F2033" s="93" t="s">
        <v>2375</v>
      </c>
      <c r="G2033" s="93" t="s">
        <v>734</v>
      </c>
      <c r="H2033" s="95" t="s">
        <v>2229</v>
      </c>
    </row>
    <row r="2034" spans="1:8" s="91" customFormat="1" ht="13.9" hidden="1" customHeight="1" x14ac:dyDescent="0.2">
      <c r="A2034" s="92" t="s">
        <v>160</v>
      </c>
      <c r="B2034" s="94">
        <v>11</v>
      </c>
      <c r="C2034" s="96">
        <v>189648.99</v>
      </c>
      <c r="D2034" s="96">
        <v>0</v>
      </c>
      <c r="E2034" s="96">
        <v>189648.99</v>
      </c>
      <c r="F2034" s="93" t="s">
        <v>2749</v>
      </c>
      <c r="G2034" s="93" t="s">
        <v>734</v>
      </c>
      <c r="H2034" s="95" t="s">
        <v>2394</v>
      </c>
    </row>
    <row r="2035" spans="1:8" s="91" customFormat="1" ht="13.9" hidden="1" customHeight="1" x14ac:dyDescent="0.2">
      <c r="A2035" s="92" t="s">
        <v>160</v>
      </c>
      <c r="B2035" s="94">
        <v>12</v>
      </c>
      <c r="C2035" s="96">
        <v>189636.53</v>
      </c>
      <c r="D2035" s="96">
        <v>0</v>
      </c>
      <c r="E2035" s="96">
        <v>189636.53</v>
      </c>
      <c r="F2035" s="93" t="s">
        <v>2750</v>
      </c>
      <c r="G2035" s="93" t="s">
        <v>734</v>
      </c>
      <c r="H2035" s="95" t="s">
        <v>2396</v>
      </c>
    </row>
    <row r="2036" spans="1:8" s="91" customFormat="1" ht="13.9" hidden="1" customHeight="1" x14ac:dyDescent="0.2">
      <c r="A2036" s="92" t="s">
        <v>161</v>
      </c>
      <c r="B2036" s="94">
        <v>1</v>
      </c>
      <c r="C2036" s="96">
        <v>128080.34</v>
      </c>
      <c r="D2036" s="96">
        <v>0</v>
      </c>
      <c r="E2036" s="96">
        <v>128080.34</v>
      </c>
      <c r="F2036" s="93" t="s">
        <v>735</v>
      </c>
      <c r="G2036" s="93" t="s">
        <v>736</v>
      </c>
      <c r="H2036" s="95" t="s">
        <v>443</v>
      </c>
    </row>
    <row r="2037" spans="1:8" s="91" customFormat="1" ht="13.9" hidden="1" customHeight="1" x14ac:dyDescent="0.2">
      <c r="A2037" s="92" t="s">
        <v>161</v>
      </c>
      <c r="B2037" s="94">
        <v>2</v>
      </c>
      <c r="C2037" s="96">
        <v>128080.34</v>
      </c>
      <c r="D2037" s="96">
        <v>0</v>
      </c>
      <c r="E2037" s="96">
        <v>128080.34</v>
      </c>
      <c r="F2037" s="93" t="s">
        <v>927</v>
      </c>
      <c r="G2037" s="93" t="s">
        <v>736</v>
      </c>
      <c r="H2037" s="95" t="s">
        <v>780</v>
      </c>
    </row>
    <row r="2038" spans="1:8" s="91" customFormat="1" ht="13.9" hidden="1" customHeight="1" x14ac:dyDescent="0.2">
      <c r="A2038" s="92" t="s">
        <v>161</v>
      </c>
      <c r="B2038" s="94">
        <v>3</v>
      </c>
      <c r="C2038" s="96">
        <v>128080.34</v>
      </c>
      <c r="D2038" s="96">
        <v>0</v>
      </c>
      <c r="E2038" s="96">
        <v>128080.34</v>
      </c>
      <c r="F2038" s="93" t="s">
        <v>1106</v>
      </c>
      <c r="G2038" s="93" t="s">
        <v>736</v>
      </c>
      <c r="H2038" s="95" t="s">
        <v>959</v>
      </c>
    </row>
    <row r="2039" spans="1:8" s="91" customFormat="1" ht="13.9" hidden="1" customHeight="1" x14ac:dyDescent="0.2">
      <c r="A2039" s="92" t="s">
        <v>161</v>
      </c>
      <c r="B2039" s="94">
        <v>4</v>
      </c>
      <c r="C2039" s="96">
        <v>117942.19</v>
      </c>
      <c r="D2039" s="96">
        <v>0</v>
      </c>
      <c r="E2039" s="96">
        <v>117942.19</v>
      </c>
      <c r="F2039" s="93" t="s">
        <v>1286</v>
      </c>
      <c r="G2039" s="93" t="s">
        <v>736</v>
      </c>
      <c r="H2039" s="95" t="s">
        <v>1139</v>
      </c>
    </row>
    <row r="2040" spans="1:8" s="91" customFormat="1" ht="13.9" hidden="1" customHeight="1" x14ac:dyDescent="0.2">
      <c r="A2040" s="64" t="s">
        <v>161</v>
      </c>
      <c r="B2040" s="65">
        <v>4</v>
      </c>
      <c r="C2040" s="66">
        <v>10138.15</v>
      </c>
      <c r="D2040" s="66">
        <v>0</v>
      </c>
      <c r="E2040" s="66">
        <v>10138.15</v>
      </c>
      <c r="F2040" s="64" t="s">
        <v>1286</v>
      </c>
      <c r="G2040" s="64" t="s">
        <v>736</v>
      </c>
      <c r="H2040" s="64" t="s">
        <v>2390</v>
      </c>
    </row>
    <row r="2041" spans="1:8" s="91" customFormat="1" ht="13.9" hidden="1" customHeight="1" x14ac:dyDescent="0.2">
      <c r="A2041" s="92" t="s">
        <v>161</v>
      </c>
      <c r="B2041" s="94">
        <v>5</v>
      </c>
      <c r="C2041" s="96">
        <v>128080.34</v>
      </c>
      <c r="D2041" s="96">
        <v>0</v>
      </c>
      <c r="E2041" s="96">
        <v>128080.34</v>
      </c>
      <c r="F2041" s="93" t="s">
        <v>1464</v>
      </c>
      <c r="G2041" s="93" t="s">
        <v>736</v>
      </c>
      <c r="H2041" s="95" t="s">
        <v>1317</v>
      </c>
    </row>
    <row r="2042" spans="1:8" s="91" customFormat="1" ht="13.9" hidden="1" customHeight="1" x14ac:dyDescent="0.2">
      <c r="A2042" s="92" t="s">
        <v>161</v>
      </c>
      <c r="B2042" s="94">
        <v>6</v>
      </c>
      <c r="C2042" s="96">
        <v>129577.03</v>
      </c>
      <c r="D2042" s="96">
        <v>0</v>
      </c>
      <c r="E2042" s="96">
        <v>129577.03</v>
      </c>
      <c r="F2042" s="93" t="s">
        <v>1642</v>
      </c>
      <c r="G2042" s="93" t="s">
        <v>736</v>
      </c>
      <c r="H2042" s="95" t="s">
        <v>1495</v>
      </c>
    </row>
    <row r="2043" spans="1:8" s="91" customFormat="1" ht="13.9" hidden="1" customHeight="1" x14ac:dyDescent="0.2">
      <c r="A2043" s="92" t="s">
        <v>161</v>
      </c>
      <c r="B2043" s="94">
        <v>7</v>
      </c>
      <c r="C2043" s="96">
        <v>129535.77</v>
      </c>
      <c r="D2043" s="96">
        <v>0</v>
      </c>
      <c r="E2043" s="96">
        <v>129535.77</v>
      </c>
      <c r="F2043" s="93" t="s">
        <v>1827</v>
      </c>
      <c r="G2043" s="93" t="s">
        <v>736</v>
      </c>
      <c r="H2043" s="95" t="s">
        <v>1680</v>
      </c>
    </row>
    <row r="2044" spans="1:8" s="91" customFormat="1" ht="13.9" hidden="1" customHeight="1" x14ac:dyDescent="0.2">
      <c r="A2044" s="92" t="s">
        <v>161</v>
      </c>
      <c r="B2044" s="94">
        <v>8</v>
      </c>
      <c r="C2044" s="96">
        <v>129540.64</v>
      </c>
      <c r="D2044" s="96">
        <v>0</v>
      </c>
      <c r="E2044" s="96">
        <v>129540.64</v>
      </c>
      <c r="F2044" s="93" t="s">
        <v>2002</v>
      </c>
      <c r="G2044" s="93" t="s">
        <v>736</v>
      </c>
      <c r="H2044" s="95" t="s">
        <v>1855</v>
      </c>
    </row>
    <row r="2045" spans="1:8" s="91" customFormat="1" ht="13.9" hidden="1" customHeight="1" x14ac:dyDescent="0.2">
      <c r="A2045" s="92" t="s">
        <v>161</v>
      </c>
      <c r="B2045" s="94">
        <v>9</v>
      </c>
      <c r="C2045" s="96">
        <v>138251.18</v>
      </c>
      <c r="D2045" s="96">
        <v>0</v>
      </c>
      <c r="E2045" s="96">
        <v>138251.18</v>
      </c>
      <c r="F2045" s="93" t="s">
        <v>2180</v>
      </c>
      <c r="G2045" s="93" t="s">
        <v>736</v>
      </c>
      <c r="H2045" s="95" t="s">
        <v>2033</v>
      </c>
    </row>
    <row r="2046" spans="1:8" s="91" customFormat="1" ht="13.9" hidden="1" customHeight="1" x14ac:dyDescent="0.2">
      <c r="A2046" s="92" t="s">
        <v>161</v>
      </c>
      <c r="B2046" s="94">
        <v>10</v>
      </c>
      <c r="C2046" s="96">
        <v>138251.18</v>
      </c>
      <c r="D2046" s="96">
        <v>0</v>
      </c>
      <c r="E2046" s="96">
        <v>138251.18</v>
      </c>
      <c r="F2046" s="93" t="s">
        <v>2376</v>
      </c>
      <c r="G2046" s="93" t="s">
        <v>736</v>
      </c>
      <c r="H2046" s="95" t="s">
        <v>2229</v>
      </c>
    </row>
    <row r="2047" spans="1:8" s="91" customFormat="1" ht="13.9" hidden="1" customHeight="1" x14ac:dyDescent="0.2">
      <c r="A2047" s="92" t="s">
        <v>161</v>
      </c>
      <c r="B2047" s="94">
        <v>11</v>
      </c>
      <c r="C2047" s="96">
        <v>138251.19</v>
      </c>
      <c r="D2047" s="96">
        <v>0</v>
      </c>
      <c r="E2047" s="96">
        <v>138251.19</v>
      </c>
      <c r="F2047" s="93" t="s">
        <v>2751</v>
      </c>
      <c r="G2047" s="93" t="s">
        <v>736</v>
      </c>
      <c r="H2047" s="95" t="s">
        <v>2394</v>
      </c>
    </row>
    <row r="2048" spans="1:8" s="91" customFormat="1" ht="13.9" hidden="1" customHeight="1" x14ac:dyDescent="0.2">
      <c r="A2048" s="92" t="s">
        <v>161</v>
      </c>
      <c r="B2048" s="94">
        <v>12</v>
      </c>
      <c r="C2048" s="96">
        <v>138241.99</v>
      </c>
      <c r="D2048" s="96">
        <v>0</v>
      </c>
      <c r="E2048" s="96">
        <v>138241.99</v>
      </c>
      <c r="F2048" s="93" t="s">
        <v>2752</v>
      </c>
      <c r="G2048" s="93" t="s">
        <v>736</v>
      </c>
      <c r="H2048" s="95" t="s">
        <v>2396</v>
      </c>
    </row>
    <row r="2049" spans="1:8" s="91" customFormat="1" ht="13.9" hidden="1" customHeight="1" x14ac:dyDescent="0.2">
      <c r="A2049" s="92" t="s">
        <v>162</v>
      </c>
      <c r="B2049" s="94">
        <v>1</v>
      </c>
      <c r="C2049" s="96">
        <v>36111.46</v>
      </c>
      <c r="D2049" s="96">
        <v>0</v>
      </c>
      <c r="E2049" s="96">
        <v>36111.46</v>
      </c>
      <c r="F2049" s="93" t="s">
        <v>737</v>
      </c>
      <c r="G2049" s="93" t="s">
        <v>738</v>
      </c>
      <c r="H2049" s="95" t="s">
        <v>443</v>
      </c>
    </row>
    <row r="2050" spans="1:8" s="91" customFormat="1" ht="13.9" hidden="1" customHeight="1" x14ac:dyDescent="0.2">
      <c r="A2050" s="92" t="s">
        <v>162</v>
      </c>
      <c r="B2050" s="94">
        <v>2</v>
      </c>
      <c r="C2050" s="96">
        <v>36111.46</v>
      </c>
      <c r="D2050" s="96">
        <v>0</v>
      </c>
      <c r="E2050" s="96">
        <v>36111.46</v>
      </c>
      <c r="F2050" s="93" t="s">
        <v>928</v>
      </c>
      <c r="G2050" s="93" t="s">
        <v>738</v>
      </c>
      <c r="H2050" s="95" t="s">
        <v>780</v>
      </c>
    </row>
    <row r="2051" spans="1:8" s="91" customFormat="1" ht="13.9" hidden="1" customHeight="1" x14ac:dyDescent="0.2">
      <c r="A2051" s="92" t="s">
        <v>162</v>
      </c>
      <c r="B2051" s="94">
        <v>3</v>
      </c>
      <c r="C2051" s="96">
        <v>36111.46</v>
      </c>
      <c r="D2051" s="96">
        <v>0</v>
      </c>
      <c r="E2051" s="96">
        <v>36111.46</v>
      </c>
      <c r="F2051" s="93" t="s">
        <v>1107</v>
      </c>
      <c r="G2051" s="93" t="s">
        <v>738</v>
      </c>
      <c r="H2051" s="95" t="s">
        <v>959</v>
      </c>
    </row>
    <row r="2052" spans="1:8" s="91" customFormat="1" ht="13.9" hidden="1" customHeight="1" x14ac:dyDescent="0.2">
      <c r="A2052" s="92" t="s">
        <v>162</v>
      </c>
      <c r="B2052" s="94">
        <v>4</v>
      </c>
      <c r="C2052" s="96">
        <v>28920.91</v>
      </c>
      <c r="D2052" s="96">
        <v>0</v>
      </c>
      <c r="E2052" s="96">
        <v>28920.91</v>
      </c>
      <c r="F2052" s="93" t="s">
        <v>1287</v>
      </c>
      <c r="G2052" s="93" t="s">
        <v>738</v>
      </c>
      <c r="H2052" s="95" t="s">
        <v>1139</v>
      </c>
    </row>
    <row r="2053" spans="1:8" s="91" customFormat="1" ht="13.9" hidden="1" customHeight="1" x14ac:dyDescent="0.2">
      <c r="A2053" s="64" t="s">
        <v>162</v>
      </c>
      <c r="B2053" s="65">
        <v>4</v>
      </c>
      <c r="C2053" s="66">
        <v>7190.55</v>
      </c>
      <c r="D2053" s="66">
        <v>0</v>
      </c>
      <c r="E2053" s="66">
        <v>7190.55</v>
      </c>
      <c r="F2053" s="64" t="s">
        <v>1287</v>
      </c>
      <c r="G2053" s="64" t="s">
        <v>738</v>
      </c>
      <c r="H2053" s="64" t="s">
        <v>2390</v>
      </c>
    </row>
    <row r="2054" spans="1:8" s="91" customFormat="1" ht="13.9" hidden="1" customHeight="1" x14ac:dyDescent="0.2">
      <c r="A2054" s="92" t="s">
        <v>162</v>
      </c>
      <c r="B2054" s="94">
        <v>5</v>
      </c>
      <c r="C2054" s="96">
        <v>36111.46</v>
      </c>
      <c r="D2054" s="96">
        <v>0</v>
      </c>
      <c r="E2054" s="96">
        <v>36111.46</v>
      </c>
      <c r="F2054" s="93" t="s">
        <v>1465</v>
      </c>
      <c r="G2054" s="93" t="s">
        <v>738</v>
      </c>
      <c r="H2054" s="95" t="s">
        <v>1317</v>
      </c>
    </row>
    <row r="2055" spans="1:8" s="91" customFormat="1" ht="13.9" hidden="1" customHeight="1" x14ac:dyDescent="0.2">
      <c r="A2055" s="92" t="s">
        <v>162</v>
      </c>
      <c r="B2055" s="94">
        <v>6</v>
      </c>
      <c r="C2055" s="96">
        <v>32958.46</v>
      </c>
      <c r="D2055" s="96">
        <v>0</v>
      </c>
      <c r="E2055" s="96">
        <v>32958.46</v>
      </c>
      <c r="F2055" s="93" t="s">
        <v>1643</v>
      </c>
      <c r="G2055" s="93" t="s">
        <v>738</v>
      </c>
      <c r="H2055" s="95" t="s">
        <v>1495</v>
      </c>
    </row>
    <row r="2056" spans="1:8" s="91" customFormat="1" ht="13.9" hidden="1" customHeight="1" x14ac:dyDescent="0.2">
      <c r="A2056" s="92" t="s">
        <v>162</v>
      </c>
      <c r="B2056" s="94">
        <v>7</v>
      </c>
      <c r="C2056" s="96">
        <v>38174.42</v>
      </c>
      <c r="D2056" s="96">
        <v>0</v>
      </c>
      <c r="E2056" s="96">
        <v>38174.42</v>
      </c>
      <c r="F2056" s="93" t="s">
        <v>1828</v>
      </c>
      <c r="G2056" s="93" t="s">
        <v>738</v>
      </c>
      <c r="H2056" s="95" t="s">
        <v>1680</v>
      </c>
    </row>
    <row r="2057" spans="1:8" s="91" customFormat="1" ht="13.9" hidden="1" customHeight="1" x14ac:dyDescent="0.2">
      <c r="A2057" s="92" t="s">
        <v>162</v>
      </c>
      <c r="B2057" s="94">
        <v>8</v>
      </c>
      <c r="C2057" s="96">
        <v>38177.81</v>
      </c>
      <c r="D2057" s="96">
        <v>0</v>
      </c>
      <c r="E2057" s="96">
        <v>38177.81</v>
      </c>
      <c r="F2057" s="93" t="s">
        <v>2003</v>
      </c>
      <c r="G2057" s="93" t="s">
        <v>738</v>
      </c>
      <c r="H2057" s="95" t="s">
        <v>1855</v>
      </c>
    </row>
    <row r="2058" spans="1:8" s="91" customFormat="1" ht="13.9" hidden="1" customHeight="1" x14ac:dyDescent="0.2">
      <c r="A2058" s="92" t="s">
        <v>162</v>
      </c>
      <c r="B2058" s="94">
        <v>9</v>
      </c>
      <c r="C2058" s="96">
        <v>44244.79</v>
      </c>
      <c r="D2058" s="96">
        <v>0</v>
      </c>
      <c r="E2058" s="96">
        <v>44244.79</v>
      </c>
      <c r="F2058" s="93" t="s">
        <v>2181</v>
      </c>
      <c r="G2058" s="93" t="s">
        <v>738</v>
      </c>
      <c r="H2058" s="95" t="s">
        <v>2033</v>
      </c>
    </row>
    <row r="2059" spans="1:8" s="91" customFormat="1" ht="13.9" hidden="1" customHeight="1" x14ac:dyDescent="0.2">
      <c r="A2059" s="92" t="s">
        <v>162</v>
      </c>
      <c r="B2059" s="94">
        <v>10</v>
      </c>
      <c r="C2059" s="96">
        <v>44244.78</v>
      </c>
      <c r="D2059" s="96">
        <v>0</v>
      </c>
      <c r="E2059" s="96">
        <v>44244.78</v>
      </c>
      <c r="F2059" s="93" t="s">
        <v>2377</v>
      </c>
      <c r="G2059" s="93" t="s">
        <v>738</v>
      </c>
      <c r="H2059" s="95" t="s">
        <v>2229</v>
      </c>
    </row>
    <row r="2060" spans="1:8" s="91" customFormat="1" ht="13.9" hidden="1" customHeight="1" x14ac:dyDescent="0.2">
      <c r="A2060" s="92" t="s">
        <v>162</v>
      </c>
      <c r="B2060" s="94">
        <v>11</v>
      </c>
      <c r="C2060" s="96">
        <v>44244.79</v>
      </c>
      <c r="D2060" s="96">
        <v>0</v>
      </c>
      <c r="E2060" s="96">
        <v>44244.79</v>
      </c>
      <c r="F2060" s="93" t="s">
        <v>2753</v>
      </c>
      <c r="G2060" s="93" t="s">
        <v>738</v>
      </c>
      <c r="H2060" s="95" t="s">
        <v>2394</v>
      </c>
    </row>
    <row r="2061" spans="1:8" s="91" customFormat="1" ht="13.9" hidden="1" customHeight="1" x14ac:dyDescent="0.2">
      <c r="A2061" s="92" t="s">
        <v>162</v>
      </c>
      <c r="B2061" s="94">
        <v>12</v>
      </c>
      <c r="C2061" s="96">
        <v>44238.39</v>
      </c>
      <c r="D2061" s="96">
        <v>0</v>
      </c>
      <c r="E2061" s="96">
        <v>44238.39</v>
      </c>
      <c r="F2061" s="93" t="s">
        <v>2754</v>
      </c>
      <c r="G2061" s="93" t="s">
        <v>738</v>
      </c>
      <c r="H2061" s="95" t="s">
        <v>2396</v>
      </c>
    </row>
    <row r="2062" spans="1:8" s="91" customFormat="1" ht="13.9" hidden="1" customHeight="1" x14ac:dyDescent="0.2">
      <c r="A2062" s="92" t="s">
        <v>163</v>
      </c>
      <c r="B2062" s="94">
        <v>1</v>
      </c>
      <c r="C2062" s="96">
        <v>404942.68</v>
      </c>
      <c r="D2062" s="96">
        <v>0</v>
      </c>
      <c r="E2062" s="96">
        <v>404942.68</v>
      </c>
      <c r="F2062" s="93" t="s">
        <v>439</v>
      </c>
      <c r="G2062" s="93" t="s">
        <v>440</v>
      </c>
      <c r="H2062" s="95" t="s">
        <v>422</v>
      </c>
    </row>
    <row r="2063" spans="1:8" s="91" customFormat="1" ht="13.9" hidden="1" customHeight="1" x14ac:dyDescent="0.2">
      <c r="A2063" s="92" t="s">
        <v>163</v>
      </c>
      <c r="B2063" s="94">
        <v>2</v>
      </c>
      <c r="C2063" s="96">
        <v>404942.68</v>
      </c>
      <c r="D2063" s="96">
        <v>0</v>
      </c>
      <c r="E2063" s="96">
        <v>404942.68</v>
      </c>
      <c r="F2063" s="93" t="s">
        <v>778</v>
      </c>
      <c r="G2063" s="93" t="s">
        <v>440</v>
      </c>
      <c r="H2063" s="95" t="s">
        <v>769</v>
      </c>
    </row>
    <row r="2064" spans="1:8" s="91" customFormat="1" ht="13.9" hidden="1" customHeight="1" x14ac:dyDescent="0.2">
      <c r="A2064" s="92" t="s">
        <v>163</v>
      </c>
      <c r="B2064" s="94">
        <v>3</v>
      </c>
      <c r="C2064" s="96">
        <v>404942.68</v>
      </c>
      <c r="D2064" s="96">
        <v>0</v>
      </c>
      <c r="E2064" s="96">
        <v>404942.68</v>
      </c>
      <c r="F2064" s="93" t="s">
        <v>957</v>
      </c>
      <c r="G2064" s="93" t="s">
        <v>440</v>
      </c>
      <c r="H2064" s="95" t="s">
        <v>948</v>
      </c>
    </row>
    <row r="2065" spans="1:8" s="91" customFormat="1" ht="13.9" hidden="1" customHeight="1" x14ac:dyDescent="0.2">
      <c r="A2065" s="92" t="s">
        <v>163</v>
      </c>
      <c r="B2065" s="94">
        <v>4</v>
      </c>
      <c r="C2065" s="96">
        <v>291122.15999999997</v>
      </c>
      <c r="D2065" s="96">
        <v>0</v>
      </c>
      <c r="E2065" s="96">
        <v>291122.15999999997</v>
      </c>
      <c r="F2065" s="93" t="s">
        <v>1137</v>
      </c>
      <c r="G2065" s="93" t="s">
        <v>440</v>
      </c>
      <c r="H2065" s="95" t="s">
        <v>1128</v>
      </c>
    </row>
    <row r="2066" spans="1:8" s="91" customFormat="1" ht="13.9" hidden="1" customHeight="1" x14ac:dyDescent="0.2">
      <c r="A2066" s="64" t="s">
        <v>163</v>
      </c>
      <c r="B2066" s="65">
        <v>4</v>
      </c>
      <c r="C2066" s="66">
        <v>113820.52</v>
      </c>
      <c r="D2066" s="66">
        <v>0</v>
      </c>
      <c r="E2066" s="66">
        <v>113820.52</v>
      </c>
      <c r="F2066" s="64" t="s">
        <v>1137</v>
      </c>
      <c r="G2066" s="64" t="s">
        <v>440</v>
      </c>
      <c r="H2066" s="64" t="s">
        <v>2390</v>
      </c>
    </row>
    <row r="2067" spans="1:8" s="91" customFormat="1" ht="13.9" hidden="1" customHeight="1" x14ac:dyDescent="0.2">
      <c r="A2067" s="92" t="s">
        <v>163</v>
      </c>
      <c r="B2067" s="94">
        <v>5</v>
      </c>
      <c r="C2067" s="96">
        <v>404942.68</v>
      </c>
      <c r="D2067" s="96">
        <v>0</v>
      </c>
      <c r="E2067" s="96">
        <v>404942.68</v>
      </c>
      <c r="F2067" s="93" t="s">
        <v>1315</v>
      </c>
      <c r="G2067" s="93" t="s">
        <v>440</v>
      </c>
      <c r="H2067" s="95" t="s">
        <v>1306</v>
      </c>
    </row>
    <row r="2068" spans="1:8" s="91" customFormat="1" ht="13.9" hidden="1" customHeight="1" x14ac:dyDescent="0.2">
      <c r="A2068" s="92" t="s">
        <v>163</v>
      </c>
      <c r="B2068" s="94">
        <v>6</v>
      </c>
      <c r="C2068" s="96">
        <v>734419.59</v>
      </c>
      <c r="D2068" s="96">
        <v>0</v>
      </c>
      <c r="E2068" s="96">
        <v>734419.59</v>
      </c>
      <c r="F2068" s="93" t="s">
        <v>1493</v>
      </c>
      <c r="G2068" s="93" t="s">
        <v>440</v>
      </c>
      <c r="H2068" s="95" t="s">
        <v>1484</v>
      </c>
    </row>
    <row r="2069" spans="1:8" s="91" customFormat="1" ht="13.9" hidden="1" customHeight="1" x14ac:dyDescent="0.2">
      <c r="A2069" s="92" t="s">
        <v>163</v>
      </c>
      <c r="B2069" s="94">
        <v>7</v>
      </c>
      <c r="C2069" s="96">
        <v>734220.02</v>
      </c>
      <c r="D2069" s="96">
        <v>0</v>
      </c>
      <c r="E2069" s="96">
        <v>734220.02</v>
      </c>
      <c r="F2069" s="93" t="s">
        <v>1678</v>
      </c>
      <c r="G2069" s="93" t="s">
        <v>440</v>
      </c>
      <c r="H2069" s="95" t="s">
        <v>1669</v>
      </c>
    </row>
    <row r="2070" spans="1:8" s="91" customFormat="1" ht="13.9" hidden="1" customHeight="1" x14ac:dyDescent="0.2">
      <c r="A2070" s="92" t="s">
        <v>163</v>
      </c>
      <c r="B2070" s="94">
        <v>8</v>
      </c>
      <c r="C2070" s="96">
        <v>734305.02</v>
      </c>
      <c r="D2070" s="96">
        <v>0</v>
      </c>
      <c r="E2070" s="96">
        <v>734305.02</v>
      </c>
      <c r="F2070" s="93" t="s">
        <v>1853</v>
      </c>
      <c r="G2070" s="93" t="s">
        <v>440</v>
      </c>
      <c r="H2070" s="95" t="s">
        <v>1844</v>
      </c>
    </row>
    <row r="2071" spans="1:8" s="91" customFormat="1" ht="13.9" hidden="1" customHeight="1" x14ac:dyDescent="0.2">
      <c r="A2071" s="92" t="s">
        <v>163</v>
      </c>
      <c r="B2071" s="94">
        <v>9</v>
      </c>
      <c r="C2071" s="96">
        <v>734280.52</v>
      </c>
      <c r="D2071" s="96">
        <v>0</v>
      </c>
      <c r="E2071" s="96">
        <v>734280.52</v>
      </c>
      <c r="F2071" s="93" t="s">
        <v>2031</v>
      </c>
      <c r="G2071" s="93" t="s">
        <v>440</v>
      </c>
      <c r="H2071" s="95" t="s">
        <v>2022</v>
      </c>
    </row>
    <row r="2072" spans="1:8" s="91" customFormat="1" ht="13.9" hidden="1" customHeight="1" x14ac:dyDescent="0.2">
      <c r="A2072" s="92" t="s">
        <v>163</v>
      </c>
      <c r="B2072" s="94">
        <v>10</v>
      </c>
      <c r="C2072" s="96">
        <v>798700.3</v>
      </c>
      <c r="D2072" s="96">
        <v>0</v>
      </c>
      <c r="E2072" s="96">
        <v>798700.3</v>
      </c>
      <c r="F2072" s="93" t="s">
        <v>2227</v>
      </c>
      <c r="G2072" s="93" t="s">
        <v>440</v>
      </c>
      <c r="H2072" s="95" t="s">
        <v>2218</v>
      </c>
    </row>
    <row r="2073" spans="1:8" s="91" customFormat="1" ht="13.9" hidden="1" customHeight="1" x14ac:dyDescent="0.2">
      <c r="A2073" s="92" t="s">
        <v>163</v>
      </c>
      <c r="B2073" s="94">
        <v>10</v>
      </c>
      <c r="C2073" s="96">
        <v>64419.79</v>
      </c>
      <c r="D2073" s="96">
        <v>0</v>
      </c>
      <c r="E2073" s="96">
        <v>64419.79</v>
      </c>
      <c r="F2073" s="93" t="s">
        <v>2216</v>
      </c>
      <c r="G2073" s="93" t="s">
        <v>440</v>
      </c>
      <c r="H2073" s="95" t="s">
        <v>2207</v>
      </c>
    </row>
    <row r="2074" spans="1:8" s="91" customFormat="1" ht="13.9" hidden="1" customHeight="1" x14ac:dyDescent="0.2">
      <c r="A2074" s="92" t="s">
        <v>163</v>
      </c>
      <c r="B2074" s="94">
        <v>11</v>
      </c>
      <c r="C2074" s="96">
        <v>798700.3</v>
      </c>
      <c r="D2074" s="96">
        <v>0</v>
      </c>
      <c r="E2074" s="96">
        <v>798700.3</v>
      </c>
      <c r="F2074" s="93" t="s">
        <v>2756</v>
      </c>
      <c r="G2074" s="93" t="s">
        <v>440</v>
      </c>
      <c r="H2074" s="95" t="s">
        <v>2423</v>
      </c>
    </row>
    <row r="2075" spans="1:8" s="91" customFormat="1" ht="13.9" hidden="1" customHeight="1" x14ac:dyDescent="0.2">
      <c r="A2075" s="92" t="s">
        <v>163</v>
      </c>
      <c r="B2075" s="94">
        <v>12</v>
      </c>
      <c r="C2075" s="96">
        <v>794703.57</v>
      </c>
      <c r="D2075" s="96">
        <v>0</v>
      </c>
      <c r="E2075" s="96">
        <v>794703.57</v>
      </c>
      <c r="F2075" s="93" t="s">
        <v>2757</v>
      </c>
      <c r="G2075" s="93" t="s">
        <v>440</v>
      </c>
      <c r="H2075" s="95" t="s">
        <v>2425</v>
      </c>
    </row>
    <row r="2076" spans="1:8" s="91" customFormat="1" ht="13.9" hidden="1" customHeight="1" x14ac:dyDescent="0.2">
      <c r="A2076" s="92" t="s">
        <v>164</v>
      </c>
      <c r="B2076" s="94">
        <v>1</v>
      </c>
      <c r="C2076" s="96">
        <v>5987.67</v>
      </c>
      <c r="D2076" s="96">
        <v>0</v>
      </c>
      <c r="E2076" s="96">
        <v>5987.67</v>
      </c>
      <c r="F2076" s="93" t="s">
        <v>739</v>
      </c>
      <c r="G2076" s="93" t="s">
        <v>740</v>
      </c>
      <c r="H2076" s="95" t="s">
        <v>443</v>
      </c>
    </row>
    <row r="2077" spans="1:8" s="91" customFormat="1" ht="13.9" hidden="1" customHeight="1" x14ac:dyDescent="0.2">
      <c r="A2077" s="92" t="s">
        <v>164</v>
      </c>
      <c r="B2077" s="94">
        <v>2</v>
      </c>
      <c r="C2077" s="96">
        <v>5987.67</v>
      </c>
      <c r="D2077" s="96">
        <v>0</v>
      </c>
      <c r="E2077" s="96">
        <v>5987.67</v>
      </c>
      <c r="F2077" s="93" t="s">
        <v>929</v>
      </c>
      <c r="G2077" s="93" t="s">
        <v>740</v>
      </c>
      <c r="H2077" s="95" t="s">
        <v>780</v>
      </c>
    </row>
    <row r="2078" spans="1:8" s="91" customFormat="1" ht="13.9" hidden="1" customHeight="1" x14ac:dyDescent="0.2">
      <c r="A2078" s="92" t="s">
        <v>164</v>
      </c>
      <c r="B2078" s="94">
        <v>3</v>
      </c>
      <c r="C2078" s="96">
        <v>5987.67</v>
      </c>
      <c r="D2078" s="96">
        <v>0</v>
      </c>
      <c r="E2078" s="96">
        <v>5987.67</v>
      </c>
      <c r="F2078" s="93" t="s">
        <v>1108</v>
      </c>
      <c r="G2078" s="93" t="s">
        <v>740</v>
      </c>
      <c r="H2078" s="95" t="s">
        <v>959</v>
      </c>
    </row>
    <row r="2079" spans="1:8" s="91" customFormat="1" ht="13.9" hidden="1" customHeight="1" x14ac:dyDescent="0.2">
      <c r="A2079" s="92" t="s">
        <v>164</v>
      </c>
      <c r="B2079" s="94">
        <v>4</v>
      </c>
      <c r="C2079" s="96">
        <v>5987.67</v>
      </c>
      <c r="D2079" s="96">
        <v>0</v>
      </c>
      <c r="E2079" s="96">
        <v>5987.67</v>
      </c>
      <c r="F2079" s="93" t="s">
        <v>1288</v>
      </c>
      <c r="G2079" s="93" t="s">
        <v>740</v>
      </c>
      <c r="H2079" s="95" t="s">
        <v>1139</v>
      </c>
    </row>
    <row r="2080" spans="1:8" s="91" customFormat="1" ht="13.9" hidden="1" customHeight="1" x14ac:dyDescent="0.2">
      <c r="A2080" s="92" t="s">
        <v>164</v>
      </c>
      <c r="B2080" s="94">
        <v>5</v>
      </c>
      <c r="C2080" s="96">
        <v>5987.67</v>
      </c>
      <c r="D2080" s="96">
        <v>0</v>
      </c>
      <c r="E2080" s="96">
        <v>5987.67</v>
      </c>
      <c r="F2080" s="93" t="s">
        <v>1466</v>
      </c>
      <c r="G2080" s="93" t="s">
        <v>740</v>
      </c>
      <c r="H2080" s="95" t="s">
        <v>1317</v>
      </c>
    </row>
    <row r="2081" spans="1:8" s="91" customFormat="1" ht="13.9" hidden="1" customHeight="1" x14ac:dyDescent="0.2">
      <c r="A2081" s="92" t="s">
        <v>164</v>
      </c>
      <c r="B2081" s="94">
        <v>6</v>
      </c>
      <c r="C2081" s="96">
        <v>148868.79</v>
      </c>
      <c r="D2081" s="96">
        <v>0</v>
      </c>
      <c r="E2081" s="96">
        <v>148868.79</v>
      </c>
      <c r="F2081" s="93" t="s">
        <v>1644</v>
      </c>
      <c r="G2081" s="93" t="s">
        <v>740</v>
      </c>
      <c r="H2081" s="95" t="s">
        <v>1495</v>
      </c>
    </row>
    <row r="2082" spans="1:8" s="91" customFormat="1" ht="13.9" hidden="1" customHeight="1" x14ac:dyDescent="0.2">
      <c r="A2082" s="92" t="s">
        <v>164</v>
      </c>
      <c r="B2082" s="94">
        <v>7</v>
      </c>
      <c r="C2082" s="96">
        <v>148651.96</v>
      </c>
      <c r="D2082" s="96">
        <v>0</v>
      </c>
      <c r="E2082" s="96">
        <v>148651.96</v>
      </c>
      <c r="F2082" s="93" t="s">
        <v>1829</v>
      </c>
      <c r="G2082" s="93" t="s">
        <v>740</v>
      </c>
      <c r="H2082" s="95" t="s">
        <v>1680</v>
      </c>
    </row>
    <row r="2083" spans="1:8" s="91" customFormat="1" ht="13.9" hidden="1" customHeight="1" x14ac:dyDescent="0.2">
      <c r="A2083" s="92" t="s">
        <v>164</v>
      </c>
      <c r="B2083" s="94">
        <v>8</v>
      </c>
      <c r="C2083" s="96">
        <v>148688.79</v>
      </c>
      <c r="D2083" s="96">
        <v>0</v>
      </c>
      <c r="E2083" s="96">
        <v>148688.79</v>
      </c>
      <c r="F2083" s="93" t="s">
        <v>2004</v>
      </c>
      <c r="G2083" s="93" t="s">
        <v>740</v>
      </c>
      <c r="H2083" s="95" t="s">
        <v>1855</v>
      </c>
    </row>
    <row r="2084" spans="1:8" s="91" customFormat="1" ht="13.9" hidden="1" customHeight="1" x14ac:dyDescent="0.2">
      <c r="A2084" s="92" t="s">
        <v>164</v>
      </c>
      <c r="B2084" s="94">
        <v>9</v>
      </c>
      <c r="C2084" s="96">
        <v>214585.39</v>
      </c>
      <c r="D2084" s="96">
        <v>0</v>
      </c>
      <c r="E2084" s="96">
        <v>214585.39</v>
      </c>
      <c r="F2084" s="93" t="s">
        <v>2182</v>
      </c>
      <c r="G2084" s="93" t="s">
        <v>740</v>
      </c>
      <c r="H2084" s="95" t="s">
        <v>2033</v>
      </c>
    </row>
    <row r="2085" spans="1:8" s="91" customFormat="1" ht="13.9" hidden="1" customHeight="1" x14ac:dyDescent="0.2">
      <c r="A2085" s="92" t="s">
        <v>164</v>
      </c>
      <c r="B2085" s="94">
        <v>10</v>
      </c>
      <c r="C2085" s="96">
        <v>214585.38</v>
      </c>
      <c r="D2085" s="96">
        <v>0</v>
      </c>
      <c r="E2085" s="96">
        <v>214585.38</v>
      </c>
      <c r="F2085" s="93" t="s">
        <v>2378</v>
      </c>
      <c r="G2085" s="93" t="s">
        <v>740</v>
      </c>
      <c r="H2085" s="95" t="s">
        <v>2229</v>
      </c>
    </row>
    <row r="2086" spans="1:8" s="91" customFormat="1" ht="13.9" hidden="1" customHeight="1" x14ac:dyDescent="0.2">
      <c r="A2086" s="92" t="s">
        <v>164</v>
      </c>
      <c r="B2086" s="94">
        <v>11</v>
      </c>
      <c r="C2086" s="96">
        <v>214585.39</v>
      </c>
      <c r="D2086" s="96">
        <v>0</v>
      </c>
      <c r="E2086" s="96">
        <v>214585.39</v>
      </c>
      <c r="F2086" s="93" t="s">
        <v>2759</v>
      </c>
      <c r="G2086" s="93" t="s">
        <v>740</v>
      </c>
      <c r="H2086" s="95" t="s">
        <v>2394</v>
      </c>
    </row>
    <row r="2087" spans="1:8" s="91" customFormat="1" ht="13.9" hidden="1" customHeight="1" x14ac:dyDescent="0.2">
      <c r="A2087" s="92" t="s">
        <v>164</v>
      </c>
      <c r="B2087" s="94">
        <v>12</v>
      </c>
      <c r="C2087" s="96">
        <v>214515.89</v>
      </c>
      <c r="D2087" s="96">
        <v>0</v>
      </c>
      <c r="E2087" s="96">
        <v>214515.89</v>
      </c>
      <c r="F2087" s="93" t="s">
        <v>2760</v>
      </c>
      <c r="G2087" s="93" t="s">
        <v>740</v>
      </c>
      <c r="H2087" s="95" t="s">
        <v>2396</v>
      </c>
    </row>
    <row r="2088" spans="1:8" s="91" customFormat="1" ht="13.9" hidden="1" customHeight="1" x14ac:dyDescent="0.2">
      <c r="A2088" s="92" t="s">
        <v>165</v>
      </c>
      <c r="B2088" s="94">
        <v>1</v>
      </c>
      <c r="C2088" s="96">
        <v>140771.93</v>
      </c>
      <c r="D2088" s="96">
        <v>0</v>
      </c>
      <c r="E2088" s="96">
        <v>140771.93</v>
      </c>
      <c r="F2088" s="93" t="s">
        <v>741</v>
      </c>
      <c r="G2088" s="93" t="s">
        <v>742</v>
      </c>
      <c r="H2088" s="95" t="s">
        <v>443</v>
      </c>
    </row>
    <row r="2089" spans="1:8" s="91" customFormat="1" ht="13.9" hidden="1" customHeight="1" x14ac:dyDescent="0.2">
      <c r="A2089" s="92" t="s">
        <v>165</v>
      </c>
      <c r="B2089" s="94">
        <v>2</v>
      </c>
      <c r="C2089" s="96">
        <v>140771.93</v>
      </c>
      <c r="D2089" s="96">
        <v>0</v>
      </c>
      <c r="E2089" s="96">
        <v>140771.93</v>
      </c>
      <c r="F2089" s="93" t="s">
        <v>930</v>
      </c>
      <c r="G2089" s="93" t="s">
        <v>742</v>
      </c>
      <c r="H2089" s="95" t="s">
        <v>780</v>
      </c>
    </row>
    <row r="2090" spans="1:8" s="91" customFormat="1" ht="13.9" hidden="1" customHeight="1" x14ac:dyDescent="0.2">
      <c r="A2090" s="92" t="s">
        <v>165</v>
      </c>
      <c r="B2090" s="94">
        <v>3</v>
      </c>
      <c r="C2090" s="96">
        <v>140771.93</v>
      </c>
      <c r="D2090" s="96">
        <v>0</v>
      </c>
      <c r="E2090" s="96">
        <v>140771.93</v>
      </c>
      <c r="F2090" s="93" t="s">
        <v>1109</v>
      </c>
      <c r="G2090" s="93" t="s">
        <v>742</v>
      </c>
      <c r="H2090" s="95" t="s">
        <v>959</v>
      </c>
    </row>
    <row r="2091" spans="1:8" s="91" customFormat="1" ht="13.9" hidden="1" customHeight="1" x14ac:dyDescent="0.2">
      <c r="A2091" s="92" t="s">
        <v>165</v>
      </c>
      <c r="B2091" s="94">
        <v>4</v>
      </c>
      <c r="C2091" s="96">
        <v>39247.629999999997</v>
      </c>
      <c r="D2091" s="96">
        <v>0</v>
      </c>
      <c r="E2091" s="96">
        <v>39247.629999999997</v>
      </c>
      <c r="F2091" s="93" t="s">
        <v>1289</v>
      </c>
      <c r="G2091" s="93" t="s">
        <v>742</v>
      </c>
      <c r="H2091" s="95" t="s">
        <v>1139</v>
      </c>
    </row>
    <row r="2092" spans="1:8" s="91" customFormat="1" ht="13.9" hidden="1" customHeight="1" x14ac:dyDescent="0.2">
      <c r="A2092" s="64" t="s">
        <v>165</v>
      </c>
      <c r="B2092" s="65">
        <v>4</v>
      </c>
      <c r="C2092" s="66">
        <v>101524.3</v>
      </c>
      <c r="D2092" s="66">
        <v>0</v>
      </c>
      <c r="E2092" s="66">
        <v>101524.3</v>
      </c>
      <c r="F2092" s="64" t="s">
        <v>1289</v>
      </c>
      <c r="G2092" s="64" t="s">
        <v>742</v>
      </c>
      <c r="H2092" s="64" t="s">
        <v>2390</v>
      </c>
    </row>
    <row r="2093" spans="1:8" s="91" customFormat="1" ht="13.9" hidden="1" customHeight="1" x14ac:dyDescent="0.2">
      <c r="A2093" s="92" t="s">
        <v>165</v>
      </c>
      <c r="B2093" s="94">
        <v>5</v>
      </c>
      <c r="C2093" s="96">
        <v>140771.93</v>
      </c>
      <c r="D2093" s="96">
        <v>0</v>
      </c>
      <c r="E2093" s="96">
        <v>140771.93</v>
      </c>
      <c r="F2093" s="93" t="s">
        <v>1467</v>
      </c>
      <c r="G2093" s="93" t="s">
        <v>742</v>
      </c>
      <c r="H2093" s="95" t="s">
        <v>1317</v>
      </c>
    </row>
    <row r="2094" spans="1:8" s="91" customFormat="1" ht="13.9" hidden="1" customHeight="1" x14ac:dyDescent="0.2">
      <c r="A2094" s="92" t="s">
        <v>166</v>
      </c>
      <c r="B2094" s="94">
        <v>1</v>
      </c>
      <c r="C2094" s="96">
        <v>604936.06000000006</v>
      </c>
      <c r="D2094" s="96">
        <v>0</v>
      </c>
      <c r="E2094" s="96">
        <v>604936.06000000006</v>
      </c>
      <c r="F2094" s="93" t="s">
        <v>743</v>
      </c>
      <c r="G2094" s="93" t="s">
        <v>744</v>
      </c>
      <c r="H2094" s="95" t="s">
        <v>443</v>
      </c>
    </row>
    <row r="2095" spans="1:8" s="91" customFormat="1" ht="13.9" hidden="1" customHeight="1" x14ac:dyDescent="0.2">
      <c r="A2095" s="92" t="s">
        <v>166</v>
      </c>
      <c r="B2095" s="94">
        <v>2</v>
      </c>
      <c r="C2095" s="96">
        <v>605506.81000000006</v>
      </c>
      <c r="D2095" s="96">
        <v>0</v>
      </c>
      <c r="E2095" s="96">
        <v>605506.81000000006</v>
      </c>
      <c r="F2095" s="93" t="s">
        <v>931</v>
      </c>
      <c r="G2095" s="93" t="s">
        <v>744</v>
      </c>
      <c r="H2095" s="95" t="s">
        <v>780</v>
      </c>
    </row>
    <row r="2096" spans="1:8" s="91" customFormat="1" ht="13.9" hidden="1" customHeight="1" x14ac:dyDescent="0.2">
      <c r="A2096" s="92" t="s">
        <v>166</v>
      </c>
      <c r="B2096" s="94">
        <v>3</v>
      </c>
      <c r="C2096" s="96">
        <v>621252.35</v>
      </c>
      <c r="D2096" s="96">
        <v>0</v>
      </c>
      <c r="E2096" s="96">
        <v>621252.35</v>
      </c>
      <c r="F2096" s="93" t="s">
        <v>1110</v>
      </c>
      <c r="G2096" s="93" t="s">
        <v>744</v>
      </c>
      <c r="H2096" s="95" t="s">
        <v>959</v>
      </c>
    </row>
    <row r="2097" spans="1:8" s="91" customFormat="1" ht="13.9" hidden="1" customHeight="1" x14ac:dyDescent="0.2">
      <c r="A2097" s="92" t="s">
        <v>166</v>
      </c>
      <c r="B2097" s="94">
        <v>4</v>
      </c>
      <c r="C2097" s="96">
        <v>557454.14</v>
      </c>
      <c r="D2097" s="96">
        <v>0</v>
      </c>
      <c r="E2097" s="96">
        <v>557454.14</v>
      </c>
      <c r="F2097" s="93" t="s">
        <v>1290</v>
      </c>
      <c r="G2097" s="93" t="s">
        <v>744</v>
      </c>
      <c r="H2097" s="95" t="s">
        <v>1139</v>
      </c>
    </row>
    <row r="2098" spans="1:8" s="91" customFormat="1" ht="13.9" hidden="1" customHeight="1" x14ac:dyDescent="0.2">
      <c r="A2098" s="64" t="s">
        <v>166</v>
      </c>
      <c r="B2098" s="65">
        <v>4</v>
      </c>
      <c r="C2098" s="66">
        <v>64668.61</v>
      </c>
      <c r="D2098" s="66">
        <v>0</v>
      </c>
      <c r="E2098" s="66">
        <v>64668.61</v>
      </c>
      <c r="F2098" s="64" t="s">
        <v>1290</v>
      </c>
      <c r="G2098" s="64" t="s">
        <v>744</v>
      </c>
      <c r="H2098" s="64" t="s">
        <v>2390</v>
      </c>
    </row>
    <row r="2099" spans="1:8" s="91" customFormat="1" ht="13.9" hidden="1" customHeight="1" x14ac:dyDescent="0.2">
      <c r="A2099" s="92" t="s">
        <v>166</v>
      </c>
      <c r="B2099" s="94">
        <v>5</v>
      </c>
      <c r="C2099" s="96">
        <v>621377.93000000005</v>
      </c>
      <c r="D2099" s="96">
        <v>0</v>
      </c>
      <c r="E2099" s="96">
        <v>621377.93000000005</v>
      </c>
      <c r="F2099" s="93" t="s">
        <v>1468</v>
      </c>
      <c r="G2099" s="93" t="s">
        <v>744</v>
      </c>
      <c r="H2099" s="95" t="s">
        <v>1317</v>
      </c>
    </row>
    <row r="2100" spans="1:8" s="91" customFormat="1" ht="13.9" hidden="1" customHeight="1" x14ac:dyDescent="0.2">
      <c r="A2100" s="92" t="s">
        <v>166</v>
      </c>
      <c r="B2100" s="94">
        <v>6</v>
      </c>
      <c r="C2100" s="96">
        <v>1792883.64</v>
      </c>
      <c r="D2100" s="96">
        <v>0</v>
      </c>
      <c r="E2100" s="96">
        <v>1792883.64</v>
      </c>
      <c r="F2100" s="93" t="s">
        <v>1645</v>
      </c>
      <c r="G2100" s="93" t="s">
        <v>744</v>
      </c>
      <c r="H2100" s="95" t="s">
        <v>1495</v>
      </c>
    </row>
    <row r="2101" spans="1:8" s="91" customFormat="1" ht="13.9" hidden="1" customHeight="1" x14ac:dyDescent="0.2">
      <c r="A2101" s="92" t="s">
        <v>166</v>
      </c>
      <c r="B2101" s="94">
        <v>7</v>
      </c>
      <c r="C2101" s="96">
        <v>1792180.94</v>
      </c>
      <c r="D2101" s="96">
        <v>0</v>
      </c>
      <c r="E2101" s="96">
        <v>1792180.94</v>
      </c>
      <c r="F2101" s="93" t="s">
        <v>1830</v>
      </c>
      <c r="G2101" s="93" t="s">
        <v>744</v>
      </c>
      <c r="H2101" s="95" t="s">
        <v>1680</v>
      </c>
    </row>
    <row r="2102" spans="1:8" s="91" customFormat="1" ht="13.9" hidden="1" customHeight="1" x14ac:dyDescent="0.2">
      <c r="A2102" s="92" t="s">
        <v>166</v>
      </c>
      <c r="B2102" s="94">
        <v>8</v>
      </c>
      <c r="C2102" s="96">
        <v>1792415.29</v>
      </c>
      <c r="D2102" s="96">
        <v>0</v>
      </c>
      <c r="E2102" s="96">
        <v>1792415.29</v>
      </c>
      <c r="F2102" s="93" t="s">
        <v>2005</v>
      </c>
      <c r="G2102" s="93" t="s">
        <v>744</v>
      </c>
      <c r="H2102" s="95" t="s">
        <v>1855</v>
      </c>
    </row>
    <row r="2103" spans="1:8" s="91" customFormat="1" ht="13.9" hidden="1" customHeight="1" x14ac:dyDescent="0.2">
      <c r="A2103" s="92" t="s">
        <v>166</v>
      </c>
      <c r="B2103" s="94">
        <v>9</v>
      </c>
      <c r="C2103" s="96">
        <v>2032436.94</v>
      </c>
      <c r="D2103" s="96">
        <v>0</v>
      </c>
      <c r="E2103" s="96">
        <v>2032436.94</v>
      </c>
      <c r="F2103" s="93" t="s">
        <v>2183</v>
      </c>
      <c r="G2103" s="93" t="s">
        <v>744</v>
      </c>
      <c r="H2103" s="95" t="s">
        <v>2033</v>
      </c>
    </row>
    <row r="2104" spans="1:8" s="91" customFormat="1" ht="13.9" hidden="1" customHeight="1" x14ac:dyDescent="0.2">
      <c r="A2104" s="92" t="s">
        <v>166</v>
      </c>
      <c r="B2104" s="94">
        <v>10</v>
      </c>
      <c r="C2104" s="96">
        <v>2032436.91</v>
      </c>
      <c r="D2104" s="96">
        <v>0</v>
      </c>
      <c r="E2104" s="96">
        <v>2032436.91</v>
      </c>
      <c r="F2104" s="93" t="s">
        <v>2379</v>
      </c>
      <c r="G2104" s="93" t="s">
        <v>744</v>
      </c>
      <c r="H2104" s="95" t="s">
        <v>2229</v>
      </c>
    </row>
    <row r="2105" spans="1:8" s="91" customFormat="1" ht="13.9" hidden="1" customHeight="1" x14ac:dyDescent="0.2">
      <c r="A2105" s="92" t="s">
        <v>166</v>
      </c>
      <c r="B2105" s="94">
        <v>11</v>
      </c>
      <c r="C2105" s="96">
        <v>2032436.92</v>
      </c>
      <c r="D2105" s="96">
        <v>0</v>
      </c>
      <c r="E2105" s="96">
        <v>2032436.92</v>
      </c>
      <c r="F2105" s="93" t="s">
        <v>2762</v>
      </c>
      <c r="G2105" s="93" t="s">
        <v>744</v>
      </c>
      <c r="H2105" s="95" t="s">
        <v>2394</v>
      </c>
    </row>
    <row r="2106" spans="1:8" s="91" customFormat="1" ht="13.9" hidden="1" customHeight="1" x14ac:dyDescent="0.2">
      <c r="A2106" s="92" t="s">
        <v>166</v>
      </c>
      <c r="B2106" s="94">
        <v>12</v>
      </c>
      <c r="C2106" s="96">
        <v>2032312.84</v>
      </c>
      <c r="D2106" s="96">
        <v>0</v>
      </c>
      <c r="E2106" s="96">
        <v>2032312.84</v>
      </c>
      <c r="F2106" s="93" t="s">
        <v>2763</v>
      </c>
      <c r="G2106" s="93" t="s">
        <v>744</v>
      </c>
      <c r="H2106" s="95" t="s">
        <v>2396</v>
      </c>
    </row>
    <row r="2107" spans="1:8" s="91" customFormat="1" ht="13.9" hidden="1" customHeight="1" x14ac:dyDescent="0.2">
      <c r="A2107" s="92" t="s">
        <v>167</v>
      </c>
      <c r="B2107" s="94">
        <v>1</v>
      </c>
      <c r="C2107" s="96">
        <v>1433192.43</v>
      </c>
      <c r="D2107" s="96">
        <v>0</v>
      </c>
      <c r="E2107" s="96">
        <v>1433192.43</v>
      </c>
      <c r="F2107" s="93" t="s">
        <v>745</v>
      </c>
      <c r="G2107" s="93" t="s">
        <v>746</v>
      </c>
      <c r="H2107" s="95" t="s">
        <v>443</v>
      </c>
    </row>
    <row r="2108" spans="1:8" s="91" customFormat="1" ht="13.9" hidden="1" customHeight="1" x14ac:dyDescent="0.2">
      <c r="A2108" s="92" t="s">
        <v>167</v>
      </c>
      <c r="B2108" s="94">
        <v>2</v>
      </c>
      <c r="C2108" s="96">
        <v>1433192.43</v>
      </c>
      <c r="D2108" s="96">
        <v>0</v>
      </c>
      <c r="E2108" s="96">
        <v>1433192.43</v>
      </c>
      <c r="F2108" s="93" t="s">
        <v>932</v>
      </c>
      <c r="G2108" s="93" t="s">
        <v>746</v>
      </c>
      <c r="H2108" s="95" t="s">
        <v>780</v>
      </c>
    </row>
    <row r="2109" spans="1:8" s="91" customFormat="1" ht="13.9" hidden="1" customHeight="1" x14ac:dyDescent="0.2">
      <c r="A2109" s="92" t="s">
        <v>167</v>
      </c>
      <c r="B2109" s="94">
        <v>3</v>
      </c>
      <c r="C2109" s="96">
        <v>1433192.43</v>
      </c>
      <c r="D2109" s="96">
        <v>0</v>
      </c>
      <c r="E2109" s="96">
        <v>1433192.43</v>
      </c>
      <c r="F2109" s="93" t="s">
        <v>1111</v>
      </c>
      <c r="G2109" s="93" t="s">
        <v>746</v>
      </c>
      <c r="H2109" s="95" t="s">
        <v>959</v>
      </c>
    </row>
    <row r="2110" spans="1:8" s="91" customFormat="1" ht="13.9" hidden="1" customHeight="1" x14ac:dyDescent="0.2">
      <c r="A2110" s="92" t="s">
        <v>167</v>
      </c>
      <c r="B2110" s="94">
        <v>4</v>
      </c>
      <c r="C2110" s="96">
        <v>1334870.98</v>
      </c>
      <c r="D2110" s="96">
        <v>0</v>
      </c>
      <c r="E2110" s="96">
        <v>1334870.98</v>
      </c>
      <c r="F2110" s="93" t="s">
        <v>1291</v>
      </c>
      <c r="G2110" s="93" t="s">
        <v>746</v>
      </c>
      <c r="H2110" s="95" t="s">
        <v>1139</v>
      </c>
    </row>
    <row r="2111" spans="1:8" s="91" customFormat="1" ht="13.9" hidden="1" customHeight="1" x14ac:dyDescent="0.2">
      <c r="A2111" s="64" t="s">
        <v>167</v>
      </c>
      <c r="B2111" s="65">
        <v>4</v>
      </c>
      <c r="C2111" s="66">
        <v>98321.45</v>
      </c>
      <c r="D2111" s="66">
        <v>0</v>
      </c>
      <c r="E2111" s="66">
        <v>98321.45</v>
      </c>
      <c r="F2111" s="64" t="s">
        <v>1291</v>
      </c>
      <c r="G2111" s="64" t="s">
        <v>746</v>
      </c>
      <c r="H2111" s="64" t="s">
        <v>2390</v>
      </c>
    </row>
    <row r="2112" spans="1:8" s="91" customFormat="1" ht="13.9" hidden="1" customHeight="1" x14ac:dyDescent="0.2">
      <c r="A2112" s="92" t="s">
        <v>167</v>
      </c>
      <c r="B2112" s="94">
        <v>5</v>
      </c>
      <c r="C2112" s="96">
        <v>1433192.43</v>
      </c>
      <c r="D2112" s="96">
        <v>0</v>
      </c>
      <c r="E2112" s="96">
        <v>1433192.43</v>
      </c>
      <c r="F2112" s="93" t="s">
        <v>1469</v>
      </c>
      <c r="G2112" s="93" t="s">
        <v>746</v>
      </c>
      <c r="H2112" s="95" t="s">
        <v>1317</v>
      </c>
    </row>
    <row r="2113" spans="1:8" s="91" customFormat="1" ht="13.9" hidden="1" customHeight="1" x14ac:dyDescent="0.2">
      <c r="A2113" s="92" t="s">
        <v>167</v>
      </c>
      <c r="B2113" s="94">
        <v>6</v>
      </c>
      <c r="C2113" s="96">
        <v>1644614.93</v>
      </c>
      <c r="D2113" s="96">
        <v>0</v>
      </c>
      <c r="E2113" s="96">
        <v>1644614.93</v>
      </c>
      <c r="F2113" s="93" t="s">
        <v>1646</v>
      </c>
      <c r="G2113" s="93" t="s">
        <v>746</v>
      </c>
      <c r="H2113" s="95" t="s">
        <v>1495</v>
      </c>
    </row>
    <row r="2114" spans="1:8" s="91" customFormat="1" ht="13.9" hidden="1" customHeight="1" x14ac:dyDescent="0.2">
      <c r="A2114" s="92" t="s">
        <v>167</v>
      </c>
      <c r="B2114" s="94">
        <v>7</v>
      </c>
      <c r="C2114" s="96">
        <v>1644253.27</v>
      </c>
      <c r="D2114" s="96">
        <v>0</v>
      </c>
      <c r="E2114" s="96">
        <v>1644253.27</v>
      </c>
      <c r="F2114" s="93" t="s">
        <v>1831</v>
      </c>
      <c r="G2114" s="93" t="s">
        <v>746</v>
      </c>
      <c r="H2114" s="95" t="s">
        <v>1680</v>
      </c>
    </row>
    <row r="2115" spans="1:8" s="91" customFormat="1" ht="13.9" hidden="1" customHeight="1" x14ac:dyDescent="0.2">
      <c r="A2115" s="92" t="s">
        <v>167</v>
      </c>
      <c r="B2115" s="94">
        <v>8</v>
      </c>
      <c r="C2115" s="96">
        <v>1644373.88</v>
      </c>
      <c r="D2115" s="96">
        <v>0</v>
      </c>
      <c r="E2115" s="96">
        <v>1644373.88</v>
      </c>
      <c r="F2115" s="93" t="s">
        <v>2006</v>
      </c>
      <c r="G2115" s="93" t="s">
        <v>746</v>
      </c>
      <c r="H2115" s="95" t="s">
        <v>1855</v>
      </c>
    </row>
    <row r="2116" spans="1:8" s="91" customFormat="1" ht="13.9" hidden="1" customHeight="1" x14ac:dyDescent="0.2">
      <c r="A2116" s="92" t="s">
        <v>167</v>
      </c>
      <c r="B2116" s="94">
        <v>9</v>
      </c>
      <c r="C2116" s="96">
        <v>1767415.6</v>
      </c>
      <c r="D2116" s="96">
        <v>0</v>
      </c>
      <c r="E2116" s="96">
        <v>1767415.6</v>
      </c>
      <c r="F2116" s="93" t="s">
        <v>2184</v>
      </c>
      <c r="G2116" s="93" t="s">
        <v>746</v>
      </c>
      <c r="H2116" s="95" t="s">
        <v>2033</v>
      </c>
    </row>
    <row r="2117" spans="1:8" s="91" customFormat="1" ht="13.9" hidden="1" customHeight="1" x14ac:dyDescent="0.2">
      <c r="A2117" s="92" t="s">
        <v>167</v>
      </c>
      <c r="B2117" s="94">
        <v>10</v>
      </c>
      <c r="C2117" s="96">
        <v>1767415.6</v>
      </c>
      <c r="D2117" s="96">
        <v>0</v>
      </c>
      <c r="E2117" s="96">
        <v>1767415.6</v>
      </c>
      <c r="F2117" s="93" t="s">
        <v>2380</v>
      </c>
      <c r="G2117" s="93" t="s">
        <v>746</v>
      </c>
      <c r="H2117" s="95" t="s">
        <v>2229</v>
      </c>
    </row>
    <row r="2118" spans="1:8" s="91" customFormat="1" ht="13.9" hidden="1" customHeight="1" x14ac:dyDescent="0.2">
      <c r="A2118" s="92" t="s">
        <v>167</v>
      </c>
      <c r="B2118" s="94">
        <v>11</v>
      </c>
      <c r="C2118" s="96">
        <v>1767415.6</v>
      </c>
      <c r="D2118" s="96">
        <v>0</v>
      </c>
      <c r="E2118" s="96">
        <v>1767415.6</v>
      </c>
      <c r="F2118" s="93" t="s">
        <v>2765</v>
      </c>
      <c r="G2118" s="93" t="s">
        <v>746</v>
      </c>
      <c r="H2118" s="95" t="s">
        <v>2394</v>
      </c>
    </row>
    <row r="2119" spans="1:8" s="91" customFormat="1" ht="13.9" hidden="1" customHeight="1" x14ac:dyDescent="0.2">
      <c r="A2119" s="92" t="s">
        <v>167</v>
      </c>
      <c r="B2119" s="94">
        <v>12</v>
      </c>
      <c r="C2119" s="96">
        <v>1767351.74</v>
      </c>
      <c r="D2119" s="96">
        <v>0</v>
      </c>
      <c r="E2119" s="96">
        <v>1767351.74</v>
      </c>
      <c r="F2119" s="93" t="s">
        <v>2766</v>
      </c>
      <c r="G2119" s="93" t="s">
        <v>746</v>
      </c>
      <c r="H2119" s="95" t="s">
        <v>2396</v>
      </c>
    </row>
    <row r="2120" spans="1:8" s="91" customFormat="1" ht="13.9" hidden="1" customHeight="1" x14ac:dyDescent="0.2">
      <c r="A2120" s="92" t="s">
        <v>168</v>
      </c>
      <c r="B2120" s="94">
        <v>1</v>
      </c>
      <c r="C2120" s="96">
        <v>8961746.3300000001</v>
      </c>
      <c r="D2120" s="96">
        <v>0</v>
      </c>
      <c r="E2120" s="96">
        <v>8961746.3300000001</v>
      </c>
      <c r="F2120" s="93" t="s">
        <v>747</v>
      </c>
      <c r="G2120" s="93" t="s">
        <v>748</v>
      </c>
      <c r="H2120" s="95" t="s">
        <v>443</v>
      </c>
    </row>
    <row r="2121" spans="1:8" s="91" customFormat="1" ht="13.9" hidden="1" customHeight="1" x14ac:dyDescent="0.2">
      <c r="A2121" s="92" t="s">
        <v>168</v>
      </c>
      <c r="B2121" s="94">
        <v>2</v>
      </c>
      <c r="C2121" s="96">
        <v>8962995.9600000009</v>
      </c>
      <c r="D2121" s="96">
        <v>0</v>
      </c>
      <c r="E2121" s="96">
        <v>8962995.9600000009</v>
      </c>
      <c r="F2121" s="93" t="s">
        <v>933</v>
      </c>
      <c r="G2121" s="93" t="s">
        <v>748</v>
      </c>
      <c r="H2121" s="95" t="s">
        <v>780</v>
      </c>
    </row>
    <row r="2122" spans="1:8" s="91" customFormat="1" ht="13.35" hidden="1" customHeight="1" x14ac:dyDescent="0.2">
      <c r="A2122" s="92" t="s">
        <v>168</v>
      </c>
      <c r="B2122" s="99">
        <v>3</v>
      </c>
      <c r="C2122" s="101">
        <v>8962995.9000000004</v>
      </c>
      <c r="D2122" s="101">
        <v>0</v>
      </c>
      <c r="E2122" s="101">
        <v>8962995.9000000004</v>
      </c>
      <c r="F2122" s="98" t="s">
        <v>1112</v>
      </c>
      <c r="G2122" s="98" t="s">
        <v>748</v>
      </c>
      <c r="H2122" s="100" t="s">
        <v>959</v>
      </c>
    </row>
    <row r="2123" spans="1:8" hidden="1" x14ac:dyDescent="0.25">
      <c r="A2123" s="92" t="s">
        <v>168</v>
      </c>
      <c r="B2123" s="94">
        <v>4</v>
      </c>
      <c r="C2123" s="96">
        <v>7250149.8600000003</v>
      </c>
      <c r="D2123" s="96">
        <v>0</v>
      </c>
      <c r="E2123" s="96">
        <v>7250149.8600000003</v>
      </c>
      <c r="F2123" s="93" t="s">
        <v>1292</v>
      </c>
      <c r="G2123" s="93" t="s">
        <v>748</v>
      </c>
      <c r="H2123" s="95" t="s">
        <v>1139</v>
      </c>
    </row>
    <row r="2124" spans="1:8" hidden="1" x14ac:dyDescent="0.25">
      <c r="A2124" s="64" t="s">
        <v>168</v>
      </c>
      <c r="B2124" s="65">
        <v>4</v>
      </c>
      <c r="C2124" s="66">
        <v>1714505.46</v>
      </c>
      <c r="D2124" s="66">
        <v>0</v>
      </c>
      <c r="E2124" s="66">
        <v>1714505.46</v>
      </c>
      <c r="F2124" s="64" t="s">
        <v>1292</v>
      </c>
      <c r="G2124" s="64" t="s">
        <v>748</v>
      </c>
      <c r="H2124" s="64" t="s">
        <v>2390</v>
      </c>
    </row>
    <row r="2125" spans="1:8" hidden="1" x14ac:dyDescent="0.25">
      <c r="A2125" s="92" t="s">
        <v>168</v>
      </c>
      <c r="B2125" s="94">
        <v>5</v>
      </c>
      <c r="C2125" s="96">
        <v>8962981.5</v>
      </c>
      <c r="D2125" s="96">
        <v>0</v>
      </c>
      <c r="E2125" s="96">
        <v>8962981.5</v>
      </c>
      <c r="F2125" s="93" t="s">
        <v>1470</v>
      </c>
      <c r="G2125" s="93" t="s">
        <v>748</v>
      </c>
      <c r="H2125" s="95" t="s">
        <v>1317</v>
      </c>
    </row>
    <row r="2126" spans="1:8" hidden="1" x14ac:dyDescent="0.25">
      <c r="A2126" s="92" t="s">
        <v>168</v>
      </c>
      <c r="B2126" s="94">
        <v>6</v>
      </c>
      <c r="C2126" s="96">
        <v>8609263.8300000001</v>
      </c>
      <c r="D2126" s="96">
        <v>0</v>
      </c>
      <c r="E2126" s="96">
        <v>8609263.8300000001</v>
      </c>
      <c r="F2126" s="93" t="s">
        <v>1647</v>
      </c>
      <c r="G2126" s="93" t="s">
        <v>748</v>
      </c>
      <c r="H2126" s="95" t="s">
        <v>1495</v>
      </c>
    </row>
    <row r="2127" spans="1:8" hidden="1" x14ac:dyDescent="0.25">
      <c r="A2127" s="92" t="s">
        <v>168</v>
      </c>
      <c r="B2127" s="94">
        <v>7</v>
      </c>
      <c r="C2127" s="96">
        <v>8607140.9299999997</v>
      </c>
      <c r="D2127" s="96">
        <v>0</v>
      </c>
      <c r="E2127" s="96">
        <v>8607140.9299999997</v>
      </c>
      <c r="F2127" s="93" t="s">
        <v>1832</v>
      </c>
      <c r="G2127" s="93" t="s">
        <v>748</v>
      </c>
      <c r="H2127" s="95" t="s">
        <v>1680</v>
      </c>
    </row>
    <row r="2128" spans="1:8" hidden="1" x14ac:dyDescent="0.25">
      <c r="A2128" s="92" t="s">
        <v>168</v>
      </c>
      <c r="B2128" s="94">
        <v>8</v>
      </c>
      <c r="C2128" s="96">
        <v>8607561.1899999995</v>
      </c>
      <c r="D2128" s="96">
        <v>0</v>
      </c>
      <c r="E2128" s="96">
        <v>8607561.1899999995</v>
      </c>
      <c r="F2128" s="93" t="s">
        <v>2007</v>
      </c>
      <c r="G2128" s="93" t="s">
        <v>748</v>
      </c>
      <c r="H2128" s="95" t="s">
        <v>1855</v>
      </c>
    </row>
    <row r="2129" spans="1:8" hidden="1" x14ac:dyDescent="0.25">
      <c r="A2129" s="92" t="s">
        <v>168</v>
      </c>
      <c r="B2129" s="94">
        <v>9</v>
      </c>
      <c r="C2129" s="96">
        <v>9359467.4199999999</v>
      </c>
      <c r="D2129" s="96">
        <v>0</v>
      </c>
      <c r="E2129" s="96">
        <v>9359467.4199999999</v>
      </c>
      <c r="F2129" s="93" t="s">
        <v>2185</v>
      </c>
      <c r="G2129" s="93" t="s">
        <v>748</v>
      </c>
      <c r="H2129" s="95" t="s">
        <v>2033</v>
      </c>
    </row>
    <row r="2130" spans="1:8" hidden="1" x14ac:dyDescent="0.25">
      <c r="A2130" s="92" t="s">
        <v>168</v>
      </c>
      <c r="B2130" s="94">
        <v>10</v>
      </c>
      <c r="C2130" s="96">
        <v>9359450.3900000006</v>
      </c>
      <c r="D2130" s="96">
        <v>0</v>
      </c>
      <c r="E2130" s="96">
        <v>9359450.3900000006</v>
      </c>
      <c r="F2130" s="93" t="s">
        <v>2381</v>
      </c>
      <c r="G2130" s="93" t="s">
        <v>748</v>
      </c>
      <c r="H2130" s="95" t="s">
        <v>2229</v>
      </c>
    </row>
    <row r="2131" spans="1:8" hidden="1" x14ac:dyDescent="0.25">
      <c r="A2131" s="92" t="s">
        <v>168</v>
      </c>
      <c r="B2131" s="94">
        <v>11</v>
      </c>
      <c r="C2131" s="96">
        <v>9359450.7899999991</v>
      </c>
      <c r="D2131" s="96">
        <v>0</v>
      </c>
      <c r="E2131" s="96">
        <v>9359450.7899999991</v>
      </c>
      <c r="F2131" s="93" t="s">
        <v>2767</v>
      </c>
      <c r="G2131" s="93" t="s">
        <v>748</v>
      </c>
      <c r="H2131" s="95" t="s">
        <v>2394</v>
      </c>
    </row>
    <row r="2132" spans="1:8" hidden="1" x14ac:dyDescent="0.25">
      <c r="A2132" s="92" t="s">
        <v>168</v>
      </c>
      <c r="B2132" s="94">
        <v>12</v>
      </c>
      <c r="C2132" s="96">
        <v>9362767.5099999998</v>
      </c>
      <c r="D2132" s="96">
        <v>0</v>
      </c>
      <c r="E2132" s="96">
        <v>9362767.5099999998</v>
      </c>
      <c r="F2132" s="93" t="s">
        <v>2768</v>
      </c>
      <c r="G2132" s="93" t="s">
        <v>748</v>
      </c>
      <c r="H2132" s="95" t="s">
        <v>2396</v>
      </c>
    </row>
    <row r="2133" spans="1:8" hidden="1" x14ac:dyDescent="0.25">
      <c r="A2133" s="92" t="s">
        <v>171</v>
      </c>
      <c r="B2133" s="94">
        <v>1</v>
      </c>
      <c r="C2133" s="96">
        <v>353575.48</v>
      </c>
      <c r="D2133" s="96">
        <v>0</v>
      </c>
      <c r="E2133" s="96">
        <v>353575.48</v>
      </c>
      <c r="F2133" s="93" t="s">
        <v>749</v>
      </c>
      <c r="G2133" s="93" t="s">
        <v>750</v>
      </c>
      <c r="H2133" s="95" t="s">
        <v>443</v>
      </c>
    </row>
    <row r="2134" spans="1:8" hidden="1" x14ac:dyDescent="0.25">
      <c r="A2134" s="92" t="s">
        <v>171</v>
      </c>
      <c r="B2134" s="94">
        <v>2</v>
      </c>
      <c r="C2134" s="96">
        <v>353575.48</v>
      </c>
      <c r="D2134" s="96">
        <v>0</v>
      </c>
      <c r="E2134" s="96">
        <v>353575.48</v>
      </c>
      <c r="F2134" s="93" t="s">
        <v>934</v>
      </c>
      <c r="G2134" s="93" t="s">
        <v>750</v>
      </c>
      <c r="H2134" s="95" t="s">
        <v>780</v>
      </c>
    </row>
    <row r="2135" spans="1:8" hidden="1" x14ac:dyDescent="0.25">
      <c r="A2135" s="92" t="s">
        <v>171</v>
      </c>
      <c r="B2135" s="94">
        <v>3</v>
      </c>
      <c r="C2135" s="96">
        <v>353575.48</v>
      </c>
      <c r="D2135" s="96">
        <v>0</v>
      </c>
      <c r="E2135" s="96">
        <v>353575.48</v>
      </c>
      <c r="F2135" s="93" t="s">
        <v>1113</v>
      </c>
      <c r="G2135" s="93" t="s">
        <v>750</v>
      </c>
      <c r="H2135" s="95" t="s">
        <v>959</v>
      </c>
    </row>
    <row r="2136" spans="1:8" hidden="1" x14ac:dyDescent="0.25">
      <c r="A2136" s="92" t="s">
        <v>171</v>
      </c>
      <c r="B2136" s="94">
        <v>4</v>
      </c>
      <c r="C2136" s="96">
        <v>305565.63</v>
      </c>
      <c r="D2136" s="96">
        <v>0</v>
      </c>
      <c r="E2136" s="96">
        <v>305565.63</v>
      </c>
      <c r="F2136" s="93" t="s">
        <v>1293</v>
      </c>
      <c r="G2136" s="93" t="s">
        <v>750</v>
      </c>
      <c r="H2136" s="95" t="s">
        <v>1139</v>
      </c>
    </row>
    <row r="2137" spans="1:8" hidden="1" x14ac:dyDescent="0.25">
      <c r="A2137" s="64" t="s">
        <v>171</v>
      </c>
      <c r="B2137" s="65">
        <v>4</v>
      </c>
      <c r="C2137" s="66">
        <v>48009.85</v>
      </c>
      <c r="D2137" s="66">
        <v>0</v>
      </c>
      <c r="E2137" s="66">
        <v>48009.85</v>
      </c>
      <c r="F2137" s="64" t="s">
        <v>1293</v>
      </c>
      <c r="G2137" s="64" t="s">
        <v>750</v>
      </c>
      <c r="H2137" s="64" t="s">
        <v>2390</v>
      </c>
    </row>
    <row r="2138" spans="1:8" hidden="1" x14ac:dyDescent="0.25">
      <c r="A2138" s="92" t="s">
        <v>171</v>
      </c>
      <c r="B2138" s="94">
        <v>5</v>
      </c>
      <c r="C2138" s="96">
        <v>353575.48</v>
      </c>
      <c r="D2138" s="96">
        <v>0</v>
      </c>
      <c r="E2138" s="96">
        <v>353575.48</v>
      </c>
      <c r="F2138" s="93" t="s">
        <v>1471</v>
      </c>
      <c r="G2138" s="93" t="s">
        <v>750</v>
      </c>
      <c r="H2138" s="95" t="s">
        <v>1317</v>
      </c>
    </row>
    <row r="2139" spans="1:8" hidden="1" x14ac:dyDescent="0.25">
      <c r="A2139" s="92" t="s">
        <v>171</v>
      </c>
      <c r="B2139" s="94">
        <v>6</v>
      </c>
      <c r="C2139" s="96">
        <v>113702.24</v>
      </c>
      <c r="D2139" s="96">
        <v>0</v>
      </c>
      <c r="E2139" s="96">
        <v>113702.24</v>
      </c>
      <c r="F2139" s="93" t="s">
        <v>1648</v>
      </c>
      <c r="G2139" s="93" t="s">
        <v>750</v>
      </c>
      <c r="H2139" s="95" t="s">
        <v>1495</v>
      </c>
    </row>
    <row r="2140" spans="1:8" hidden="1" x14ac:dyDescent="0.25">
      <c r="A2140" s="92" t="s">
        <v>171</v>
      </c>
      <c r="B2140" s="94">
        <v>7</v>
      </c>
      <c r="C2140" s="96">
        <v>113598.14</v>
      </c>
      <c r="D2140" s="96">
        <v>0</v>
      </c>
      <c r="E2140" s="96">
        <v>113598.14</v>
      </c>
      <c r="F2140" s="93" t="s">
        <v>1833</v>
      </c>
      <c r="G2140" s="93" t="s">
        <v>750</v>
      </c>
      <c r="H2140" s="95" t="s">
        <v>1680</v>
      </c>
    </row>
    <row r="2141" spans="1:8" hidden="1" x14ac:dyDescent="0.25">
      <c r="A2141" s="92" t="s">
        <v>171</v>
      </c>
      <c r="B2141" s="94">
        <v>8</v>
      </c>
      <c r="C2141" s="96">
        <v>113616.88</v>
      </c>
      <c r="D2141" s="96">
        <v>0</v>
      </c>
      <c r="E2141" s="96">
        <v>113616.88</v>
      </c>
      <c r="F2141" s="93" t="s">
        <v>2008</v>
      </c>
      <c r="G2141" s="93" t="s">
        <v>750</v>
      </c>
      <c r="H2141" s="95" t="s">
        <v>1855</v>
      </c>
    </row>
    <row r="2142" spans="1:8" hidden="1" x14ac:dyDescent="0.25">
      <c r="A2142" s="92" t="s">
        <v>171</v>
      </c>
      <c r="B2142" s="94">
        <v>9</v>
      </c>
      <c r="C2142" s="96">
        <v>147134.46</v>
      </c>
      <c r="D2142" s="96">
        <v>0</v>
      </c>
      <c r="E2142" s="96">
        <v>147134.46</v>
      </c>
      <c r="F2142" s="93" t="s">
        <v>2186</v>
      </c>
      <c r="G2142" s="93" t="s">
        <v>750</v>
      </c>
      <c r="H2142" s="95" t="s">
        <v>2033</v>
      </c>
    </row>
    <row r="2143" spans="1:8" hidden="1" x14ac:dyDescent="0.25">
      <c r="A2143" s="92" t="s">
        <v>171</v>
      </c>
      <c r="B2143" s="94">
        <v>10</v>
      </c>
      <c r="C2143" s="96">
        <v>147134.46</v>
      </c>
      <c r="D2143" s="96">
        <v>0</v>
      </c>
      <c r="E2143" s="96">
        <v>147134.46</v>
      </c>
      <c r="F2143" s="93" t="s">
        <v>2382</v>
      </c>
      <c r="G2143" s="93" t="s">
        <v>750</v>
      </c>
      <c r="H2143" s="95" t="s">
        <v>2229</v>
      </c>
    </row>
    <row r="2144" spans="1:8" hidden="1" x14ac:dyDescent="0.25">
      <c r="A2144" s="92" t="s">
        <v>171</v>
      </c>
      <c r="B2144" s="94">
        <v>11</v>
      </c>
      <c r="C2144" s="96">
        <v>147134.47</v>
      </c>
      <c r="D2144" s="96">
        <v>0</v>
      </c>
      <c r="E2144" s="96">
        <v>147134.47</v>
      </c>
      <c r="F2144" s="93" t="s">
        <v>2769</v>
      </c>
      <c r="G2144" s="93" t="s">
        <v>750</v>
      </c>
      <c r="H2144" s="95" t="s">
        <v>2394</v>
      </c>
    </row>
    <row r="2145" spans="1:8" hidden="1" x14ac:dyDescent="0.25">
      <c r="A2145" s="92" t="s">
        <v>171</v>
      </c>
      <c r="B2145" s="94">
        <v>12</v>
      </c>
      <c r="C2145" s="96">
        <v>147099.10999999999</v>
      </c>
      <c r="D2145" s="96">
        <v>0</v>
      </c>
      <c r="E2145" s="96">
        <v>147099.10999999999</v>
      </c>
      <c r="F2145" s="93" t="s">
        <v>2770</v>
      </c>
      <c r="G2145" s="93" t="s">
        <v>750</v>
      </c>
      <c r="H2145" s="95" t="s">
        <v>2396</v>
      </c>
    </row>
    <row r="2146" spans="1:8" hidden="1" x14ac:dyDescent="0.25">
      <c r="A2146" s="92" t="s">
        <v>172</v>
      </c>
      <c r="B2146" s="94">
        <v>1</v>
      </c>
      <c r="C2146" s="96">
        <v>90452.94</v>
      </c>
      <c r="D2146" s="96">
        <v>0</v>
      </c>
      <c r="E2146" s="96">
        <v>90452.94</v>
      </c>
      <c r="F2146" s="93" t="s">
        <v>751</v>
      </c>
      <c r="G2146" s="93" t="s">
        <v>752</v>
      </c>
      <c r="H2146" s="95" t="s">
        <v>443</v>
      </c>
    </row>
    <row r="2147" spans="1:8" hidden="1" x14ac:dyDescent="0.25">
      <c r="A2147" s="92" t="s">
        <v>172</v>
      </c>
      <c r="B2147" s="94">
        <v>2</v>
      </c>
      <c r="C2147" s="96">
        <v>90452.94</v>
      </c>
      <c r="D2147" s="96">
        <v>0</v>
      </c>
      <c r="E2147" s="96">
        <v>90452.94</v>
      </c>
      <c r="F2147" s="93" t="s">
        <v>935</v>
      </c>
      <c r="G2147" s="93" t="s">
        <v>752</v>
      </c>
      <c r="H2147" s="95" t="s">
        <v>780</v>
      </c>
    </row>
    <row r="2148" spans="1:8" hidden="1" x14ac:dyDescent="0.25">
      <c r="A2148" s="92" t="s">
        <v>172</v>
      </c>
      <c r="B2148" s="94">
        <v>3</v>
      </c>
      <c r="C2148" s="96">
        <v>90452.94</v>
      </c>
      <c r="D2148" s="96">
        <v>0</v>
      </c>
      <c r="E2148" s="96">
        <v>90452.94</v>
      </c>
      <c r="F2148" s="93" t="s">
        <v>1114</v>
      </c>
      <c r="G2148" s="93" t="s">
        <v>752</v>
      </c>
      <c r="H2148" s="95" t="s">
        <v>959</v>
      </c>
    </row>
    <row r="2149" spans="1:8" hidden="1" x14ac:dyDescent="0.25">
      <c r="A2149" s="92" t="s">
        <v>172</v>
      </c>
      <c r="B2149" s="94">
        <v>4</v>
      </c>
      <c r="C2149" s="96">
        <v>77873.27</v>
      </c>
      <c r="D2149" s="96">
        <v>0</v>
      </c>
      <c r="E2149" s="96">
        <v>77873.27</v>
      </c>
      <c r="F2149" s="93" t="s">
        <v>1294</v>
      </c>
      <c r="G2149" s="93" t="s">
        <v>752</v>
      </c>
      <c r="H2149" s="95" t="s">
        <v>1139</v>
      </c>
    </row>
    <row r="2150" spans="1:8" hidden="1" x14ac:dyDescent="0.25">
      <c r="A2150" s="64" t="s">
        <v>172</v>
      </c>
      <c r="B2150" s="65">
        <v>4</v>
      </c>
      <c r="C2150" s="66">
        <v>12579.67</v>
      </c>
      <c r="D2150" s="66">
        <v>0</v>
      </c>
      <c r="E2150" s="66">
        <v>12579.67</v>
      </c>
      <c r="F2150" s="64" t="s">
        <v>1294</v>
      </c>
      <c r="G2150" s="64" t="s">
        <v>752</v>
      </c>
      <c r="H2150" s="64" t="s">
        <v>2390</v>
      </c>
    </row>
    <row r="2151" spans="1:8" hidden="1" x14ac:dyDescent="0.25">
      <c r="A2151" s="92" t="s">
        <v>172</v>
      </c>
      <c r="B2151" s="94">
        <v>5</v>
      </c>
      <c r="C2151" s="96">
        <v>90452.94</v>
      </c>
      <c r="D2151" s="96">
        <v>0</v>
      </c>
      <c r="E2151" s="96">
        <v>90452.94</v>
      </c>
      <c r="F2151" s="93" t="s">
        <v>1472</v>
      </c>
      <c r="G2151" s="93" t="s">
        <v>752</v>
      </c>
      <c r="H2151" s="95" t="s">
        <v>1317</v>
      </c>
    </row>
    <row r="2152" spans="1:8" hidden="1" x14ac:dyDescent="0.25">
      <c r="A2152" s="92" t="s">
        <v>172</v>
      </c>
      <c r="B2152" s="94">
        <v>6</v>
      </c>
      <c r="C2152" s="96">
        <v>20899.080000000002</v>
      </c>
      <c r="D2152" s="96">
        <v>0</v>
      </c>
      <c r="E2152" s="96">
        <v>20899.080000000002</v>
      </c>
      <c r="F2152" s="93" t="s">
        <v>1649</v>
      </c>
      <c r="G2152" s="93" t="s">
        <v>752</v>
      </c>
      <c r="H2152" s="95" t="s">
        <v>1495</v>
      </c>
    </row>
    <row r="2153" spans="1:8" hidden="1" x14ac:dyDescent="0.25">
      <c r="A2153" s="92" t="s">
        <v>172</v>
      </c>
      <c r="B2153" s="94">
        <v>7</v>
      </c>
      <c r="C2153" s="96">
        <v>20866.25</v>
      </c>
      <c r="D2153" s="96">
        <v>0</v>
      </c>
      <c r="E2153" s="96">
        <v>20866.25</v>
      </c>
      <c r="F2153" s="93" t="s">
        <v>1834</v>
      </c>
      <c r="G2153" s="93" t="s">
        <v>752</v>
      </c>
      <c r="H2153" s="95" t="s">
        <v>1680</v>
      </c>
    </row>
    <row r="2154" spans="1:8" hidden="1" x14ac:dyDescent="0.25">
      <c r="A2154" s="92" t="s">
        <v>172</v>
      </c>
      <c r="B2154" s="94">
        <v>8</v>
      </c>
      <c r="C2154" s="96">
        <v>20871.830000000002</v>
      </c>
      <c r="D2154" s="96">
        <v>0</v>
      </c>
      <c r="E2154" s="96">
        <v>20871.830000000002</v>
      </c>
      <c r="F2154" s="93" t="s">
        <v>2009</v>
      </c>
      <c r="G2154" s="93" t="s">
        <v>752</v>
      </c>
      <c r="H2154" s="95" t="s">
        <v>1855</v>
      </c>
    </row>
    <row r="2155" spans="1:8" hidden="1" x14ac:dyDescent="0.25">
      <c r="A2155" s="92" t="s">
        <v>172</v>
      </c>
      <c r="B2155" s="94">
        <v>9</v>
      </c>
      <c r="C2155" s="96">
        <v>30848.959999999999</v>
      </c>
      <c r="D2155" s="96">
        <v>0</v>
      </c>
      <c r="E2155" s="96">
        <v>30848.959999999999</v>
      </c>
      <c r="F2155" s="93" t="s">
        <v>2187</v>
      </c>
      <c r="G2155" s="93" t="s">
        <v>752</v>
      </c>
      <c r="H2155" s="95" t="s">
        <v>2033</v>
      </c>
    </row>
    <row r="2156" spans="1:8" hidden="1" x14ac:dyDescent="0.25">
      <c r="A2156" s="92" t="s">
        <v>172</v>
      </c>
      <c r="B2156" s="94">
        <v>10</v>
      </c>
      <c r="C2156" s="96">
        <v>30848.95</v>
      </c>
      <c r="D2156" s="96">
        <v>0</v>
      </c>
      <c r="E2156" s="96">
        <v>30848.95</v>
      </c>
      <c r="F2156" s="93" t="s">
        <v>2383</v>
      </c>
      <c r="G2156" s="93" t="s">
        <v>752</v>
      </c>
      <c r="H2156" s="95" t="s">
        <v>2229</v>
      </c>
    </row>
    <row r="2157" spans="1:8" hidden="1" x14ac:dyDescent="0.25">
      <c r="A2157" s="92" t="s">
        <v>172</v>
      </c>
      <c r="B2157" s="94">
        <v>11</v>
      </c>
      <c r="C2157" s="96">
        <v>30848.959999999999</v>
      </c>
      <c r="D2157" s="96">
        <v>0</v>
      </c>
      <c r="E2157" s="96">
        <v>30848.959999999999</v>
      </c>
      <c r="F2157" s="93" t="s">
        <v>2771</v>
      </c>
      <c r="G2157" s="93" t="s">
        <v>752</v>
      </c>
      <c r="H2157" s="95" t="s">
        <v>2394</v>
      </c>
    </row>
    <row r="2158" spans="1:8" hidden="1" x14ac:dyDescent="0.25">
      <c r="A2158" s="92" t="s">
        <v>172</v>
      </c>
      <c r="B2158" s="94">
        <v>12</v>
      </c>
      <c r="C2158" s="96">
        <v>30838.43</v>
      </c>
      <c r="D2158" s="96">
        <v>0</v>
      </c>
      <c r="E2158" s="96">
        <v>30838.43</v>
      </c>
      <c r="F2158" s="93" t="s">
        <v>2772</v>
      </c>
      <c r="G2158" s="93" t="s">
        <v>752</v>
      </c>
      <c r="H2158" s="95" t="s">
        <v>2396</v>
      </c>
    </row>
    <row r="2159" spans="1:8" hidden="1" x14ac:dyDescent="0.25">
      <c r="A2159" s="92" t="s">
        <v>173</v>
      </c>
      <c r="B2159" s="94">
        <v>6</v>
      </c>
      <c r="C2159" s="96">
        <v>151344.26999999999</v>
      </c>
      <c r="D2159" s="96">
        <v>0</v>
      </c>
      <c r="E2159" s="96">
        <v>151344.26999999999</v>
      </c>
      <c r="F2159" s="93" t="s">
        <v>1842</v>
      </c>
      <c r="G2159" s="93" t="s">
        <v>1836</v>
      </c>
      <c r="H2159" s="95" t="s">
        <v>1495</v>
      </c>
    </row>
    <row r="2160" spans="1:8" hidden="1" x14ac:dyDescent="0.25">
      <c r="A2160" s="92" t="s">
        <v>173</v>
      </c>
      <c r="B2160" s="94">
        <v>7</v>
      </c>
      <c r="C2160" s="96">
        <v>144441.68</v>
      </c>
      <c r="D2160" s="96">
        <v>0</v>
      </c>
      <c r="E2160" s="96">
        <v>144441.68</v>
      </c>
      <c r="F2160" s="93" t="s">
        <v>1835</v>
      </c>
      <c r="G2160" s="93" t="s">
        <v>1836</v>
      </c>
      <c r="H2160" s="95" t="s">
        <v>1680</v>
      </c>
    </row>
    <row r="2161" spans="1:8" hidden="1" x14ac:dyDescent="0.25">
      <c r="A2161" s="92" t="s">
        <v>173</v>
      </c>
      <c r="B2161" s="94">
        <v>8</v>
      </c>
      <c r="C2161" s="96">
        <v>144447.95000000001</v>
      </c>
      <c r="D2161" s="96">
        <v>0</v>
      </c>
      <c r="E2161" s="96">
        <v>144447.95000000001</v>
      </c>
      <c r="F2161" s="93" t="s">
        <v>2010</v>
      </c>
      <c r="G2161" s="93" t="s">
        <v>1836</v>
      </c>
      <c r="H2161" s="95" t="s">
        <v>1855</v>
      </c>
    </row>
    <row r="2162" spans="1:8" hidden="1" x14ac:dyDescent="0.25">
      <c r="A2162" s="92" t="s">
        <v>173</v>
      </c>
      <c r="B2162" s="94">
        <v>9</v>
      </c>
      <c r="C2162" s="96">
        <v>155666.94</v>
      </c>
      <c r="D2162" s="96">
        <v>0</v>
      </c>
      <c r="E2162" s="96">
        <v>155666.94</v>
      </c>
      <c r="F2162" s="93" t="s">
        <v>2188</v>
      </c>
      <c r="G2162" s="93" t="s">
        <v>1836</v>
      </c>
      <c r="H2162" s="95" t="s">
        <v>2033</v>
      </c>
    </row>
    <row r="2163" spans="1:8" hidden="1" x14ac:dyDescent="0.25">
      <c r="A2163" s="92" t="s">
        <v>173</v>
      </c>
      <c r="B2163" s="94">
        <v>10</v>
      </c>
      <c r="C2163" s="96">
        <v>155666.94</v>
      </c>
      <c r="D2163" s="96">
        <v>0</v>
      </c>
      <c r="E2163" s="96">
        <v>155666.94</v>
      </c>
      <c r="F2163" s="93" t="s">
        <v>2384</v>
      </c>
      <c r="G2163" s="93" t="s">
        <v>1836</v>
      </c>
      <c r="H2163" s="95" t="s">
        <v>2229</v>
      </c>
    </row>
    <row r="2164" spans="1:8" hidden="1" x14ac:dyDescent="0.25">
      <c r="A2164" s="92" t="s">
        <v>173</v>
      </c>
      <c r="B2164" s="94">
        <v>11</v>
      </c>
      <c r="C2164" s="96">
        <v>155666.94</v>
      </c>
      <c r="D2164" s="96">
        <v>0</v>
      </c>
      <c r="E2164" s="96">
        <v>155666.94</v>
      </c>
      <c r="F2164" s="93" t="s">
        <v>2773</v>
      </c>
      <c r="G2164" s="93" t="s">
        <v>1836</v>
      </c>
      <c r="H2164" s="95" t="s">
        <v>2394</v>
      </c>
    </row>
    <row r="2165" spans="1:8" hidden="1" x14ac:dyDescent="0.25">
      <c r="A2165" s="92" t="s">
        <v>173</v>
      </c>
      <c r="B2165" s="94">
        <v>12</v>
      </c>
      <c r="C2165" s="96">
        <v>155655.1</v>
      </c>
      <c r="D2165" s="96">
        <v>0</v>
      </c>
      <c r="E2165" s="96">
        <v>155655.1</v>
      </c>
      <c r="F2165" s="93" t="s">
        <v>2798</v>
      </c>
      <c r="G2165" s="93" t="s">
        <v>1836</v>
      </c>
      <c r="H2165" s="95" t="s">
        <v>2396</v>
      </c>
    </row>
    <row r="2166" spans="1:8" hidden="1" x14ac:dyDescent="0.25">
      <c r="A2166" s="92" t="s">
        <v>175</v>
      </c>
      <c r="B2166" s="94">
        <v>1</v>
      </c>
      <c r="C2166" s="96">
        <v>447552.41</v>
      </c>
      <c r="D2166" s="96">
        <v>0</v>
      </c>
      <c r="E2166" s="96">
        <v>447552.41</v>
      </c>
      <c r="F2166" s="93" t="s">
        <v>753</v>
      </c>
      <c r="G2166" s="93" t="s">
        <v>754</v>
      </c>
      <c r="H2166" s="95" t="s">
        <v>443</v>
      </c>
    </row>
    <row r="2167" spans="1:8" hidden="1" x14ac:dyDescent="0.25">
      <c r="A2167" s="92" t="s">
        <v>175</v>
      </c>
      <c r="B2167" s="94">
        <v>2</v>
      </c>
      <c r="C2167" s="96">
        <v>447552.41</v>
      </c>
      <c r="D2167" s="96">
        <v>0</v>
      </c>
      <c r="E2167" s="96">
        <v>447552.41</v>
      </c>
      <c r="F2167" s="93" t="s">
        <v>936</v>
      </c>
      <c r="G2167" s="93" t="s">
        <v>754</v>
      </c>
      <c r="H2167" s="95" t="s">
        <v>780</v>
      </c>
    </row>
    <row r="2168" spans="1:8" hidden="1" x14ac:dyDescent="0.25">
      <c r="A2168" s="92" t="s">
        <v>175</v>
      </c>
      <c r="B2168" s="94">
        <v>3</v>
      </c>
      <c r="C2168" s="96">
        <v>447552.41</v>
      </c>
      <c r="D2168" s="96">
        <v>0</v>
      </c>
      <c r="E2168" s="96">
        <v>447552.41</v>
      </c>
      <c r="F2168" s="93" t="s">
        <v>1115</v>
      </c>
      <c r="G2168" s="93" t="s">
        <v>754</v>
      </c>
      <c r="H2168" s="95" t="s">
        <v>959</v>
      </c>
    </row>
    <row r="2169" spans="1:8" hidden="1" x14ac:dyDescent="0.25">
      <c r="A2169" s="92" t="s">
        <v>175</v>
      </c>
      <c r="B2169" s="94">
        <v>4</v>
      </c>
      <c r="C2169" s="96">
        <v>412306.18</v>
      </c>
      <c r="D2169" s="96">
        <v>0</v>
      </c>
      <c r="E2169" s="96">
        <v>412306.18</v>
      </c>
      <c r="F2169" s="93" t="s">
        <v>1295</v>
      </c>
      <c r="G2169" s="93" t="s">
        <v>754</v>
      </c>
      <c r="H2169" s="95" t="s">
        <v>1139</v>
      </c>
    </row>
    <row r="2170" spans="1:8" hidden="1" x14ac:dyDescent="0.25">
      <c r="A2170" s="64" t="s">
        <v>175</v>
      </c>
      <c r="B2170" s="65">
        <v>4</v>
      </c>
      <c r="C2170" s="66">
        <v>35246.230000000003</v>
      </c>
      <c r="D2170" s="66">
        <v>0</v>
      </c>
      <c r="E2170" s="66">
        <v>35246.230000000003</v>
      </c>
      <c r="F2170" s="64" t="s">
        <v>1295</v>
      </c>
      <c r="G2170" s="64" t="s">
        <v>754</v>
      </c>
      <c r="H2170" s="64" t="s">
        <v>2390</v>
      </c>
    </row>
    <row r="2171" spans="1:8" hidden="1" x14ac:dyDescent="0.25">
      <c r="A2171" s="92" t="s">
        <v>175</v>
      </c>
      <c r="B2171" s="94">
        <v>5</v>
      </c>
      <c r="C2171" s="96">
        <v>447552.41</v>
      </c>
      <c r="D2171" s="96">
        <v>0</v>
      </c>
      <c r="E2171" s="96">
        <v>447552.41</v>
      </c>
      <c r="F2171" s="93" t="s">
        <v>1473</v>
      </c>
      <c r="G2171" s="93" t="s">
        <v>754</v>
      </c>
      <c r="H2171" s="95" t="s">
        <v>1317</v>
      </c>
    </row>
    <row r="2172" spans="1:8" hidden="1" x14ac:dyDescent="0.25">
      <c r="A2172" s="92" t="s">
        <v>175</v>
      </c>
      <c r="B2172" s="94">
        <v>6</v>
      </c>
      <c r="C2172" s="96">
        <v>435668.67</v>
      </c>
      <c r="D2172" s="96">
        <v>0</v>
      </c>
      <c r="E2172" s="96">
        <v>435668.67</v>
      </c>
      <c r="F2172" s="93" t="s">
        <v>1650</v>
      </c>
      <c r="G2172" s="93" t="s">
        <v>754</v>
      </c>
      <c r="H2172" s="95" t="s">
        <v>1495</v>
      </c>
    </row>
    <row r="2173" spans="1:8" hidden="1" x14ac:dyDescent="0.25">
      <c r="A2173" s="92" t="s">
        <v>175</v>
      </c>
      <c r="B2173" s="94">
        <v>7</v>
      </c>
      <c r="C2173" s="96">
        <v>435577.77</v>
      </c>
      <c r="D2173" s="96">
        <v>0</v>
      </c>
      <c r="E2173" s="96">
        <v>435577.77</v>
      </c>
      <c r="F2173" s="93" t="s">
        <v>1837</v>
      </c>
      <c r="G2173" s="93" t="s">
        <v>754</v>
      </c>
      <c r="H2173" s="95" t="s">
        <v>1680</v>
      </c>
    </row>
    <row r="2174" spans="1:8" hidden="1" x14ac:dyDescent="0.25">
      <c r="A2174" s="92" t="s">
        <v>175</v>
      </c>
      <c r="B2174" s="94">
        <v>8</v>
      </c>
      <c r="C2174" s="96">
        <v>435595.98</v>
      </c>
      <c r="D2174" s="96">
        <v>0</v>
      </c>
      <c r="E2174" s="96">
        <v>435595.98</v>
      </c>
      <c r="F2174" s="93" t="s">
        <v>2011</v>
      </c>
      <c r="G2174" s="93" t="s">
        <v>754</v>
      </c>
      <c r="H2174" s="95" t="s">
        <v>1855</v>
      </c>
    </row>
    <row r="2175" spans="1:8" hidden="1" x14ac:dyDescent="0.25">
      <c r="A2175" s="92" t="s">
        <v>175</v>
      </c>
      <c r="B2175" s="94">
        <v>9</v>
      </c>
      <c r="C2175" s="96">
        <v>468175.67</v>
      </c>
      <c r="D2175" s="96">
        <v>0</v>
      </c>
      <c r="E2175" s="96">
        <v>468175.67</v>
      </c>
      <c r="F2175" s="93" t="s">
        <v>2189</v>
      </c>
      <c r="G2175" s="93" t="s">
        <v>754</v>
      </c>
      <c r="H2175" s="95" t="s">
        <v>2033</v>
      </c>
    </row>
    <row r="2176" spans="1:8" hidden="1" x14ac:dyDescent="0.25">
      <c r="A2176" s="92" t="s">
        <v>175</v>
      </c>
      <c r="B2176" s="94">
        <v>10</v>
      </c>
      <c r="C2176" s="96">
        <v>468175.67</v>
      </c>
      <c r="D2176" s="96">
        <v>0</v>
      </c>
      <c r="E2176" s="96">
        <v>468175.67</v>
      </c>
      <c r="F2176" s="93" t="s">
        <v>2385</v>
      </c>
      <c r="G2176" s="93" t="s">
        <v>754</v>
      </c>
      <c r="H2176" s="95" t="s">
        <v>2229</v>
      </c>
    </row>
    <row r="2177" spans="1:8" hidden="1" x14ac:dyDescent="0.25">
      <c r="A2177" s="92" t="s">
        <v>175</v>
      </c>
      <c r="B2177" s="94">
        <v>11</v>
      </c>
      <c r="C2177" s="96">
        <v>468175.67</v>
      </c>
      <c r="D2177" s="96">
        <v>0</v>
      </c>
      <c r="E2177" s="96">
        <v>468175.67</v>
      </c>
      <c r="F2177" s="93" t="s">
        <v>2774</v>
      </c>
      <c r="G2177" s="93" t="s">
        <v>754</v>
      </c>
      <c r="H2177" s="95" t="s">
        <v>2394</v>
      </c>
    </row>
    <row r="2178" spans="1:8" hidden="1" x14ac:dyDescent="0.25">
      <c r="A2178" s="92" t="s">
        <v>175</v>
      </c>
      <c r="B2178" s="94">
        <v>12</v>
      </c>
      <c r="C2178" s="96">
        <v>468141.31</v>
      </c>
      <c r="D2178" s="96">
        <v>0</v>
      </c>
      <c r="E2178" s="96">
        <v>468141.31</v>
      </c>
      <c r="F2178" s="93" t="s">
        <v>2775</v>
      </c>
      <c r="G2178" s="93" t="s">
        <v>754</v>
      </c>
      <c r="H2178" s="95" t="s">
        <v>2396</v>
      </c>
    </row>
    <row r="2179" spans="1:8" hidden="1" x14ac:dyDescent="0.25">
      <c r="A2179" s="92" t="s">
        <v>176</v>
      </c>
      <c r="B2179" s="94">
        <v>1</v>
      </c>
      <c r="C2179" s="96">
        <v>386203.42</v>
      </c>
      <c r="D2179" s="96">
        <v>0</v>
      </c>
      <c r="E2179" s="96">
        <v>386203.42</v>
      </c>
      <c r="F2179" s="93" t="s">
        <v>755</v>
      </c>
      <c r="G2179" s="93" t="s">
        <v>756</v>
      </c>
      <c r="H2179" s="95" t="s">
        <v>443</v>
      </c>
    </row>
    <row r="2180" spans="1:8" hidden="1" x14ac:dyDescent="0.25">
      <c r="A2180" s="92" t="s">
        <v>176</v>
      </c>
      <c r="B2180" s="94">
        <v>2</v>
      </c>
      <c r="C2180" s="96">
        <v>386203.42</v>
      </c>
      <c r="D2180" s="96">
        <v>0</v>
      </c>
      <c r="E2180" s="96">
        <v>386203.42</v>
      </c>
      <c r="F2180" s="93" t="s">
        <v>937</v>
      </c>
      <c r="G2180" s="93" t="s">
        <v>756</v>
      </c>
      <c r="H2180" s="95" t="s">
        <v>780</v>
      </c>
    </row>
    <row r="2181" spans="1:8" hidden="1" x14ac:dyDescent="0.25">
      <c r="A2181" s="92" t="s">
        <v>176</v>
      </c>
      <c r="B2181" s="94">
        <v>3</v>
      </c>
      <c r="C2181" s="96">
        <v>386203.42</v>
      </c>
      <c r="D2181" s="96">
        <v>0</v>
      </c>
      <c r="E2181" s="96">
        <v>386203.42</v>
      </c>
      <c r="F2181" s="93" t="s">
        <v>1116</v>
      </c>
      <c r="G2181" s="93" t="s">
        <v>756</v>
      </c>
      <c r="H2181" s="95" t="s">
        <v>959</v>
      </c>
    </row>
    <row r="2182" spans="1:8" hidden="1" x14ac:dyDescent="0.25">
      <c r="A2182" s="92" t="s">
        <v>176</v>
      </c>
      <c r="B2182" s="94">
        <v>4</v>
      </c>
      <c r="C2182" s="96">
        <v>375023.14</v>
      </c>
      <c r="D2182" s="96">
        <v>0</v>
      </c>
      <c r="E2182" s="96">
        <v>375023.14</v>
      </c>
      <c r="F2182" s="93" t="s">
        <v>1296</v>
      </c>
      <c r="G2182" s="93" t="s">
        <v>756</v>
      </c>
      <c r="H2182" s="95" t="s">
        <v>1139</v>
      </c>
    </row>
    <row r="2183" spans="1:8" hidden="1" x14ac:dyDescent="0.25">
      <c r="A2183" s="64" t="s">
        <v>176</v>
      </c>
      <c r="B2183" s="65">
        <v>4</v>
      </c>
      <c r="C2183" s="66">
        <v>11180.28</v>
      </c>
      <c r="D2183" s="66">
        <v>0</v>
      </c>
      <c r="E2183" s="66">
        <v>11180.28</v>
      </c>
      <c r="F2183" s="64" t="s">
        <v>1296</v>
      </c>
      <c r="G2183" s="64" t="s">
        <v>756</v>
      </c>
      <c r="H2183" s="64" t="s">
        <v>2390</v>
      </c>
    </row>
    <row r="2184" spans="1:8" hidden="1" x14ac:dyDescent="0.25">
      <c r="A2184" s="92" t="s">
        <v>176</v>
      </c>
      <c r="B2184" s="94">
        <v>5</v>
      </c>
      <c r="C2184" s="96">
        <v>386203.42</v>
      </c>
      <c r="D2184" s="96">
        <v>0</v>
      </c>
      <c r="E2184" s="96">
        <v>386203.42</v>
      </c>
      <c r="F2184" s="93" t="s">
        <v>1474</v>
      </c>
      <c r="G2184" s="93" t="s">
        <v>756</v>
      </c>
      <c r="H2184" s="95" t="s">
        <v>1317</v>
      </c>
    </row>
    <row r="2185" spans="1:8" hidden="1" x14ac:dyDescent="0.25">
      <c r="A2185" s="92" t="s">
        <v>176</v>
      </c>
      <c r="B2185" s="94">
        <v>6</v>
      </c>
      <c r="C2185" s="96">
        <v>344949.26</v>
      </c>
      <c r="D2185" s="96">
        <v>0</v>
      </c>
      <c r="E2185" s="96">
        <v>344949.26</v>
      </c>
      <c r="F2185" s="93" t="s">
        <v>1651</v>
      </c>
      <c r="G2185" s="93" t="s">
        <v>756</v>
      </c>
      <c r="H2185" s="95" t="s">
        <v>1495</v>
      </c>
    </row>
    <row r="2186" spans="1:8" hidden="1" x14ac:dyDescent="0.25">
      <c r="A2186" s="92" t="s">
        <v>176</v>
      </c>
      <c r="B2186" s="94">
        <v>7</v>
      </c>
      <c r="C2186" s="96">
        <v>340624.5</v>
      </c>
      <c r="D2186" s="96">
        <v>0</v>
      </c>
      <c r="E2186" s="96">
        <v>340624.5</v>
      </c>
      <c r="F2186" s="93" t="s">
        <v>1838</v>
      </c>
      <c r="G2186" s="93" t="s">
        <v>756</v>
      </c>
      <c r="H2186" s="95" t="s">
        <v>1680</v>
      </c>
    </row>
    <row r="2187" spans="1:8" hidden="1" x14ac:dyDescent="0.25">
      <c r="A2187" s="92" t="s">
        <v>176</v>
      </c>
      <c r="B2187" s="94">
        <v>8</v>
      </c>
      <c r="C2187" s="96">
        <v>340639.08</v>
      </c>
      <c r="D2187" s="96">
        <v>0</v>
      </c>
      <c r="E2187" s="96">
        <v>340639.08</v>
      </c>
      <c r="F2187" s="93" t="s">
        <v>2012</v>
      </c>
      <c r="G2187" s="93" t="s">
        <v>756</v>
      </c>
      <c r="H2187" s="95" t="s">
        <v>1855</v>
      </c>
    </row>
    <row r="2188" spans="1:8" hidden="1" x14ac:dyDescent="0.25">
      <c r="A2188" s="92" t="s">
        <v>176</v>
      </c>
      <c r="B2188" s="94">
        <v>9</v>
      </c>
      <c r="C2188" s="96">
        <v>366736.2</v>
      </c>
      <c r="D2188" s="96">
        <v>0</v>
      </c>
      <c r="E2188" s="96">
        <v>366736.2</v>
      </c>
      <c r="F2188" s="93" t="s">
        <v>2190</v>
      </c>
      <c r="G2188" s="93" t="s">
        <v>756</v>
      </c>
      <c r="H2188" s="95" t="s">
        <v>2033</v>
      </c>
    </row>
    <row r="2189" spans="1:8" hidden="1" x14ac:dyDescent="0.25">
      <c r="A2189" s="92" t="s">
        <v>176</v>
      </c>
      <c r="B2189" s="94">
        <v>10</v>
      </c>
      <c r="C2189" s="96">
        <v>366736.19</v>
      </c>
      <c r="D2189" s="96">
        <v>0</v>
      </c>
      <c r="E2189" s="96">
        <v>366736.19</v>
      </c>
      <c r="F2189" s="93" t="s">
        <v>2386</v>
      </c>
      <c r="G2189" s="93" t="s">
        <v>756</v>
      </c>
      <c r="H2189" s="95" t="s">
        <v>2229</v>
      </c>
    </row>
    <row r="2190" spans="1:8" hidden="1" x14ac:dyDescent="0.25">
      <c r="A2190" s="92" t="s">
        <v>176</v>
      </c>
      <c r="B2190" s="94">
        <v>11</v>
      </c>
      <c r="C2190" s="96">
        <v>366736.2</v>
      </c>
      <c r="D2190" s="96">
        <v>0</v>
      </c>
      <c r="E2190" s="96">
        <v>366736.2</v>
      </c>
      <c r="F2190" s="93" t="s">
        <v>2777</v>
      </c>
      <c r="G2190" s="93" t="s">
        <v>756</v>
      </c>
      <c r="H2190" s="95" t="s">
        <v>2394</v>
      </c>
    </row>
    <row r="2191" spans="1:8" hidden="1" x14ac:dyDescent="0.25">
      <c r="A2191" s="92" t="s">
        <v>176</v>
      </c>
      <c r="B2191" s="94">
        <v>12</v>
      </c>
      <c r="C2191" s="96">
        <v>366708.67</v>
      </c>
      <c r="D2191" s="96">
        <v>0</v>
      </c>
      <c r="E2191" s="96">
        <v>366708.67</v>
      </c>
      <c r="F2191" s="93" t="s">
        <v>2778</v>
      </c>
      <c r="G2191" s="93" t="s">
        <v>756</v>
      </c>
      <c r="H2191" s="95" t="s">
        <v>2396</v>
      </c>
    </row>
    <row r="2192" spans="1:8" hidden="1" x14ac:dyDescent="0.25">
      <c r="A2192" s="92" t="s">
        <v>177</v>
      </c>
      <c r="B2192" s="94">
        <v>1</v>
      </c>
      <c r="C2192" s="96">
        <v>179739.07</v>
      </c>
      <c r="D2192" s="96">
        <v>0</v>
      </c>
      <c r="E2192" s="96">
        <v>179739.07</v>
      </c>
      <c r="F2192" s="93" t="s">
        <v>757</v>
      </c>
      <c r="G2192" s="93" t="s">
        <v>758</v>
      </c>
      <c r="H2192" s="95" t="s">
        <v>443</v>
      </c>
    </row>
    <row r="2193" spans="1:8" hidden="1" x14ac:dyDescent="0.25">
      <c r="A2193" s="92" t="s">
        <v>177</v>
      </c>
      <c r="B2193" s="94">
        <v>2</v>
      </c>
      <c r="C2193" s="96">
        <v>179739.07</v>
      </c>
      <c r="D2193" s="96">
        <v>0</v>
      </c>
      <c r="E2193" s="96">
        <v>179739.07</v>
      </c>
      <c r="F2193" s="93" t="s">
        <v>938</v>
      </c>
      <c r="G2193" s="93" t="s">
        <v>758</v>
      </c>
      <c r="H2193" s="95" t="s">
        <v>780</v>
      </c>
    </row>
    <row r="2194" spans="1:8" hidden="1" x14ac:dyDescent="0.25">
      <c r="A2194" s="92" t="s">
        <v>177</v>
      </c>
      <c r="B2194" s="94">
        <v>3</v>
      </c>
      <c r="C2194" s="96">
        <v>179739.07</v>
      </c>
      <c r="D2194" s="96">
        <v>0</v>
      </c>
      <c r="E2194" s="96">
        <v>179739.07</v>
      </c>
      <c r="F2194" s="93" t="s">
        <v>1117</v>
      </c>
      <c r="G2194" s="93" t="s">
        <v>758</v>
      </c>
      <c r="H2194" s="95" t="s">
        <v>959</v>
      </c>
    </row>
    <row r="2195" spans="1:8" hidden="1" x14ac:dyDescent="0.25">
      <c r="A2195" s="92" t="s">
        <v>177</v>
      </c>
      <c r="B2195" s="94">
        <v>4</v>
      </c>
      <c r="C2195" s="96">
        <v>170055.55</v>
      </c>
      <c r="D2195" s="96">
        <v>0</v>
      </c>
      <c r="E2195" s="96">
        <v>170055.55</v>
      </c>
      <c r="F2195" s="93" t="s">
        <v>1297</v>
      </c>
      <c r="G2195" s="93" t="s">
        <v>758</v>
      </c>
      <c r="H2195" s="95" t="s">
        <v>1139</v>
      </c>
    </row>
    <row r="2196" spans="1:8" hidden="1" x14ac:dyDescent="0.25">
      <c r="A2196" s="92" t="s">
        <v>177</v>
      </c>
      <c r="B2196" s="65">
        <v>4</v>
      </c>
      <c r="C2196" s="66">
        <v>9683.52</v>
      </c>
      <c r="D2196" s="66">
        <v>0</v>
      </c>
      <c r="E2196" s="66">
        <v>9683.52</v>
      </c>
      <c r="F2196" s="64" t="s">
        <v>1298</v>
      </c>
      <c r="G2196" s="93" t="s">
        <v>760</v>
      </c>
      <c r="H2196" s="64" t="s">
        <v>2390</v>
      </c>
    </row>
    <row r="2197" spans="1:8" hidden="1" x14ac:dyDescent="0.25">
      <c r="A2197" s="92" t="s">
        <v>177</v>
      </c>
      <c r="B2197" s="94">
        <v>5</v>
      </c>
      <c r="C2197" s="96">
        <v>179739.07</v>
      </c>
      <c r="D2197" s="96">
        <v>0</v>
      </c>
      <c r="E2197" s="96">
        <v>179739.07</v>
      </c>
      <c r="F2197" s="93" t="s">
        <v>1475</v>
      </c>
      <c r="G2197" s="93" t="s">
        <v>758</v>
      </c>
      <c r="H2197" s="95" t="s">
        <v>1317</v>
      </c>
    </row>
    <row r="2198" spans="1:8" hidden="1" x14ac:dyDescent="0.25">
      <c r="A2198" s="92" t="s">
        <v>177</v>
      </c>
      <c r="B2198" s="94">
        <v>6</v>
      </c>
      <c r="C2198" s="96">
        <v>175222.72</v>
      </c>
      <c r="D2198" s="96">
        <v>0</v>
      </c>
      <c r="E2198" s="96">
        <v>175222.72</v>
      </c>
      <c r="F2198" s="93" t="s">
        <v>1652</v>
      </c>
      <c r="G2198" s="93" t="s">
        <v>758</v>
      </c>
      <c r="H2198" s="95" t="s">
        <v>1495</v>
      </c>
    </row>
    <row r="2199" spans="1:8" hidden="1" x14ac:dyDescent="0.25">
      <c r="A2199" s="92" t="s">
        <v>177</v>
      </c>
      <c r="B2199" s="94">
        <v>7</v>
      </c>
      <c r="C2199" s="96">
        <v>175186.37</v>
      </c>
      <c r="D2199" s="96">
        <v>0</v>
      </c>
      <c r="E2199" s="96">
        <v>175186.37</v>
      </c>
      <c r="F2199" s="93" t="s">
        <v>1839</v>
      </c>
      <c r="G2199" s="93" t="s">
        <v>758</v>
      </c>
      <c r="H2199" s="95" t="s">
        <v>1680</v>
      </c>
    </row>
    <row r="2200" spans="1:8" hidden="1" x14ac:dyDescent="0.25">
      <c r="A2200" s="92" t="s">
        <v>177</v>
      </c>
      <c r="B2200" s="94">
        <v>8</v>
      </c>
      <c r="C2200" s="96">
        <v>175192.55</v>
      </c>
      <c r="D2200" s="96">
        <v>0</v>
      </c>
      <c r="E2200" s="96">
        <v>175192.55</v>
      </c>
      <c r="F2200" s="93" t="s">
        <v>2013</v>
      </c>
      <c r="G2200" s="93" t="s">
        <v>758</v>
      </c>
      <c r="H2200" s="95" t="s">
        <v>1855</v>
      </c>
    </row>
    <row r="2201" spans="1:8" hidden="1" x14ac:dyDescent="0.25">
      <c r="A2201" s="92" t="s">
        <v>177</v>
      </c>
      <c r="B2201" s="94">
        <v>9</v>
      </c>
      <c r="C2201" s="96">
        <v>186241.18</v>
      </c>
      <c r="D2201" s="96">
        <v>0</v>
      </c>
      <c r="E2201" s="96">
        <v>186241.18</v>
      </c>
      <c r="F2201" s="93" t="s">
        <v>2191</v>
      </c>
      <c r="G2201" s="93" t="s">
        <v>758</v>
      </c>
      <c r="H2201" s="95" t="s">
        <v>2033</v>
      </c>
    </row>
    <row r="2202" spans="1:8" hidden="1" x14ac:dyDescent="0.25">
      <c r="A2202" s="92" t="s">
        <v>177</v>
      </c>
      <c r="B2202" s="94">
        <v>10</v>
      </c>
      <c r="C2202" s="96">
        <v>186241.17</v>
      </c>
      <c r="D2202" s="96">
        <v>0</v>
      </c>
      <c r="E2202" s="96">
        <v>186241.17</v>
      </c>
      <c r="F2202" s="93" t="s">
        <v>2387</v>
      </c>
      <c r="G2202" s="93" t="s">
        <v>758</v>
      </c>
      <c r="H2202" s="95" t="s">
        <v>2229</v>
      </c>
    </row>
    <row r="2203" spans="1:8" hidden="1" x14ac:dyDescent="0.25">
      <c r="A2203" s="92" t="s">
        <v>177</v>
      </c>
      <c r="B2203" s="94">
        <v>11</v>
      </c>
      <c r="C2203" s="96">
        <v>186241.18</v>
      </c>
      <c r="D2203" s="96">
        <v>0</v>
      </c>
      <c r="E2203" s="96">
        <v>186241.18</v>
      </c>
      <c r="F2203" s="93" t="s">
        <v>2779</v>
      </c>
      <c r="G2203" s="93" t="s">
        <v>758</v>
      </c>
      <c r="H2203" s="95" t="s">
        <v>2394</v>
      </c>
    </row>
    <row r="2204" spans="1:8" hidden="1" x14ac:dyDescent="0.25">
      <c r="A2204" s="92" t="s">
        <v>177</v>
      </c>
      <c r="B2204" s="94">
        <v>12</v>
      </c>
      <c r="C2204" s="96">
        <v>186229.52</v>
      </c>
      <c r="D2204" s="96">
        <v>0</v>
      </c>
      <c r="E2204" s="96">
        <v>186229.52</v>
      </c>
      <c r="F2204" s="93" t="s">
        <v>2780</v>
      </c>
      <c r="G2204" s="93" t="s">
        <v>758</v>
      </c>
      <c r="H2204" s="95" t="s">
        <v>2396</v>
      </c>
    </row>
    <row r="2205" spans="1:8" hidden="1" x14ac:dyDescent="0.25">
      <c r="A2205" s="92" t="s">
        <v>178</v>
      </c>
      <c r="B2205" s="94">
        <v>1</v>
      </c>
      <c r="C2205" s="96">
        <v>55863.43</v>
      </c>
      <c r="D2205" s="96">
        <v>0</v>
      </c>
      <c r="E2205" s="96">
        <v>55863.43</v>
      </c>
      <c r="F2205" s="93" t="s">
        <v>759</v>
      </c>
      <c r="G2205" s="93" t="s">
        <v>760</v>
      </c>
      <c r="H2205" s="95" t="s">
        <v>443</v>
      </c>
    </row>
    <row r="2206" spans="1:8" hidden="1" x14ac:dyDescent="0.25">
      <c r="A2206" s="92" t="s">
        <v>178</v>
      </c>
      <c r="B2206" s="94">
        <v>2</v>
      </c>
      <c r="C2206" s="96">
        <v>55863.43</v>
      </c>
      <c r="D2206" s="96">
        <v>0</v>
      </c>
      <c r="E2206" s="96">
        <v>55863.43</v>
      </c>
      <c r="F2206" s="93" t="s">
        <v>939</v>
      </c>
      <c r="G2206" s="93" t="s">
        <v>760</v>
      </c>
      <c r="H2206" s="95" t="s">
        <v>780</v>
      </c>
    </row>
    <row r="2207" spans="1:8" hidden="1" x14ac:dyDescent="0.25">
      <c r="A2207" s="92" t="s">
        <v>178</v>
      </c>
      <c r="B2207" s="94">
        <v>3</v>
      </c>
      <c r="C2207" s="96">
        <v>55863.43</v>
      </c>
      <c r="D2207" s="96">
        <v>0</v>
      </c>
      <c r="E2207" s="96">
        <v>55863.43</v>
      </c>
      <c r="F2207" s="93" t="s">
        <v>1118</v>
      </c>
      <c r="G2207" s="93" t="s">
        <v>760</v>
      </c>
      <c r="H2207" s="95" t="s">
        <v>959</v>
      </c>
    </row>
    <row r="2208" spans="1:8" hidden="1" x14ac:dyDescent="0.25">
      <c r="A2208" s="92" t="s">
        <v>178</v>
      </c>
      <c r="B2208" s="94">
        <v>4</v>
      </c>
      <c r="C2208" s="96">
        <v>50534.94</v>
      </c>
      <c r="D2208" s="96">
        <v>0</v>
      </c>
      <c r="E2208" s="96">
        <v>50534.94</v>
      </c>
      <c r="F2208" s="93" t="s">
        <v>1298</v>
      </c>
      <c r="G2208" s="93" t="s">
        <v>760</v>
      </c>
      <c r="H2208" s="95" t="s">
        <v>1139</v>
      </c>
    </row>
    <row r="2209" spans="1:16384" customFormat="1" hidden="1" x14ac:dyDescent="0.25">
      <c r="A2209" s="92" t="s">
        <v>178</v>
      </c>
      <c r="B2209" s="94">
        <v>5</v>
      </c>
      <c r="C2209" s="96">
        <v>55863.43</v>
      </c>
      <c r="D2209" s="96">
        <v>0</v>
      </c>
      <c r="E2209" s="96">
        <v>55863.43</v>
      </c>
      <c r="F2209" s="93" t="s">
        <v>1476</v>
      </c>
      <c r="G2209" s="93" t="s">
        <v>760</v>
      </c>
      <c r="H2209" s="95" t="s">
        <v>1317</v>
      </c>
    </row>
    <row r="2210" spans="1:16384" customFormat="1" hidden="1" x14ac:dyDescent="0.25">
      <c r="A2210" s="92" t="s">
        <v>178</v>
      </c>
      <c r="B2210" s="94">
        <v>6</v>
      </c>
      <c r="C2210" s="96">
        <v>52339.81</v>
      </c>
      <c r="D2210" s="96">
        <v>0</v>
      </c>
      <c r="E2210" s="96">
        <v>52339.81</v>
      </c>
      <c r="F2210" s="93" t="s">
        <v>1653</v>
      </c>
      <c r="G2210" s="93" t="s">
        <v>760</v>
      </c>
      <c r="H2210" s="95" t="s">
        <v>1495</v>
      </c>
    </row>
    <row r="2211" spans="1:16384" customFormat="1" hidden="1" x14ac:dyDescent="0.25">
      <c r="A2211" s="92" t="s">
        <v>178</v>
      </c>
      <c r="B2211" s="94">
        <v>7</v>
      </c>
      <c r="C2211" s="96">
        <v>52325.03</v>
      </c>
      <c r="D2211" s="96">
        <v>0</v>
      </c>
      <c r="E2211" s="96">
        <v>52325.03</v>
      </c>
      <c r="F2211" s="93" t="s">
        <v>1840</v>
      </c>
      <c r="G2211" s="93" t="s">
        <v>760</v>
      </c>
      <c r="H2211" s="95" t="s">
        <v>1680</v>
      </c>
    </row>
    <row r="2212" spans="1:16384" customFormat="1" hidden="1" x14ac:dyDescent="0.25">
      <c r="A2212" s="92" t="s">
        <v>178</v>
      </c>
      <c r="B2212" s="94">
        <v>8</v>
      </c>
      <c r="C2212" s="96">
        <v>52327.54</v>
      </c>
      <c r="D2212" s="96">
        <v>0</v>
      </c>
      <c r="E2212" s="96">
        <v>52327.54</v>
      </c>
      <c r="F2212" s="93" t="s">
        <v>2014</v>
      </c>
      <c r="G2212" s="93" t="s">
        <v>760</v>
      </c>
      <c r="H2212" s="95" t="s">
        <v>1855</v>
      </c>
    </row>
    <row r="2213" spans="1:16384" customFormat="1" hidden="1" x14ac:dyDescent="0.25">
      <c r="A2213" s="92" t="s">
        <v>178</v>
      </c>
      <c r="B2213" s="94">
        <v>9</v>
      </c>
      <c r="C2213" s="96">
        <v>56818.97</v>
      </c>
      <c r="D2213" s="96">
        <v>0</v>
      </c>
      <c r="E2213" s="96">
        <v>56818.97</v>
      </c>
      <c r="F2213" s="93" t="s">
        <v>2192</v>
      </c>
      <c r="G2213" s="93" t="s">
        <v>760</v>
      </c>
      <c r="H2213" s="95" t="s">
        <v>2033</v>
      </c>
    </row>
    <row r="2214" spans="1:16384" customFormat="1" hidden="1" x14ac:dyDescent="0.25">
      <c r="A2214" s="92" t="s">
        <v>178</v>
      </c>
      <c r="B2214" s="94">
        <v>10</v>
      </c>
      <c r="C2214" s="96">
        <v>56818.97</v>
      </c>
      <c r="D2214" s="96">
        <v>0</v>
      </c>
      <c r="E2214" s="96">
        <v>56818.97</v>
      </c>
      <c r="F2214" s="93" t="s">
        <v>2388</v>
      </c>
      <c r="G2214" s="93" t="s">
        <v>760</v>
      </c>
      <c r="H2214" s="95" t="s">
        <v>2229</v>
      </c>
    </row>
    <row r="2215" spans="1:16384" customFormat="1" hidden="1" x14ac:dyDescent="0.25">
      <c r="A2215" s="92" t="s">
        <v>178</v>
      </c>
      <c r="B2215" s="94">
        <v>11</v>
      </c>
      <c r="C2215" s="96">
        <v>56818.97</v>
      </c>
      <c r="D2215" s="96">
        <v>0</v>
      </c>
      <c r="E2215" s="96">
        <v>56818.97</v>
      </c>
      <c r="F2215" s="93" t="s">
        <v>2781</v>
      </c>
      <c r="G2215" s="93" t="s">
        <v>760</v>
      </c>
      <c r="H2215" s="95" t="s">
        <v>2394</v>
      </c>
    </row>
    <row r="2216" spans="1:16384" customFormat="1" hidden="1" x14ac:dyDescent="0.25">
      <c r="A2216" s="92" t="s">
        <v>178</v>
      </c>
      <c r="B2216" s="94">
        <v>12</v>
      </c>
      <c r="C2216" s="96">
        <v>56814.22</v>
      </c>
      <c r="D2216" s="96">
        <v>0</v>
      </c>
      <c r="E2216" s="96">
        <v>56814.22</v>
      </c>
      <c r="F2216" s="93" t="s">
        <v>2782</v>
      </c>
      <c r="G2216" s="93" t="s">
        <v>760</v>
      </c>
      <c r="H2216" s="95" t="s">
        <v>2396</v>
      </c>
    </row>
    <row r="2217" spans="1:16384" customFormat="1" hidden="1" x14ac:dyDescent="0.25">
      <c r="A2217" s="92" t="s">
        <v>178</v>
      </c>
      <c r="B2217" s="65">
        <v>4</v>
      </c>
      <c r="C2217" s="66">
        <v>5328.49</v>
      </c>
      <c r="D2217" s="66">
        <v>0</v>
      </c>
      <c r="E2217" s="66">
        <v>5328.49</v>
      </c>
      <c r="F2217" s="64" t="s">
        <v>1298</v>
      </c>
      <c r="G2217" s="93" t="s">
        <v>760</v>
      </c>
      <c r="H2217" s="64" t="s">
        <v>2390</v>
      </c>
      <c r="I2217" s="64" t="s">
        <v>4</v>
      </c>
      <c r="J2217" s="65">
        <v>4</v>
      </c>
      <c r="K2217" s="66">
        <v>651717.88</v>
      </c>
      <c r="L2217" s="66">
        <v>0</v>
      </c>
      <c r="M2217" s="66">
        <v>651717.88</v>
      </c>
      <c r="N2217" s="64" t="s">
        <v>1142</v>
      </c>
      <c r="O2217" s="64" t="s">
        <v>448</v>
      </c>
      <c r="P2217" s="64" t="s">
        <v>2390</v>
      </c>
      <c r="Q2217" s="64" t="s">
        <v>4</v>
      </c>
      <c r="R2217" s="65">
        <v>4</v>
      </c>
      <c r="S2217" s="66">
        <v>651717.88</v>
      </c>
      <c r="T2217" s="66">
        <v>0</v>
      </c>
      <c r="U2217" s="66">
        <v>651717.88</v>
      </c>
      <c r="V2217" s="64" t="s">
        <v>1142</v>
      </c>
      <c r="W2217" s="64" t="s">
        <v>448</v>
      </c>
      <c r="X2217" s="64" t="s">
        <v>2390</v>
      </c>
      <c r="Y2217" s="64" t="s">
        <v>4</v>
      </c>
      <c r="Z2217" s="65">
        <v>4</v>
      </c>
      <c r="AA2217" s="66">
        <v>651717.88</v>
      </c>
      <c r="AB2217" s="66">
        <v>0</v>
      </c>
      <c r="AC2217" s="66">
        <v>651717.88</v>
      </c>
      <c r="AD2217" s="64" t="s">
        <v>1142</v>
      </c>
      <c r="AE2217" s="64" t="s">
        <v>448</v>
      </c>
      <c r="AF2217" s="64" t="s">
        <v>2390</v>
      </c>
      <c r="AG2217" s="64" t="s">
        <v>4</v>
      </c>
      <c r="AH2217" s="65">
        <v>4</v>
      </c>
      <c r="AI2217" s="66">
        <v>651717.88</v>
      </c>
      <c r="AJ2217" s="66">
        <v>0</v>
      </c>
      <c r="AK2217" s="66">
        <v>651717.88</v>
      </c>
      <c r="AL2217" s="64" t="s">
        <v>1142</v>
      </c>
      <c r="AM2217" s="64" t="s">
        <v>448</v>
      </c>
      <c r="AN2217" s="64" t="s">
        <v>2390</v>
      </c>
      <c r="AO2217" s="64" t="s">
        <v>4</v>
      </c>
      <c r="AP2217" s="65">
        <v>4</v>
      </c>
      <c r="AQ2217" s="66">
        <v>651717.88</v>
      </c>
      <c r="AR2217" s="66">
        <v>0</v>
      </c>
      <c r="AS2217" s="66">
        <v>651717.88</v>
      </c>
      <c r="AT2217" s="64" t="s">
        <v>1142</v>
      </c>
      <c r="AU2217" s="64" t="s">
        <v>448</v>
      </c>
      <c r="AV2217" s="64" t="s">
        <v>2390</v>
      </c>
      <c r="AW2217" s="64" t="s">
        <v>4</v>
      </c>
      <c r="AX2217" s="65">
        <v>4</v>
      </c>
      <c r="AY2217" s="66">
        <v>651717.88</v>
      </c>
      <c r="AZ2217" s="66">
        <v>0</v>
      </c>
      <c r="BA2217" s="66">
        <v>651717.88</v>
      </c>
      <c r="BB2217" s="64" t="s">
        <v>1142</v>
      </c>
      <c r="BC2217" s="64" t="s">
        <v>448</v>
      </c>
      <c r="BD2217" s="64" t="s">
        <v>2390</v>
      </c>
      <c r="BE2217" s="64" t="s">
        <v>4</v>
      </c>
      <c r="BF2217" s="65">
        <v>4</v>
      </c>
      <c r="BG2217" s="66">
        <v>651717.88</v>
      </c>
      <c r="BH2217" s="66">
        <v>0</v>
      </c>
      <c r="BI2217" s="66">
        <v>651717.88</v>
      </c>
      <c r="BJ2217" s="64" t="s">
        <v>1142</v>
      </c>
      <c r="BK2217" s="64" t="s">
        <v>448</v>
      </c>
      <c r="BL2217" s="64" t="s">
        <v>2390</v>
      </c>
      <c r="BM2217" s="64" t="s">
        <v>4</v>
      </c>
      <c r="BN2217" s="65">
        <v>4</v>
      </c>
      <c r="BO2217" s="66">
        <v>651717.88</v>
      </c>
      <c r="BP2217" s="66">
        <v>0</v>
      </c>
      <c r="BQ2217" s="66">
        <v>651717.88</v>
      </c>
      <c r="BR2217" s="64" t="s">
        <v>1142</v>
      </c>
      <c r="BS2217" s="64" t="s">
        <v>448</v>
      </c>
      <c r="BT2217" s="64" t="s">
        <v>2390</v>
      </c>
      <c r="BU2217" s="64" t="s">
        <v>4</v>
      </c>
      <c r="BV2217" s="65">
        <v>4</v>
      </c>
      <c r="BW2217" s="66">
        <v>651717.88</v>
      </c>
      <c r="BX2217" s="66">
        <v>0</v>
      </c>
      <c r="BY2217" s="66">
        <v>651717.88</v>
      </c>
      <c r="BZ2217" s="64" t="s">
        <v>1142</v>
      </c>
      <c r="CA2217" s="64" t="s">
        <v>448</v>
      </c>
      <c r="CB2217" s="64" t="s">
        <v>2390</v>
      </c>
      <c r="CC2217" s="64" t="s">
        <v>4</v>
      </c>
      <c r="CD2217" s="65">
        <v>4</v>
      </c>
      <c r="CE2217" s="66">
        <v>651717.88</v>
      </c>
      <c r="CF2217" s="66">
        <v>0</v>
      </c>
      <c r="CG2217" s="66">
        <v>651717.88</v>
      </c>
      <c r="CH2217" s="64" t="s">
        <v>1142</v>
      </c>
      <c r="CI2217" s="64" t="s">
        <v>448</v>
      </c>
      <c r="CJ2217" s="64" t="s">
        <v>2390</v>
      </c>
      <c r="CK2217" s="64" t="s">
        <v>4</v>
      </c>
      <c r="CL2217" s="65">
        <v>4</v>
      </c>
      <c r="CM2217" s="66">
        <v>651717.88</v>
      </c>
      <c r="CN2217" s="66">
        <v>0</v>
      </c>
      <c r="CO2217" s="66">
        <v>651717.88</v>
      </c>
      <c r="CP2217" s="64" t="s">
        <v>1142</v>
      </c>
      <c r="CQ2217" s="64" t="s">
        <v>448</v>
      </c>
      <c r="CR2217" s="64" t="s">
        <v>2390</v>
      </c>
      <c r="CS2217" s="64" t="s">
        <v>4</v>
      </c>
      <c r="CT2217" s="65">
        <v>4</v>
      </c>
      <c r="CU2217" s="66">
        <v>651717.88</v>
      </c>
      <c r="CV2217" s="66">
        <v>0</v>
      </c>
      <c r="CW2217" s="66">
        <v>651717.88</v>
      </c>
      <c r="CX2217" s="64" t="s">
        <v>1142</v>
      </c>
      <c r="CY2217" s="64" t="s">
        <v>448</v>
      </c>
      <c r="CZ2217" s="64" t="s">
        <v>2390</v>
      </c>
      <c r="DA2217" s="64" t="s">
        <v>4</v>
      </c>
      <c r="DB2217" s="65">
        <v>4</v>
      </c>
      <c r="DC2217" s="66">
        <v>651717.88</v>
      </c>
      <c r="DD2217" s="66">
        <v>0</v>
      </c>
      <c r="DE2217" s="66">
        <v>651717.88</v>
      </c>
      <c r="DF2217" s="64" t="s">
        <v>1142</v>
      </c>
      <c r="DG2217" s="64" t="s">
        <v>448</v>
      </c>
      <c r="DH2217" s="64" t="s">
        <v>2390</v>
      </c>
      <c r="DI2217" s="64" t="s">
        <v>4</v>
      </c>
      <c r="DJ2217" s="65">
        <v>4</v>
      </c>
      <c r="DK2217" s="66">
        <v>651717.88</v>
      </c>
      <c r="DL2217" s="66">
        <v>0</v>
      </c>
      <c r="DM2217" s="66">
        <v>651717.88</v>
      </c>
      <c r="DN2217" s="64" t="s">
        <v>1142</v>
      </c>
      <c r="DO2217" s="64" t="s">
        <v>448</v>
      </c>
      <c r="DP2217" s="64" t="s">
        <v>2390</v>
      </c>
      <c r="DQ2217" s="64" t="s">
        <v>4</v>
      </c>
      <c r="DR2217" s="65">
        <v>4</v>
      </c>
      <c r="DS2217" s="66">
        <v>651717.88</v>
      </c>
      <c r="DT2217" s="66">
        <v>0</v>
      </c>
      <c r="DU2217" s="66">
        <v>651717.88</v>
      </c>
      <c r="DV2217" s="64" t="s">
        <v>1142</v>
      </c>
      <c r="DW2217" s="64" t="s">
        <v>448</v>
      </c>
      <c r="DX2217" s="64" t="s">
        <v>2390</v>
      </c>
      <c r="DY2217" s="64" t="s">
        <v>4</v>
      </c>
      <c r="DZ2217" s="65">
        <v>4</v>
      </c>
      <c r="EA2217" s="66">
        <v>651717.88</v>
      </c>
      <c r="EB2217" s="66">
        <v>0</v>
      </c>
      <c r="EC2217" s="66">
        <v>651717.88</v>
      </c>
      <c r="ED2217" s="64" t="s">
        <v>1142</v>
      </c>
      <c r="EE2217" s="64" t="s">
        <v>448</v>
      </c>
      <c r="EF2217" s="64" t="s">
        <v>2390</v>
      </c>
      <c r="EG2217" s="64" t="s">
        <v>4</v>
      </c>
      <c r="EH2217" s="65">
        <v>4</v>
      </c>
      <c r="EI2217" s="66">
        <v>651717.88</v>
      </c>
      <c r="EJ2217" s="66">
        <v>0</v>
      </c>
      <c r="EK2217" s="66">
        <v>651717.88</v>
      </c>
      <c r="EL2217" s="64" t="s">
        <v>1142</v>
      </c>
      <c r="EM2217" s="64" t="s">
        <v>448</v>
      </c>
      <c r="EN2217" s="64" t="s">
        <v>2390</v>
      </c>
      <c r="EO2217" s="64" t="s">
        <v>4</v>
      </c>
      <c r="EP2217" s="65">
        <v>4</v>
      </c>
      <c r="EQ2217" s="66">
        <v>651717.88</v>
      </c>
      <c r="ER2217" s="66">
        <v>0</v>
      </c>
      <c r="ES2217" s="66">
        <v>651717.88</v>
      </c>
      <c r="ET2217" s="64" t="s">
        <v>1142</v>
      </c>
      <c r="EU2217" s="64" t="s">
        <v>448</v>
      </c>
      <c r="EV2217" s="64" t="s">
        <v>2390</v>
      </c>
      <c r="EW2217" s="64" t="s">
        <v>4</v>
      </c>
      <c r="EX2217" s="65">
        <v>4</v>
      </c>
      <c r="EY2217" s="66">
        <v>651717.88</v>
      </c>
      <c r="EZ2217" s="66">
        <v>0</v>
      </c>
      <c r="FA2217" s="66">
        <v>651717.88</v>
      </c>
      <c r="FB2217" s="64" t="s">
        <v>1142</v>
      </c>
      <c r="FC2217" s="64" t="s">
        <v>448</v>
      </c>
      <c r="FD2217" s="64" t="s">
        <v>2390</v>
      </c>
      <c r="FE2217" s="64" t="s">
        <v>4</v>
      </c>
      <c r="FF2217" s="65">
        <v>4</v>
      </c>
      <c r="FG2217" s="66">
        <v>651717.88</v>
      </c>
      <c r="FH2217" s="66">
        <v>0</v>
      </c>
      <c r="FI2217" s="66">
        <v>651717.88</v>
      </c>
      <c r="FJ2217" s="64" t="s">
        <v>1142</v>
      </c>
      <c r="FK2217" s="64" t="s">
        <v>448</v>
      </c>
      <c r="FL2217" s="64" t="s">
        <v>2390</v>
      </c>
      <c r="FM2217" s="64" t="s">
        <v>4</v>
      </c>
      <c r="FN2217" s="65">
        <v>4</v>
      </c>
      <c r="FO2217" s="66">
        <v>651717.88</v>
      </c>
      <c r="FP2217" s="66">
        <v>0</v>
      </c>
      <c r="FQ2217" s="66">
        <v>651717.88</v>
      </c>
      <c r="FR2217" s="64" t="s">
        <v>1142</v>
      </c>
      <c r="FS2217" s="64" t="s">
        <v>448</v>
      </c>
      <c r="FT2217" s="64" t="s">
        <v>2390</v>
      </c>
      <c r="FU2217" s="64" t="s">
        <v>4</v>
      </c>
      <c r="FV2217" s="65">
        <v>4</v>
      </c>
      <c r="FW2217" s="66">
        <v>651717.88</v>
      </c>
      <c r="FX2217" s="66">
        <v>0</v>
      </c>
      <c r="FY2217" s="66">
        <v>651717.88</v>
      </c>
      <c r="FZ2217" s="64" t="s">
        <v>1142</v>
      </c>
      <c r="GA2217" s="64" t="s">
        <v>448</v>
      </c>
      <c r="GB2217" s="64" t="s">
        <v>2390</v>
      </c>
      <c r="GC2217" s="64" t="s">
        <v>4</v>
      </c>
      <c r="GD2217" s="65">
        <v>4</v>
      </c>
      <c r="GE2217" s="66">
        <v>651717.88</v>
      </c>
      <c r="GF2217" s="66">
        <v>0</v>
      </c>
      <c r="GG2217" s="66">
        <v>651717.88</v>
      </c>
      <c r="GH2217" s="64" t="s">
        <v>1142</v>
      </c>
      <c r="GI2217" s="64" t="s">
        <v>448</v>
      </c>
      <c r="GJ2217" s="64" t="s">
        <v>2390</v>
      </c>
      <c r="GK2217" s="64" t="s">
        <v>4</v>
      </c>
      <c r="GL2217" s="65">
        <v>4</v>
      </c>
      <c r="GM2217" s="66">
        <v>651717.88</v>
      </c>
      <c r="GN2217" s="66">
        <v>0</v>
      </c>
      <c r="GO2217" s="66">
        <v>651717.88</v>
      </c>
      <c r="GP2217" s="64" t="s">
        <v>1142</v>
      </c>
      <c r="GQ2217" s="64" t="s">
        <v>448</v>
      </c>
      <c r="GR2217" s="64" t="s">
        <v>2390</v>
      </c>
      <c r="GS2217" s="64" t="s">
        <v>4</v>
      </c>
      <c r="GT2217" s="65">
        <v>4</v>
      </c>
      <c r="GU2217" s="66">
        <v>651717.88</v>
      </c>
      <c r="GV2217" s="66">
        <v>0</v>
      </c>
      <c r="GW2217" s="66">
        <v>651717.88</v>
      </c>
      <c r="GX2217" s="64" t="s">
        <v>1142</v>
      </c>
      <c r="GY2217" s="64" t="s">
        <v>448</v>
      </c>
      <c r="GZ2217" s="64" t="s">
        <v>2390</v>
      </c>
      <c r="HA2217" s="64" t="s">
        <v>4</v>
      </c>
      <c r="HB2217" s="65">
        <v>4</v>
      </c>
      <c r="HC2217" s="66">
        <v>651717.88</v>
      </c>
      <c r="HD2217" s="66">
        <v>0</v>
      </c>
      <c r="HE2217" s="66">
        <v>651717.88</v>
      </c>
      <c r="HF2217" s="64" t="s">
        <v>1142</v>
      </c>
      <c r="HG2217" s="64" t="s">
        <v>448</v>
      </c>
      <c r="HH2217" s="64" t="s">
        <v>2390</v>
      </c>
      <c r="HI2217" s="64" t="s">
        <v>4</v>
      </c>
      <c r="HJ2217" s="65">
        <v>4</v>
      </c>
      <c r="HK2217" s="66">
        <v>651717.88</v>
      </c>
      <c r="HL2217" s="66">
        <v>0</v>
      </c>
      <c r="HM2217" s="66">
        <v>651717.88</v>
      </c>
      <c r="HN2217" s="64" t="s">
        <v>1142</v>
      </c>
      <c r="HO2217" s="64" t="s">
        <v>448</v>
      </c>
      <c r="HP2217" s="64" t="s">
        <v>2390</v>
      </c>
      <c r="HQ2217" s="64" t="s">
        <v>4</v>
      </c>
      <c r="HR2217" s="65">
        <v>4</v>
      </c>
      <c r="HS2217" s="66">
        <v>651717.88</v>
      </c>
      <c r="HT2217" s="66">
        <v>0</v>
      </c>
      <c r="HU2217" s="66">
        <v>651717.88</v>
      </c>
      <c r="HV2217" s="64" t="s">
        <v>1142</v>
      </c>
      <c r="HW2217" s="64" t="s">
        <v>448</v>
      </c>
      <c r="HX2217" s="64" t="s">
        <v>2390</v>
      </c>
      <c r="HY2217" s="64" t="s">
        <v>4</v>
      </c>
      <c r="HZ2217" s="65">
        <v>4</v>
      </c>
      <c r="IA2217" s="66">
        <v>651717.88</v>
      </c>
      <c r="IB2217" s="66">
        <v>0</v>
      </c>
      <c r="IC2217" s="66">
        <v>651717.88</v>
      </c>
      <c r="ID2217" s="64" t="s">
        <v>1142</v>
      </c>
      <c r="IE2217" s="64" t="s">
        <v>448</v>
      </c>
      <c r="IF2217" s="64" t="s">
        <v>2390</v>
      </c>
      <c r="IG2217" s="64" t="s">
        <v>4</v>
      </c>
      <c r="IH2217" s="65">
        <v>4</v>
      </c>
      <c r="II2217" s="66">
        <v>651717.88</v>
      </c>
      <c r="IJ2217" s="66">
        <v>0</v>
      </c>
      <c r="IK2217" s="66">
        <v>651717.88</v>
      </c>
      <c r="IL2217" s="64" t="s">
        <v>1142</v>
      </c>
      <c r="IM2217" s="64" t="s">
        <v>448</v>
      </c>
      <c r="IN2217" s="64" t="s">
        <v>2390</v>
      </c>
      <c r="IO2217" s="64" t="s">
        <v>4</v>
      </c>
      <c r="IP2217" s="65">
        <v>4</v>
      </c>
      <c r="IQ2217" s="66">
        <v>651717.88</v>
      </c>
      <c r="IR2217" s="66">
        <v>0</v>
      </c>
      <c r="IS2217" s="66">
        <v>651717.88</v>
      </c>
      <c r="IT2217" s="64" t="s">
        <v>1142</v>
      </c>
      <c r="IU2217" s="64" t="s">
        <v>448</v>
      </c>
      <c r="IV2217" s="64" t="s">
        <v>2390</v>
      </c>
      <c r="IW2217" s="64" t="s">
        <v>4</v>
      </c>
      <c r="IX2217" s="65">
        <v>4</v>
      </c>
      <c r="IY2217" s="66">
        <v>651717.88</v>
      </c>
      <c r="IZ2217" s="66">
        <v>0</v>
      </c>
      <c r="JA2217" s="66">
        <v>651717.88</v>
      </c>
      <c r="JB2217" s="64" t="s">
        <v>1142</v>
      </c>
      <c r="JC2217" s="64" t="s">
        <v>448</v>
      </c>
      <c r="JD2217" s="64" t="s">
        <v>2390</v>
      </c>
      <c r="JE2217" s="64" t="s">
        <v>4</v>
      </c>
      <c r="JF2217" s="65">
        <v>4</v>
      </c>
      <c r="JG2217" s="66">
        <v>651717.88</v>
      </c>
      <c r="JH2217" s="66">
        <v>0</v>
      </c>
      <c r="JI2217" s="66">
        <v>651717.88</v>
      </c>
      <c r="JJ2217" s="64" t="s">
        <v>1142</v>
      </c>
      <c r="JK2217" s="64" t="s">
        <v>448</v>
      </c>
      <c r="JL2217" s="64" t="s">
        <v>2390</v>
      </c>
      <c r="JM2217" s="64" t="s">
        <v>4</v>
      </c>
      <c r="JN2217" s="65">
        <v>4</v>
      </c>
      <c r="JO2217" s="66">
        <v>651717.88</v>
      </c>
      <c r="JP2217" s="66">
        <v>0</v>
      </c>
      <c r="JQ2217" s="66">
        <v>651717.88</v>
      </c>
      <c r="JR2217" s="64" t="s">
        <v>1142</v>
      </c>
      <c r="JS2217" s="64" t="s">
        <v>448</v>
      </c>
      <c r="JT2217" s="64" t="s">
        <v>2390</v>
      </c>
      <c r="JU2217" s="64" t="s">
        <v>4</v>
      </c>
      <c r="JV2217" s="65">
        <v>4</v>
      </c>
      <c r="JW2217" s="66">
        <v>651717.88</v>
      </c>
      <c r="JX2217" s="66">
        <v>0</v>
      </c>
      <c r="JY2217" s="66">
        <v>651717.88</v>
      </c>
      <c r="JZ2217" s="64" t="s">
        <v>1142</v>
      </c>
      <c r="KA2217" s="64" t="s">
        <v>448</v>
      </c>
      <c r="KB2217" s="64" t="s">
        <v>2390</v>
      </c>
      <c r="KC2217" s="64" t="s">
        <v>4</v>
      </c>
      <c r="KD2217" s="65">
        <v>4</v>
      </c>
      <c r="KE2217" s="66">
        <v>651717.88</v>
      </c>
      <c r="KF2217" s="66">
        <v>0</v>
      </c>
      <c r="KG2217" s="66">
        <v>651717.88</v>
      </c>
      <c r="KH2217" s="64" t="s">
        <v>1142</v>
      </c>
      <c r="KI2217" s="64" t="s">
        <v>448</v>
      </c>
      <c r="KJ2217" s="64" t="s">
        <v>2390</v>
      </c>
      <c r="KK2217" s="64" t="s">
        <v>4</v>
      </c>
      <c r="KL2217" s="65">
        <v>4</v>
      </c>
      <c r="KM2217" s="66">
        <v>651717.88</v>
      </c>
      <c r="KN2217" s="66">
        <v>0</v>
      </c>
      <c r="KO2217" s="66">
        <v>651717.88</v>
      </c>
      <c r="KP2217" s="64" t="s">
        <v>1142</v>
      </c>
      <c r="KQ2217" s="64" t="s">
        <v>448</v>
      </c>
      <c r="KR2217" s="64" t="s">
        <v>2390</v>
      </c>
      <c r="KS2217" s="64" t="s">
        <v>4</v>
      </c>
      <c r="KT2217" s="65">
        <v>4</v>
      </c>
      <c r="KU2217" s="66">
        <v>651717.88</v>
      </c>
      <c r="KV2217" s="66">
        <v>0</v>
      </c>
      <c r="KW2217" s="66">
        <v>651717.88</v>
      </c>
      <c r="KX2217" s="64" t="s">
        <v>1142</v>
      </c>
      <c r="KY2217" s="64" t="s">
        <v>448</v>
      </c>
      <c r="KZ2217" s="64" t="s">
        <v>2390</v>
      </c>
      <c r="LA2217" s="64" t="s">
        <v>4</v>
      </c>
      <c r="LB2217" s="65">
        <v>4</v>
      </c>
      <c r="LC2217" s="66">
        <v>651717.88</v>
      </c>
      <c r="LD2217" s="66">
        <v>0</v>
      </c>
      <c r="LE2217" s="66">
        <v>651717.88</v>
      </c>
      <c r="LF2217" s="64" t="s">
        <v>1142</v>
      </c>
      <c r="LG2217" s="64" t="s">
        <v>448</v>
      </c>
      <c r="LH2217" s="64" t="s">
        <v>2390</v>
      </c>
      <c r="LI2217" s="64" t="s">
        <v>4</v>
      </c>
      <c r="LJ2217" s="65">
        <v>4</v>
      </c>
      <c r="LK2217" s="66">
        <v>651717.88</v>
      </c>
      <c r="LL2217" s="66">
        <v>0</v>
      </c>
      <c r="LM2217" s="66">
        <v>651717.88</v>
      </c>
      <c r="LN2217" s="64" t="s">
        <v>1142</v>
      </c>
      <c r="LO2217" s="64" t="s">
        <v>448</v>
      </c>
      <c r="LP2217" s="64" t="s">
        <v>2390</v>
      </c>
      <c r="LQ2217" s="64" t="s">
        <v>4</v>
      </c>
      <c r="LR2217" s="65">
        <v>4</v>
      </c>
      <c r="LS2217" s="66">
        <v>651717.88</v>
      </c>
      <c r="LT2217" s="66">
        <v>0</v>
      </c>
      <c r="LU2217" s="66">
        <v>651717.88</v>
      </c>
      <c r="LV2217" s="64" t="s">
        <v>1142</v>
      </c>
      <c r="LW2217" s="64" t="s">
        <v>448</v>
      </c>
      <c r="LX2217" s="64" t="s">
        <v>2390</v>
      </c>
      <c r="LY2217" s="64" t="s">
        <v>4</v>
      </c>
      <c r="LZ2217" s="65">
        <v>4</v>
      </c>
      <c r="MA2217" s="66">
        <v>651717.88</v>
      </c>
      <c r="MB2217" s="66">
        <v>0</v>
      </c>
      <c r="MC2217" s="66">
        <v>651717.88</v>
      </c>
      <c r="MD2217" s="64" t="s">
        <v>1142</v>
      </c>
      <c r="ME2217" s="64" t="s">
        <v>448</v>
      </c>
      <c r="MF2217" s="64" t="s">
        <v>2390</v>
      </c>
      <c r="MG2217" s="64" t="s">
        <v>4</v>
      </c>
      <c r="MH2217" s="65">
        <v>4</v>
      </c>
      <c r="MI2217" s="66">
        <v>651717.88</v>
      </c>
      <c r="MJ2217" s="66">
        <v>0</v>
      </c>
      <c r="MK2217" s="66">
        <v>651717.88</v>
      </c>
      <c r="ML2217" s="64" t="s">
        <v>1142</v>
      </c>
      <c r="MM2217" s="64" t="s">
        <v>448</v>
      </c>
      <c r="MN2217" s="64" t="s">
        <v>2390</v>
      </c>
      <c r="MO2217" s="64" t="s">
        <v>4</v>
      </c>
      <c r="MP2217" s="65">
        <v>4</v>
      </c>
      <c r="MQ2217" s="66">
        <v>651717.88</v>
      </c>
      <c r="MR2217" s="66">
        <v>0</v>
      </c>
      <c r="MS2217" s="66">
        <v>651717.88</v>
      </c>
      <c r="MT2217" s="64" t="s">
        <v>1142</v>
      </c>
      <c r="MU2217" s="64" t="s">
        <v>448</v>
      </c>
      <c r="MV2217" s="64" t="s">
        <v>2390</v>
      </c>
      <c r="MW2217" s="64" t="s">
        <v>4</v>
      </c>
      <c r="MX2217" s="65">
        <v>4</v>
      </c>
      <c r="MY2217" s="66">
        <v>651717.88</v>
      </c>
      <c r="MZ2217" s="66">
        <v>0</v>
      </c>
      <c r="NA2217" s="66">
        <v>651717.88</v>
      </c>
      <c r="NB2217" s="64" t="s">
        <v>1142</v>
      </c>
      <c r="NC2217" s="64" t="s">
        <v>448</v>
      </c>
      <c r="ND2217" s="64" t="s">
        <v>2390</v>
      </c>
      <c r="NE2217" s="64" t="s">
        <v>4</v>
      </c>
      <c r="NF2217" s="65">
        <v>4</v>
      </c>
      <c r="NG2217" s="66">
        <v>651717.88</v>
      </c>
      <c r="NH2217" s="66">
        <v>0</v>
      </c>
      <c r="NI2217" s="66">
        <v>651717.88</v>
      </c>
      <c r="NJ2217" s="64" t="s">
        <v>1142</v>
      </c>
      <c r="NK2217" s="64" t="s">
        <v>448</v>
      </c>
      <c r="NL2217" s="64" t="s">
        <v>2390</v>
      </c>
      <c r="NM2217" s="64" t="s">
        <v>4</v>
      </c>
      <c r="NN2217" s="65">
        <v>4</v>
      </c>
      <c r="NO2217" s="66">
        <v>651717.88</v>
      </c>
      <c r="NP2217" s="66">
        <v>0</v>
      </c>
      <c r="NQ2217" s="66">
        <v>651717.88</v>
      </c>
      <c r="NR2217" s="64" t="s">
        <v>1142</v>
      </c>
      <c r="NS2217" s="64" t="s">
        <v>448</v>
      </c>
      <c r="NT2217" s="64" t="s">
        <v>2390</v>
      </c>
      <c r="NU2217" s="64" t="s">
        <v>4</v>
      </c>
      <c r="NV2217" s="65">
        <v>4</v>
      </c>
      <c r="NW2217" s="66">
        <v>651717.88</v>
      </c>
      <c r="NX2217" s="66">
        <v>0</v>
      </c>
      <c r="NY2217" s="66">
        <v>651717.88</v>
      </c>
      <c r="NZ2217" s="64" t="s">
        <v>1142</v>
      </c>
      <c r="OA2217" s="64" t="s">
        <v>448</v>
      </c>
      <c r="OB2217" s="64" t="s">
        <v>2390</v>
      </c>
      <c r="OC2217" s="64" t="s">
        <v>4</v>
      </c>
      <c r="OD2217" s="65">
        <v>4</v>
      </c>
      <c r="OE2217" s="66">
        <v>651717.88</v>
      </c>
      <c r="OF2217" s="66">
        <v>0</v>
      </c>
      <c r="OG2217" s="66">
        <v>651717.88</v>
      </c>
      <c r="OH2217" s="64" t="s">
        <v>1142</v>
      </c>
      <c r="OI2217" s="64" t="s">
        <v>448</v>
      </c>
      <c r="OJ2217" s="64" t="s">
        <v>2390</v>
      </c>
      <c r="OK2217" s="64" t="s">
        <v>4</v>
      </c>
      <c r="OL2217" s="65">
        <v>4</v>
      </c>
      <c r="OM2217" s="66">
        <v>651717.88</v>
      </c>
      <c r="ON2217" s="66">
        <v>0</v>
      </c>
      <c r="OO2217" s="66">
        <v>651717.88</v>
      </c>
      <c r="OP2217" s="64" t="s">
        <v>1142</v>
      </c>
      <c r="OQ2217" s="64" t="s">
        <v>448</v>
      </c>
      <c r="OR2217" s="64" t="s">
        <v>2390</v>
      </c>
      <c r="OS2217" s="64" t="s">
        <v>4</v>
      </c>
      <c r="OT2217" s="65">
        <v>4</v>
      </c>
      <c r="OU2217" s="66">
        <v>651717.88</v>
      </c>
      <c r="OV2217" s="66">
        <v>0</v>
      </c>
      <c r="OW2217" s="66">
        <v>651717.88</v>
      </c>
      <c r="OX2217" s="64" t="s">
        <v>1142</v>
      </c>
      <c r="OY2217" s="64" t="s">
        <v>448</v>
      </c>
      <c r="OZ2217" s="64" t="s">
        <v>2390</v>
      </c>
      <c r="PA2217" s="64" t="s">
        <v>4</v>
      </c>
      <c r="PB2217" s="65">
        <v>4</v>
      </c>
      <c r="PC2217" s="66">
        <v>651717.88</v>
      </c>
      <c r="PD2217" s="66">
        <v>0</v>
      </c>
      <c r="PE2217" s="66">
        <v>651717.88</v>
      </c>
      <c r="PF2217" s="64" t="s">
        <v>1142</v>
      </c>
      <c r="PG2217" s="64" t="s">
        <v>448</v>
      </c>
      <c r="PH2217" s="64" t="s">
        <v>2390</v>
      </c>
      <c r="PI2217" s="64" t="s">
        <v>4</v>
      </c>
      <c r="PJ2217" s="65">
        <v>4</v>
      </c>
      <c r="PK2217" s="66">
        <v>651717.88</v>
      </c>
      <c r="PL2217" s="66">
        <v>0</v>
      </c>
      <c r="PM2217" s="66">
        <v>651717.88</v>
      </c>
      <c r="PN2217" s="64" t="s">
        <v>1142</v>
      </c>
      <c r="PO2217" s="64" t="s">
        <v>448</v>
      </c>
      <c r="PP2217" s="64" t="s">
        <v>2390</v>
      </c>
      <c r="PQ2217" s="64" t="s">
        <v>4</v>
      </c>
      <c r="PR2217" s="65">
        <v>4</v>
      </c>
      <c r="PS2217" s="66">
        <v>651717.88</v>
      </c>
      <c r="PT2217" s="66">
        <v>0</v>
      </c>
      <c r="PU2217" s="66">
        <v>651717.88</v>
      </c>
      <c r="PV2217" s="64" t="s">
        <v>1142</v>
      </c>
      <c r="PW2217" s="64" t="s">
        <v>448</v>
      </c>
      <c r="PX2217" s="64" t="s">
        <v>2390</v>
      </c>
      <c r="PY2217" s="64" t="s">
        <v>4</v>
      </c>
      <c r="PZ2217" s="65">
        <v>4</v>
      </c>
      <c r="QA2217" s="66">
        <v>651717.88</v>
      </c>
      <c r="QB2217" s="66">
        <v>0</v>
      </c>
      <c r="QC2217" s="66">
        <v>651717.88</v>
      </c>
      <c r="QD2217" s="64" t="s">
        <v>1142</v>
      </c>
      <c r="QE2217" s="64" t="s">
        <v>448</v>
      </c>
      <c r="QF2217" s="64" t="s">
        <v>2390</v>
      </c>
      <c r="QG2217" s="64" t="s">
        <v>4</v>
      </c>
      <c r="QH2217" s="65">
        <v>4</v>
      </c>
      <c r="QI2217" s="66">
        <v>651717.88</v>
      </c>
      <c r="QJ2217" s="66">
        <v>0</v>
      </c>
      <c r="QK2217" s="66">
        <v>651717.88</v>
      </c>
      <c r="QL2217" s="64" t="s">
        <v>1142</v>
      </c>
      <c r="QM2217" s="64" t="s">
        <v>448</v>
      </c>
      <c r="QN2217" s="64" t="s">
        <v>2390</v>
      </c>
      <c r="QO2217" s="64" t="s">
        <v>4</v>
      </c>
      <c r="QP2217" s="65">
        <v>4</v>
      </c>
      <c r="QQ2217" s="66">
        <v>651717.88</v>
      </c>
      <c r="QR2217" s="66">
        <v>0</v>
      </c>
      <c r="QS2217" s="66">
        <v>651717.88</v>
      </c>
      <c r="QT2217" s="64" t="s">
        <v>1142</v>
      </c>
      <c r="QU2217" s="64" t="s">
        <v>448</v>
      </c>
      <c r="QV2217" s="64" t="s">
        <v>2390</v>
      </c>
      <c r="QW2217" s="64" t="s">
        <v>4</v>
      </c>
      <c r="QX2217" s="65">
        <v>4</v>
      </c>
      <c r="QY2217" s="66">
        <v>651717.88</v>
      </c>
      <c r="QZ2217" s="66">
        <v>0</v>
      </c>
      <c r="RA2217" s="66">
        <v>651717.88</v>
      </c>
      <c r="RB2217" s="64" t="s">
        <v>1142</v>
      </c>
      <c r="RC2217" s="64" t="s">
        <v>448</v>
      </c>
      <c r="RD2217" s="64" t="s">
        <v>2390</v>
      </c>
      <c r="RE2217" s="64" t="s">
        <v>4</v>
      </c>
      <c r="RF2217" s="65">
        <v>4</v>
      </c>
      <c r="RG2217" s="66">
        <v>651717.88</v>
      </c>
      <c r="RH2217" s="66">
        <v>0</v>
      </c>
      <c r="RI2217" s="66">
        <v>651717.88</v>
      </c>
      <c r="RJ2217" s="64" t="s">
        <v>1142</v>
      </c>
      <c r="RK2217" s="64" t="s">
        <v>448</v>
      </c>
      <c r="RL2217" s="64" t="s">
        <v>2390</v>
      </c>
      <c r="RM2217" s="64" t="s">
        <v>4</v>
      </c>
      <c r="RN2217" s="65">
        <v>4</v>
      </c>
      <c r="RO2217" s="66">
        <v>651717.88</v>
      </c>
      <c r="RP2217" s="66">
        <v>0</v>
      </c>
      <c r="RQ2217" s="66">
        <v>651717.88</v>
      </c>
      <c r="RR2217" s="64" t="s">
        <v>1142</v>
      </c>
      <c r="RS2217" s="64" t="s">
        <v>448</v>
      </c>
      <c r="RT2217" s="64" t="s">
        <v>2390</v>
      </c>
      <c r="RU2217" s="64" t="s">
        <v>4</v>
      </c>
      <c r="RV2217" s="65">
        <v>4</v>
      </c>
      <c r="RW2217" s="66">
        <v>651717.88</v>
      </c>
      <c r="RX2217" s="66">
        <v>0</v>
      </c>
      <c r="RY2217" s="66">
        <v>651717.88</v>
      </c>
      <c r="RZ2217" s="64" t="s">
        <v>1142</v>
      </c>
      <c r="SA2217" s="64" t="s">
        <v>448</v>
      </c>
      <c r="SB2217" s="64" t="s">
        <v>2390</v>
      </c>
      <c r="SC2217" s="64" t="s">
        <v>4</v>
      </c>
      <c r="SD2217" s="65">
        <v>4</v>
      </c>
      <c r="SE2217" s="66">
        <v>651717.88</v>
      </c>
      <c r="SF2217" s="66">
        <v>0</v>
      </c>
      <c r="SG2217" s="66">
        <v>651717.88</v>
      </c>
      <c r="SH2217" s="64" t="s">
        <v>1142</v>
      </c>
      <c r="SI2217" s="64" t="s">
        <v>448</v>
      </c>
      <c r="SJ2217" s="64" t="s">
        <v>2390</v>
      </c>
      <c r="SK2217" s="64" t="s">
        <v>4</v>
      </c>
      <c r="SL2217" s="65">
        <v>4</v>
      </c>
      <c r="SM2217" s="66">
        <v>651717.88</v>
      </c>
      <c r="SN2217" s="66">
        <v>0</v>
      </c>
      <c r="SO2217" s="66">
        <v>651717.88</v>
      </c>
      <c r="SP2217" s="64" t="s">
        <v>1142</v>
      </c>
      <c r="SQ2217" s="64" t="s">
        <v>448</v>
      </c>
      <c r="SR2217" s="64" t="s">
        <v>2390</v>
      </c>
      <c r="SS2217" s="64" t="s">
        <v>4</v>
      </c>
      <c r="ST2217" s="65">
        <v>4</v>
      </c>
      <c r="SU2217" s="66">
        <v>651717.88</v>
      </c>
      <c r="SV2217" s="66">
        <v>0</v>
      </c>
      <c r="SW2217" s="66">
        <v>651717.88</v>
      </c>
      <c r="SX2217" s="64" t="s">
        <v>1142</v>
      </c>
      <c r="SY2217" s="64" t="s">
        <v>448</v>
      </c>
      <c r="SZ2217" s="64" t="s">
        <v>2390</v>
      </c>
      <c r="TA2217" s="64" t="s">
        <v>4</v>
      </c>
      <c r="TB2217" s="65">
        <v>4</v>
      </c>
      <c r="TC2217" s="66">
        <v>651717.88</v>
      </c>
      <c r="TD2217" s="66">
        <v>0</v>
      </c>
      <c r="TE2217" s="66">
        <v>651717.88</v>
      </c>
      <c r="TF2217" s="64" t="s">
        <v>1142</v>
      </c>
      <c r="TG2217" s="64" t="s">
        <v>448</v>
      </c>
      <c r="TH2217" s="64" t="s">
        <v>2390</v>
      </c>
      <c r="TI2217" s="64" t="s">
        <v>4</v>
      </c>
      <c r="TJ2217" s="65">
        <v>4</v>
      </c>
      <c r="TK2217" s="66">
        <v>651717.88</v>
      </c>
      <c r="TL2217" s="66">
        <v>0</v>
      </c>
      <c r="TM2217" s="66">
        <v>651717.88</v>
      </c>
      <c r="TN2217" s="64" t="s">
        <v>1142</v>
      </c>
      <c r="TO2217" s="64" t="s">
        <v>448</v>
      </c>
      <c r="TP2217" s="64" t="s">
        <v>2390</v>
      </c>
      <c r="TQ2217" s="64" t="s">
        <v>4</v>
      </c>
      <c r="TR2217" s="65">
        <v>4</v>
      </c>
      <c r="TS2217" s="66">
        <v>651717.88</v>
      </c>
      <c r="TT2217" s="66">
        <v>0</v>
      </c>
      <c r="TU2217" s="66">
        <v>651717.88</v>
      </c>
      <c r="TV2217" s="64" t="s">
        <v>1142</v>
      </c>
      <c r="TW2217" s="64" t="s">
        <v>448</v>
      </c>
      <c r="TX2217" s="64" t="s">
        <v>2390</v>
      </c>
      <c r="TY2217" s="64" t="s">
        <v>4</v>
      </c>
      <c r="TZ2217" s="65">
        <v>4</v>
      </c>
      <c r="UA2217" s="66">
        <v>651717.88</v>
      </c>
      <c r="UB2217" s="66">
        <v>0</v>
      </c>
      <c r="UC2217" s="66">
        <v>651717.88</v>
      </c>
      <c r="UD2217" s="64" t="s">
        <v>1142</v>
      </c>
      <c r="UE2217" s="64" t="s">
        <v>448</v>
      </c>
      <c r="UF2217" s="64" t="s">
        <v>2390</v>
      </c>
      <c r="UG2217" s="64" t="s">
        <v>4</v>
      </c>
      <c r="UH2217" s="65">
        <v>4</v>
      </c>
      <c r="UI2217" s="66">
        <v>651717.88</v>
      </c>
      <c r="UJ2217" s="66">
        <v>0</v>
      </c>
      <c r="UK2217" s="66">
        <v>651717.88</v>
      </c>
      <c r="UL2217" s="64" t="s">
        <v>1142</v>
      </c>
      <c r="UM2217" s="64" t="s">
        <v>448</v>
      </c>
      <c r="UN2217" s="64" t="s">
        <v>2390</v>
      </c>
      <c r="UO2217" s="64" t="s">
        <v>4</v>
      </c>
      <c r="UP2217" s="65">
        <v>4</v>
      </c>
      <c r="UQ2217" s="66">
        <v>651717.88</v>
      </c>
      <c r="UR2217" s="66">
        <v>0</v>
      </c>
      <c r="US2217" s="66">
        <v>651717.88</v>
      </c>
      <c r="UT2217" s="64" t="s">
        <v>1142</v>
      </c>
      <c r="UU2217" s="64" t="s">
        <v>448</v>
      </c>
      <c r="UV2217" s="64" t="s">
        <v>2390</v>
      </c>
      <c r="UW2217" s="64" t="s">
        <v>4</v>
      </c>
      <c r="UX2217" s="65">
        <v>4</v>
      </c>
      <c r="UY2217" s="66">
        <v>651717.88</v>
      </c>
      <c r="UZ2217" s="66">
        <v>0</v>
      </c>
      <c r="VA2217" s="66">
        <v>651717.88</v>
      </c>
      <c r="VB2217" s="64" t="s">
        <v>1142</v>
      </c>
      <c r="VC2217" s="64" t="s">
        <v>448</v>
      </c>
      <c r="VD2217" s="64" t="s">
        <v>2390</v>
      </c>
      <c r="VE2217" s="64" t="s">
        <v>4</v>
      </c>
      <c r="VF2217" s="65">
        <v>4</v>
      </c>
      <c r="VG2217" s="66">
        <v>651717.88</v>
      </c>
      <c r="VH2217" s="66">
        <v>0</v>
      </c>
      <c r="VI2217" s="66">
        <v>651717.88</v>
      </c>
      <c r="VJ2217" s="64" t="s">
        <v>1142</v>
      </c>
      <c r="VK2217" s="64" t="s">
        <v>448</v>
      </c>
      <c r="VL2217" s="64" t="s">
        <v>2390</v>
      </c>
      <c r="VM2217" s="64" t="s">
        <v>4</v>
      </c>
      <c r="VN2217" s="65">
        <v>4</v>
      </c>
      <c r="VO2217" s="66">
        <v>651717.88</v>
      </c>
      <c r="VP2217" s="66">
        <v>0</v>
      </c>
      <c r="VQ2217" s="66">
        <v>651717.88</v>
      </c>
      <c r="VR2217" s="64" t="s">
        <v>1142</v>
      </c>
      <c r="VS2217" s="64" t="s">
        <v>448</v>
      </c>
      <c r="VT2217" s="64" t="s">
        <v>2390</v>
      </c>
      <c r="VU2217" s="64" t="s">
        <v>4</v>
      </c>
      <c r="VV2217" s="65">
        <v>4</v>
      </c>
      <c r="VW2217" s="66">
        <v>651717.88</v>
      </c>
      <c r="VX2217" s="66">
        <v>0</v>
      </c>
      <c r="VY2217" s="66">
        <v>651717.88</v>
      </c>
      <c r="VZ2217" s="64" t="s">
        <v>1142</v>
      </c>
      <c r="WA2217" s="64" t="s">
        <v>448</v>
      </c>
      <c r="WB2217" s="64" t="s">
        <v>2390</v>
      </c>
      <c r="WC2217" s="64" t="s">
        <v>4</v>
      </c>
      <c r="WD2217" s="65">
        <v>4</v>
      </c>
      <c r="WE2217" s="66">
        <v>651717.88</v>
      </c>
      <c r="WF2217" s="66">
        <v>0</v>
      </c>
      <c r="WG2217" s="66">
        <v>651717.88</v>
      </c>
      <c r="WH2217" s="64" t="s">
        <v>1142</v>
      </c>
      <c r="WI2217" s="64" t="s">
        <v>448</v>
      </c>
      <c r="WJ2217" s="64" t="s">
        <v>2390</v>
      </c>
      <c r="WK2217" s="64" t="s">
        <v>4</v>
      </c>
      <c r="WL2217" s="65">
        <v>4</v>
      </c>
      <c r="WM2217" s="66">
        <v>651717.88</v>
      </c>
      <c r="WN2217" s="66">
        <v>0</v>
      </c>
      <c r="WO2217" s="66">
        <v>651717.88</v>
      </c>
      <c r="WP2217" s="64" t="s">
        <v>1142</v>
      </c>
      <c r="WQ2217" s="64" t="s">
        <v>448</v>
      </c>
      <c r="WR2217" s="64" t="s">
        <v>2390</v>
      </c>
      <c r="WS2217" s="64" t="s">
        <v>4</v>
      </c>
      <c r="WT2217" s="65">
        <v>4</v>
      </c>
      <c r="WU2217" s="66">
        <v>651717.88</v>
      </c>
      <c r="WV2217" s="66">
        <v>0</v>
      </c>
      <c r="WW2217" s="66">
        <v>651717.88</v>
      </c>
      <c r="WX2217" s="64" t="s">
        <v>1142</v>
      </c>
      <c r="WY2217" s="64" t="s">
        <v>448</v>
      </c>
      <c r="WZ2217" s="64" t="s">
        <v>2390</v>
      </c>
      <c r="XA2217" s="64" t="s">
        <v>4</v>
      </c>
      <c r="XB2217" s="65">
        <v>4</v>
      </c>
      <c r="XC2217" s="66">
        <v>651717.88</v>
      </c>
      <c r="XD2217" s="66">
        <v>0</v>
      </c>
      <c r="XE2217" s="66">
        <v>651717.88</v>
      </c>
      <c r="XF2217" s="64" t="s">
        <v>1142</v>
      </c>
      <c r="XG2217" s="64" t="s">
        <v>448</v>
      </c>
      <c r="XH2217" s="64" t="s">
        <v>2390</v>
      </c>
      <c r="XI2217" s="64" t="s">
        <v>4</v>
      </c>
      <c r="XJ2217" s="65">
        <v>4</v>
      </c>
      <c r="XK2217" s="66">
        <v>651717.88</v>
      </c>
      <c r="XL2217" s="66">
        <v>0</v>
      </c>
      <c r="XM2217" s="66">
        <v>651717.88</v>
      </c>
      <c r="XN2217" s="64" t="s">
        <v>1142</v>
      </c>
      <c r="XO2217" s="64" t="s">
        <v>448</v>
      </c>
      <c r="XP2217" s="64" t="s">
        <v>2390</v>
      </c>
      <c r="XQ2217" s="64" t="s">
        <v>4</v>
      </c>
      <c r="XR2217" s="65">
        <v>4</v>
      </c>
      <c r="XS2217" s="66">
        <v>651717.88</v>
      </c>
      <c r="XT2217" s="66">
        <v>0</v>
      </c>
      <c r="XU2217" s="66">
        <v>651717.88</v>
      </c>
      <c r="XV2217" s="64" t="s">
        <v>1142</v>
      </c>
      <c r="XW2217" s="64" t="s">
        <v>448</v>
      </c>
      <c r="XX2217" s="64" t="s">
        <v>2390</v>
      </c>
      <c r="XY2217" s="64" t="s">
        <v>4</v>
      </c>
      <c r="XZ2217" s="65">
        <v>4</v>
      </c>
      <c r="YA2217" s="66">
        <v>651717.88</v>
      </c>
      <c r="YB2217" s="66">
        <v>0</v>
      </c>
      <c r="YC2217" s="66">
        <v>651717.88</v>
      </c>
      <c r="YD2217" s="64" t="s">
        <v>1142</v>
      </c>
      <c r="YE2217" s="64" t="s">
        <v>448</v>
      </c>
      <c r="YF2217" s="64" t="s">
        <v>2390</v>
      </c>
      <c r="YG2217" s="64" t="s">
        <v>4</v>
      </c>
      <c r="YH2217" s="65">
        <v>4</v>
      </c>
      <c r="YI2217" s="66">
        <v>651717.88</v>
      </c>
      <c r="YJ2217" s="66">
        <v>0</v>
      </c>
      <c r="YK2217" s="66">
        <v>651717.88</v>
      </c>
      <c r="YL2217" s="64" t="s">
        <v>1142</v>
      </c>
      <c r="YM2217" s="64" t="s">
        <v>448</v>
      </c>
      <c r="YN2217" s="64" t="s">
        <v>2390</v>
      </c>
      <c r="YO2217" s="64" t="s">
        <v>4</v>
      </c>
      <c r="YP2217" s="65">
        <v>4</v>
      </c>
      <c r="YQ2217" s="66">
        <v>651717.88</v>
      </c>
      <c r="YR2217" s="66">
        <v>0</v>
      </c>
      <c r="YS2217" s="66">
        <v>651717.88</v>
      </c>
      <c r="YT2217" s="64" t="s">
        <v>1142</v>
      </c>
      <c r="YU2217" s="64" t="s">
        <v>448</v>
      </c>
      <c r="YV2217" s="64" t="s">
        <v>2390</v>
      </c>
      <c r="YW2217" s="64" t="s">
        <v>4</v>
      </c>
      <c r="YX2217" s="65">
        <v>4</v>
      </c>
      <c r="YY2217" s="66">
        <v>651717.88</v>
      </c>
      <c r="YZ2217" s="66">
        <v>0</v>
      </c>
      <c r="ZA2217" s="66">
        <v>651717.88</v>
      </c>
      <c r="ZB2217" s="64" t="s">
        <v>1142</v>
      </c>
      <c r="ZC2217" s="64" t="s">
        <v>448</v>
      </c>
      <c r="ZD2217" s="64" t="s">
        <v>2390</v>
      </c>
      <c r="ZE2217" s="64" t="s">
        <v>4</v>
      </c>
      <c r="ZF2217" s="65">
        <v>4</v>
      </c>
      <c r="ZG2217" s="66">
        <v>651717.88</v>
      </c>
      <c r="ZH2217" s="66">
        <v>0</v>
      </c>
      <c r="ZI2217" s="66">
        <v>651717.88</v>
      </c>
      <c r="ZJ2217" s="64" t="s">
        <v>1142</v>
      </c>
      <c r="ZK2217" s="64" t="s">
        <v>448</v>
      </c>
      <c r="ZL2217" s="64" t="s">
        <v>2390</v>
      </c>
      <c r="ZM2217" s="64" t="s">
        <v>4</v>
      </c>
      <c r="ZN2217" s="65">
        <v>4</v>
      </c>
      <c r="ZO2217" s="66">
        <v>651717.88</v>
      </c>
      <c r="ZP2217" s="66">
        <v>0</v>
      </c>
      <c r="ZQ2217" s="66">
        <v>651717.88</v>
      </c>
      <c r="ZR2217" s="64" t="s">
        <v>1142</v>
      </c>
      <c r="ZS2217" s="64" t="s">
        <v>448</v>
      </c>
      <c r="ZT2217" s="64" t="s">
        <v>2390</v>
      </c>
      <c r="ZU2217" s="64" t="s">
        <v>4</v>
      </c>
      <c r="ZV2217" s="65">
        <v>4</v>
      </c>
      <c r="ZW2217" s="66">
        <v>651717.88</v>
      </c>
      <c r="ZX2217" s="66">
        <v>0</v>
      </c>
      <c r="ZY2217" s="66">
        <v>651717.88</v>
      </c>
      <c r="ZZ2217" s="64" t="s">
        <v>1142</v>
      </c>
      <c r="AAA2217" s="64" t="s">
        <v>448</v>
      </c>
      <c r="AAB2217" s="64" t="s">
        <v>2390</v>
      </c>
      <c r="AAC2217" s="64" t="s">
        <v>4</v>
      </c>
      <c r="AAD2217" s="65">
        <v>4</v>
      </c>
      <c r="AAE2217" s="66">
        <v>651717.88</v>
      </c>
      <c r="AAF2217" s="66">
        <v>0</v>
      </c>
      <c r="AAG2217" s="66">
        <v>651717.88</v>
      </c>
      <c r="AAH2217" s="64" t="s">
        <v>1142</v>
      </c>
      <c r="AAI2217" s="64" t="s">
        <v>448</v>
      </c>
      <c r="AAJ2217" s="64" t="s">
        <v>2390</v>
      </c>
      <c r="AAK2217" s="64" t="s">
        <v>4</v>
      </c>
      <c r="AAL2217" s="65">
        <v>4</v>
      </c>
      <c r="AAM2217" s="66">
        <v>651717.88</v>
      </c>
      <c r="AAN2217" s="66">
        <v>0</v>
      </c>
      <c r="AAO2217" s="66">
        <v>651717.88</v>
      </c>
      <c r="AAP2217" s="64" t="s">
        <v>1142</v>
      </c>
      <c r="AAQ2217" s="64" t="s">
        <v>448</v>
      </c>
      <c r="AAR2217" s="64" t="s">
        <v>2390</v>
      </c>
      <c r="AAS2217" s="64" t="s">
        <v>4</v>
      </c>
      <c r="AAT2217" s="65">
        <v>4</v>
      </c>
      <c r="AAU2217" s="66">
        <v>651717.88</v>
      </c>
      <c r="AAV2217" s="66">
        <v>0</v>
      </c>
      <c r="AAW2217" s="66">
        <v>651717.88</v>
      </c>
      <c r="AAX2217" s="64" t="s">
        <v>1142</v>
      </c>
      <c r="AAY2217" s="64" t="s">
        <v>448</v>
      </c>
      <c r="AAZ2217" s="64" t="s">
        <v>2390</v>
      </c>
      <c r="ABA2217" s="64" t="s">
        <v>4</v>
      </c>
      <c r="ABB2217" s="65">
        <v>4</v>
      </c>
      <c r="ABC2217" s="66">
        <v>651717.88</v>
      </c>
      <c r="ABD2217" s="66">
        <v>0</v>
      </c>
      <c r="ABE2217" s="66">
        <v>651717.88</v>
      </c>
      <c r="ABF2217" s="64" t="s">
        <v>1142</v>
      </c>
      <c r="ABG2217" s="64" t="s">
        <v>448</v>
      </c>
      <c r="ABH2217" s="64" t="s">
        <v>2390</v>
      </c>
      <c r="ABI2217" s="64" t="s">
        <v>4</v>
      </c>
      <c r="ABJ2217" s="65">
        <v>4</v>
      </c>
      <c r="ABK2217" s="66">
        <v>651717.88</v>
      </c>
      <c r="ABL2217" s="66">
        <v>0</v>
      </c>
      <c r="ABM2217" s="66">
        <v>651717.88</v>
      </c>
      <c r="ABN2217" s="64" t="s">
        <v>1142</v>
      </c>
      <c r="ABO2217" s="64" t="s">
        <v>448</v>
      </c>
      <c r="ABP2217" s="64" t="s">
        <v>2390</v>
      </c>
      <c r="ABQ2217" s="64" t="s">
        <v>4</v>
      </c>
      <c r="ABR2217" s="65">
        <v>4</v>
      </c>
      <c r="ABS2217" s="66">
        <v>651717.88</v>
      </c>
      <c r="ABT2217" s="66">
        <v>0</v>
      </c>
      <c r="ABU2217" s="66">
        <v>651717.88</v>
      </c>
      <c r="ABV2217" s="64" t="s">
        <v>1142</v>
      </c>
      <c r="ABW2217" s="64" t="s">
        <v>448</v>
      </c>
      <c r="ABX2217" s="64" t="s">
        <v>2390</v>
      </c>
      <c r="ABY2217" s="64" t="s">
        <v>4</v>
      </c>
      <c r="ABZ2217" s="65">
        <v>4</v>
      </c>
      <c r="ACA2217" s="66">
        <v>651717.88</v>
      </c>
      <c r="ACB2217" s="66">
        <v>0</v>
      </c>
      <c r="ACC2217" s="66">
        <v>651717.88</v>
      </c>
      <c r="ACD2217" s="64" t="s">
        <v>1142</v>
      </c>
      <c r="ACE2217" s="64" t="s">
        <v>448</v>
      </c>
      <c r="ACF2217" s="64" t="s">
        <v>2390</v>
      </c>
      <c r="ACG2217" s="64" t="s">
        <v>4</v>
      </c>
      <c r="ACH2217" s="65">
        <v>4</v>
      </c>
      <c r="ACI2217" s="66">
        <v>651717.88</v>
      </c>
      <c r="ACJ2217" s="66">
        <v>0</v>
      </c>
      <c r="ACK2217" s="66">
        <v>651717.88</v>
      </c>
      <c r="ACL2217" s="64" t="s">
        <v>1142</v>
      </c>
      <c r="ACM2217" s="64" t="s">
        <v>448</v>
      </c>
      <c r="ACN2217" s="64" t="s">
        <v>2390</v>
      </c>
      <c r="ACO2217" s="64" t="s">
        <v>4</v>
      </c>
      <c r="ACP2217" s="65">
        <v>4</v>
      </c>
      <c r="ACQ2217" s="66">
        <v>651717.88</v>
      </c>
      <c r="ACR2217" s="66">
        <v>0</v>
      </c>
      <c r="ACS2217" s="66">
        <v>651717.88</v>
      </c>
      <c r="ACT2217" s="64" t="s">
        <v>1142</v>
      </c>
      <c r="ACU2217" s="64" t="s">
        <v>448</v>
      </c>
      <c r="ACV2217" s="64" t="s">
        <v>2390</v>
      </c>
      <c r="ACW2217" s="64" t="s">
        <v>4</v>
      </c>
      <c r="ACX2217" s="65">
        <v>4</v>
      </c>
      <c r="ACY2217" s="66">
        <v>651717.88</v>
      </c>
      <c r="ACZ2217" s="66">
        <v>0</v>
      </c>
      <c r="ADA2217" s="66">
        <v>651717.88</v>
      </c>
      <c r="ADB2217" s="64" t="s">
        <v>1142</v>
      </c>
      <c r="ADC2217" s="64" t="s">
        <v>448</v>
      </c>
      <c r="ADD2217" s="64" t="s">
        <v>2390</v>
      </c>
      <c r="ADE2217" s="64" t="s">
        <v>4</v>
      </c>
      <c r="ADF2217" s="65">
        <v>4</v>
      </c>
      <c r="ADG2217" s="66">
        <v>651717.88</v>
      </c>
      <c r="ADH2217" s="66">
        <v>0</v>
      </c>
      <c r="ADI2217" s="66">
        <v>651717.88</v>
      </c>
      <c r="ADJ2217" s="64" t="s">
        <v>1142</v>
      </c>
      <c r="ADK2217" s="64" t="s">
        <v>448</v>
      </c>
      <c r="ADL2217" s="64" t="s">
        <v>2390</v>
      </c>
      <c r="ADM2217" s="64" t="s">
        <v>4</v>
      </c>
      <c r="ADN2217" s="65">
        <v>4</v>
      </c>
      <c r="ADO2217" s="66">
        <v>651717.88</v>
      </c>
      <c r="ADP2217" s="66">
        <v>0</v>
      </c>
      <c r="ADQ2217" s="66">
        <v>651717.88</v>
      </c>
      <c r="ADR2217" s="64" t="s">
        <v>1142</v>
      </c>
      <c r="ADS2217" s="64" t="s">
        <v>448</v>
      </c>
      <c r="ADT2217" s="64" t="s">
        <v>2390</v>
      </c>
      <c r="ADU2217" s="64" t="s">
        <v>4</v>
      </c>
      <c r="ADV2217" s="65">
        <v>4</v>
      </c>
      <c r="ADW2217" s="66">
        <v>651717.88</v>
      </c>
      <c r="ADX2217" s="66">
        <v>0</v>
      </c>
      <c r="ADY2217" s="66">
        <v>651717.88</v>
      </c>
      <c r="ADZ2217" s="64" t="s">
        <v>1142</v>
      </c>
      <c r="AEA2217" s="64" t="s">
        <v>448</v>
      </c>
      <c r="AEB2217" s="64" t="s">
        <v>2390</v>
      </c>
      <c r="AEC2217" s="64" t="s">
        <v>4</v>
      </c>
      <c r="AED2217" s="65">
        <v>4</v>
      </c>
      <c r="AEE2217" s="66">
        <v>651717.88</v>
      </c>
      <c r="AEF2217" s="66">
        <v>0</v>
      </c>
      <c r="AEG2217" s="66">
        <v>651717.88</v>
      </c>
      <c r="AEH2217" s="64" t="s">
        <v>1142</v>
      </c>
      <c r="AEI2217" s="64" t="s">
        <v>448</v>
      </c>
      <c r="AEJ2217" s="64" t="s">
        <v>2390</v>
      </c>
      <c r="AEK2217" s="64" t="s">
        <v>4</v>
      </c>
      <c r="AEL2217" s="65">
        <v>4</v>
      </c>
      <c r="AEM2217" s="66">
        <v>651717.88</v>
      </c>
      <c r="AEN2217" s="66">
        <v>0</v>
      </c>
      <c r="AEO2217" s="66">
        <v>651717.88</v>
      </c>
      <c r="AEP2217" s="64" t="s">
        <v>1142</v>
      </c>
      <c r="AEQ2217" s="64" t="s">
        <v>448</v>
      </c>
      <c r="AER2217" s="64" t="s">
        <v>2390</v>
      </c>
      <c r="AES2217" s="64" t="s">
        <v>4</v>
      </c>
      <c r="AET2217" s="65">
        <v>4</v>
      </c>
      <c r="AEU2217" s="66">
        <v>651717.88</v>
      </c>
      <c r="AEV2217" s="66">
        <v>0</v>
      </c>
      <c r="AEW2217" s="66">
        <v>651717.88</v>
      </c>
      <c r="AEX2217" s="64" t="s">
        <v>1142</v>
      </c>
      <c r="AEY2217" s="64" t="s">
        <v>448</v>
      </c>
      <c r="AEZ2217" s="64" t="s">
        <v>2390</v>
      </c>
      <c r="AFA2217" s="64" t="s">
        <v>4</v>
      </c>
      <c r="AFB2217" s="65">
        <v>4</v>
      </c>
      <c r="AFC2217" s="66">
        <v>651717.88</v>
      </c>
      <c r="AFD2217" s="66">
        <v>0</v>
      </c>
      <c r="AFE2217" s="66">
        <v>651717.88</v>
      </c>
      <c r="AFF2217" s="64" t="s">
        <v>1142</v>
      </c>
      <c r="AFG2217" s="64" t="s">
        <v>448</v>
      </c>
      <c r="AFH2217" s="64" t="s">
        <v>2390</v>
      </c>
      <c r="AFI2217" s="64" t="s">
        <v>4</v>
      </c>
      <c r="AFJ2217" s="65">
        <v>4</v>
      </c>
      <c r="AFK2217" s="66">
        <v>651717.88</v>
      </c>
      <c r="AFL2217" s="66">
        <v>0</v>
      </c>
      <c r="AFM2217" s="66">
        <v>651717.88</v>
      </c>
      <c r="AFN2217" s="64" t="s">
        <v>1142</v>
      </c>
      <c r="AFO2217" s="64" t="s">
        <v>448</v>
      </c>
      <c r="AFP2217" s="64" t="s">
        <v>2390</v>
      </c>
      <c r="AFQ2217" s="64" t="s">
        <v>4</v>
      </c>
      <c r="AFR2217" s="65">
        <v>4</v>
      </c>
      <c r="AFS2217" s="66">
        <v>651717.88</v>
      </c>
      <c r="AFT2217" s="66">
        <v>0</v>
      </c>
      <c r="AFU2217" s="66">
        <v>651717.88</v>
      </c>
      <c r="AFV2217" s="64" t="s">
        <v>1142</v>
      </c>
      <c r="AFW2217" s="64" t="s">
        <v>448</v>
      </c>
      <c r="AFX2217" s="64" t="s">
        <v>2390</v>
      </c>
      <c r="AFY2217" s="64" t="s">
        <v>4</v>
      </c>
      <c r="AFZ2217" s="65">
        <v>4</v>
      </c>
      <c r="AGA2217" s="66">
        <v>651717.88</v>
      </c>
      <c r="AGB2217" s="66">
        <v>0</v>
      </c>
      <c r="AGC2217" s="66">
        <v>651717.88</v>
      </c>
      <c r="AGD2217" s="64" t="s">
        <v>1142</v>
      </c>
      <c r="AGE2217" s="64" t="s">
        <v>448</v>
      </c>
      <c r="AGF2217" s="64" t="s">
        <v>2390</v>
      </c>
      <c r="AGG2217" s="64" t="s">
        <v>4</v>
      </c>
      <c r="AGH2217" s="65">
        <v>4</v>
      </c>
      <c r="AGI2217" s="66">
        <v>651717.88</v>
      </c>
      <c r="AGJ2217" s="66">
        <v>0</v>
      </c>
      <c r="AGK2217" s="66">
        <v>651717.88</v>
      </c>
      <c r="AGL2217" s="64" t="s">
        <v>1142</v>
      </c>
      <c r="AGM2217" s="64" t="s">
        <v>448</v>
      </c>
      <c r="AGN2217" s="64" t="s">
        <v>2390</v>
      </c>
      <c r="AGO2217" s="64" t="s">
        <v>4</v>
      </c>
      <c r="AGP2217" s="65">
        <v>4</v>
      </c>
      <c r="AGQ2217" s="66">
        <v>651717.88</v>
      </c>
      <c r="AGR2217" s="66">
        <v>0</v>
      </c>
      <c r="AGS2217" s="66">
        <v>651717.88</v>
      </c>
      <c r="AGT2217" s="64" t="s">
        <v>1142</v>
      </c>
      <c r="AGU2217" s="64" t="s">
        <v>448</v>
      </c>
      <c r="AGV2217" s="64" t="s">
        <v>2390</v>
      </c>
      <c r="AGW2217" s="64" t="s">
        <v>4</v>
      </c>
      <c r="AGX2217" s="65">
        <v>4</v>
      </c>
      <c r="AGY2217" s="66">
        <v>651717.88</v>
      </c>
      <c r="AGZ2217" s="66">
        <v>0</v>
      </c>
      <c r="AHA2217" s="66">
        <v>651717.88</v>
      </c>
      <c r="AHB2217" s="64" t="s">
        <v>1142</v>
      </c>
      <c r="AHC2217" s="64" t="s">
        <v>448</v>
      </c>
      <c r="AHD2217" s="64" t="s">
        <v>2390</v>
      </c>
      <c r="AHE2217" s="64" t="s">
        <v>4</v>
      </c>
      <c r="AHF2217" s="65">
        <v>4</v>
      </c>
      <c r="AHG2217" s="66">
        <v>651717.88</v>
      </c>
      <c r="AHH2217" s="66">
        <v>0</v>
      </c>
      <c r="AHI2217" s="66">
        <v>651717.88</v>
      </c>
      <c r="AHJ2217" s="64" t="s">
        <v>1142</v>
      </c>
      <c r="AHK2217" s="64" t="s">
        <v>448</v>
      </c>
      <c r="AHL2217" s="64" t="s">
        <v>2390</v>
      </c>
      <c r="AHM2217" s="64" t="s">
        <v>4</v>
      </c>
      <c r="AHN2217" s="65">
        <v>4</v>
      </c>
      <c r="AHO2217" s="66">
        <v>651717.88</v>
      </c>
      <c r="AHP2217" s="66">
        <v>0</v>
      </c>
      <c r="AHQ2217" s="66">
        <v>651717.88</v>
      </c>
      <c r="AHR2217" s="64" t="s">
        <v>1142</v>
      </c>
      <c r="AHS2217" s="64" t="s">
        <v>448</v>
      </c>
      <c r="AHT2217" s="64" t="s">
        <v>2390</v>
      </c>
      <c r="AHU2217" s="64" t="s">
        <v>4</v>
      </c>
      <c r="AHV2217" s="65">
        <v>4</v>
      </c>
      <c r="AHW2217" s="66">
        <v>651717.88</v>
      </c>
      <c r="AHX2217" s="66">
        <v>0</v>
      </c>
      <c r="AHY2217" s="66">
        <v>651717.88</v>
      </c>
      <c r="AHZ2217" s="64" t="s">
        <v>1142</v>
      </c>
      <c r="AIA2217" s="64" t="s">
        <v>448</v>
      </c>
      <c r="AIB2217" s="64" t="s">
        <v>2390</v>
      </c>
      <c r="AIC2217" s="64" t="s">
        <v>4</v>
      </c>
      <c r="AID2217" s="65">
        <v>4</v>
      </c>
      <c r="AIE2217" s="66">
        <v>651717.88</v>
      </c>
      <c r="AIF2217" s="66">
        <v>0</v>
      </c>
      <c r="AIG2217" s="66">
        <v>651717.88</v>
      </c>
      <c r="AIH2217" s="64" t="s">
        <v>1142</v>
      </c>
      <c r="AII2217" s="64" t="s">
        <v>448</v>
      </c>
      <c r="AIJ2217" s="64" t="s">
        <v>2390</v>
      </c>
      <c r="AIK2217" s="64" t="s">
        <v>4</v>
      </c>
      <c r="AIL2217" s="65">
        <v>4</v>
      </c>
      <c r="AIM2217" s="66">
        <v>651717.88</v>
      </c>
      <c r="AIN2217" s="66">
        <v>0</v>
      </c>
      <c r="AIO2217" s="66">
        <v>651717.88</v>
      </c>
      <c r="AIP2217" s="64" t="s">
        <v>1142</v>
      </c>
      <c r="AIQ2217" s="64" t="s">
        <v>448</v>
      </c>
      <c r="AIR2217" s="64" t="s">
        <v>2390</v>
      </c>
      <c r="AIS2217" s="64" t="s">
        <v>4</v>
      </c>
      <c r="AIT2217" s="65">
        <v>4</v>
      </c>
      <c r="AIU2217" s="66">
        <v>651717.88</v>
      </c>
      <c r="AIV2217" s="66">
        <v>0</v>
      </c>
      <c r="AIW2217" s="66">
        <v>651717.88</v>
      </c>
      <c r="AIX2217" s="64" t="s">
        <v>1142</v>
      </c>
      <c r="AIY2217" s="64" t="s">
        <v>448</v>
      </c>
      <c r="AIZ2217" s="64" t="s">
        <v>2390</v>
      </c>
      <c r="AJA2217" s="64" t="s">
        <v>4</v>
      </c>
      <c r="AJB2217" s="65">
        <v>4</v>
      </c>
      <c r="AJC2217" s="66">
        <v>651717.88</v>
      </c>
      <c r="AJD2217" s="66">
        <v>0</v>
      </c>
      <c r="AJE2217" s="66">
        <v>651717.88</v>
      </c>
      <c r="AJF2217" s="64" t="s">
        <v>1142</v>
      </c>
      <c r="AJG2217" s="64" t="s">
        <v>448</v>
      </c>
      <c r="AJH2217" s="64" t="s">
        <v>2390</v>
      </c>
      <c r="AJI2217" s="64" t="s">
        <v>4</v>
      </c>
      <c r="AJJ2217" s="65">
        <v>4</v>
      </c>
      <c r="AJK2217" s="66">
        <v>651717.88</v>
      </c>
      <c r="AJL2217" s="66">
        <v>0</v>
      </c>
      <c r="AJM2217" s="66">
        <v>651717.88</v>
      </c>
      <c r="AJN2217" s="64" t="s">
        <v>1142</v>
      </c>
      <c r="AJO2217" s="64" t="s">
        <v>448</v>
      </c>
      <c r="AJP2217" s="64" t="s">
        <v>2390</v>
      </c>
      <c r="AJQ2217" s="64" t="s">
        <v>4</v>
      </c>
      <c r="AJR2217" s="65">
        <v>4</v>
      </c>
      <c r="AJS2217" s="66">
        <v>651717.88</v>
      </c>
      <c r="AJT2217" s="66">
        <v>0</v>
      </c>
      <c r="AJU2217" s="66">
        <v>651717.88</v>
      </c>
      <c r="AJV2217" s="64" t="s">
        <v>1142</v>
      </c>
      <c r="AJW2217" s="64" t="s">
        <v>448</v>
      </c>
      <c r="AJX2217" s="64" t="s">
        <v>2390</v>
      </c>
      <c r="AJY2217" s="64" t="s">
        <v>4</v>
      </c>
      <c r="AJZ2217" s="65">
        <v>4</v>
      </c>
      <c r="AKA2217" s="66">
        <v>651717.88</v>
      </c>
      <c r="AKB2217" s="66">
        <v>0</v>
      </c>
      <c r="AKC2217" s="66">
        <v>651717.88</v>
      </c>
      <c r="AKD2217" s="64" t="s">
        <v>1142</v>
      </c>
      <c r="AKE2217" s="64" t="s">
        <v>448</v>
      </c>
      <c r="AKF2217" s="64" t="s">
        <v>2390</v>
      </c>
      <c r="AKG2217" s="64" t="s">
        <v>4</v>
      </c>
      <c r="AKH2217" s="65">
        <v>4</v>
      </c>
      <c r="AKI2217" s="66">
        <v>651717.88</v>
      </c>
      <c r="AKJ2217" s="66">
        <v>0</v>
      </c>
      <c r="AKK2217" s="66">
        <v>651717.88</v>
      </c>
      <c r="AKL2217" s="64" t="s">
        <v>1142</v>
      </c>
      <c r="AKM2217" s="64" t="s">
        <v>448</v>
      </c>
      <c r="AKN2217" s="64" t="s">
        <v>2390</v>
      </c>
      <c r="AKO2217" s="64" t="s">
        <v>4</v>
      </c>
      <c r="AKP2217" s="65">
        <v>4</v>
      </c>
      <c r="AKQ2217" s="66">
        <v>651717.88</v>
      </c>
      <c r="AKR2217" s="66">
        <v>0</v>
      </c>
      <c r="AKS2217" s="66">
        <v>651717.88</v>
      </c>
      <c r="AKT2217" s="64" t="s">
        <v>1142</v>
      </c>
      <c r="AKU2217" s="64" t="s">
        <v>448</v>
      </c>
      <c r="AKV2217" s="64" t="s">
        <v>2390</v>
      </c>
      <c r="AKW2217" s="64" t="s">
        <v>4</v>
      </c>
      <c r="AKX2217" s="65">
        <v>4</v>
      </c>
      <c r="AKY2217" s="66">
        <v>651717.88</v>
      </c>
      <c r="AKZ2217" s="66">
        <v>0</v>
      </c>
      <c r="ALA2217" s="66">
        <v>651717.88</v>
      </c>
      <c r="ALB2217" s="64" t="s">
        <v>1142</v>
      </c>
      <c r="ALC2217" s="64" t="s">
        <v>448</v>
      </c>
      <c r="ALD2217" s="64" t="s">
        <v>2390</v>
      </c>
      <c r="ALE2217" s="64" t="s">
        <v>4</v>
      </c>
      <c r="ALF2217" s="65">
        <v>4</v>
      </c>
      <c r="ALG2217" s="66">
        <v>651717.88</v>
      </c>
      <c r="ALH2217" s="66">
        <v>0</v>
      </c>
      <c r="ALI2217" s="66">
        <v>651717.88</v>
      </c>
      <c r="ALJ2217" s="64" t="s">
        <v>1142</v>
      </c>
      <c r="ALK2217" s="64" t="s">
        <v>448</v>
      </c>
      <c r="ALL2217" s="64" t="s">
        <v>2390</v>
      </c>
      <c r="ALM2217" s="64" t="s">
        <v>4</v>
      </c>
      <c r="ALN2217" s="65">
        <v>4</v>
      </c>
      <c r="ALO2217" s="66">
        <v>651717.88</v>
      </c>
      <c r="ALP2217" s="66">
        <v>0</v>
      </c>
      <c r="ALQ2217" s="66">
        <v>651717.88</v>
      </c>
      <c r="ALR2217" s="64" t="s">
        <v>1142</v>
      </c>
      <c r="ALS2217" s="64" t="s">
        <v>448</v>
      </c>
      <c r="ALT2217" s="64" t="s">
        <v>2390</v>
      </c>
      <c r="ALU2217" s="64" t="s">
        <v>4</v>
      </c>
      <c r="ALV2217" s="65">
        <v>4</v>
      </c>
      <c r="ALW2217" s="66">
        <v>651717.88</v>
      </c>
      <c r="ALX2217" s="66">
        <v>0</v>
      </c>
      <c r="ALY2217" s="66">
        <v>651717.88</v>
      </c>
      <c r="ALZ2217" s="64" t="s">
        <v>1142</v>
      </c>
      <c r="AMA2217" s="64" t="s">
        <v>448</v>
      </c>
      <c r="AMB2217" s="64" t="s">
        <v>2390</v>
      </c>
      <c r="AMC2217" s="64" t="s">
        <v>4</v>
      </c>
      <c r="AMD2217" s="65">
        <v>4</v>
      </c>
      <c r="AME2217" s="66">
        <v>651717.88</v>
      </c>
      <c r="AMF2217" s="66">
        <v>0</v>
      </c>
      <c r="AMG2217" s="66">
        <v>651717.88</v>
      </c>
      <c r="AMH2217" s="64" t="s">
        <v>1142</v>
      </c>
      <c r="AMI2217" s="64" t="s">
        <v>448</v>
      </c>
      <c r="AMJ2217" s="64" t="s">
        <v>2390</v>
      </c>
      <c r="AMK2217" s="64" t="s">
        <v>4</v>
      </c>
      <c r="AML2217" s="65">
        <v>4</v>
      </c>
      <c r="AMM2217" s="66">
        <v>651717.88</v>
      </c>
      <c r="AMN2217" s="66">
        <v>0</v>
      </c>
      <c r="AMO2217" s="66">
        <v>651717.88</v>
      </c>
      <c r="AMP2217" s="64" t="s">
        <v>1142</v>
      </c>
      <c r="AMQ2217" s="64" t="s">
        <v>448</v>
      </c>
      <c r="AMR2217" s="64" t="s">
        <v>2390</v>
      </c>
      <c r="AMS2217" s="64" t="s">
        <v>4</v>
      </c>
      <c r="AMT2217" s="65">
        <v>4</v>
      </c>
      <c r="AMU2217" s="66">
        <v>651717.88</v>
      </c>
      <c r="AMV2217" s="66">
        <v>0</v>
      </c>
      <c r="AMW2217" s="66">
        <v>651717.88</v>
      </c>
      <c r="AMX2217" s="64" t="s">
        <v>1142</v>
      </c>
      <c r="AMY2217" s="64" t="s">
        <v>448</v>
      </c>
      <c r="AMZ2217" s="64" t="s">
        <v>2390</v>
      </c>
      <c r="ANA2217" s="64" t="s">
        <v>4</v>
      </c>
      <c r="ANB2217" s="65">
        <v>4</v>
      </c>
      <c r="ANC2217" s="66">
        <v>651717.88</v>
      </c>
      <c r="AND2217" s="66">
        <v>0</v>
      </c>
      <c r="ANE2217" s="66">
        <v>651717.88</v>
      </c>
      <c r="ANF2217" s="64" t="s">
        <v>1142</v>
      </c>
      <c r="ANG2217" s="64" t="s">
        <v>448</v>
      </c>
      <c r="ANH2217" s="64" t="s">
        <v>2390</v>
      </c>
      <c r="ANI2217" s="64" t="s">
        <v>4</v>
      </c>
      <c r="ANJ2217" s="65">
        <v>4</v>
      </c>
      <c r="ANK2217" s="66">
        <v>651717.88</v>
      </c>
      <c r="ANL2217" s="66">
        <v>0</v>
      </c>
      <c r="ANM2217" s="66">
        <v>651717.88</v>
      </c>
      <c r="ANN2217" s="64" t="s">
        <v>1142</v>
      </c>
      <c r="ANO2217" s="64" t="s">
        <v>448</v>
      </c>
      <c r="ANP2217" s="64" t="s">
        <v>2390</v>
      </c>
      <c r="ANQ2217" s="64" t="s">
        <v>4</v>
      </c>
      <c r="ANR2217" s="65">
        <v>4</v>
      </c>
      <c r="ANS2217" s="66">
        <v>651717.88</v>
      </c>
      <c r="ANT2217" s="66">
        <v>0</v>
      </c>
      <c r="ANU2217" s="66">
        <v>651717.88</v>
      </c>
      <c r="ANV2217" s="64" t="s">
        <v>1142</v>
      </c>
      <c r="ANW2217" s="64" t="s">
        <v>448</v>
      </c>
      <c r="ANX2217" s="64" t="s">
        <v>2390</v>
      </c>
      <c r="ANY2217" s="64" t="s">
        <v>4</v>
      </c>
      <c r="ANZ2217" s="65">
        <v>4</v>
      </c>
      <c r="AOA2217" s="66">
        <v>651717.88</v>
      </c>
      <c r="AOB2217" s="66">
        <v>0</v>
      </c>
      <c r="AOC2217" s="66">
        <v>651717.88</v>
      </c>
      <c r="AOD2217" s="64" t="s">
        <v>1142</v>
      </c>
      <c r="AOE2217" s="64" t="s">
        <v>448</v>
      </c>
      <c r="AOF2217" s="64" t="s">
        <v>2390</v>
      </c>
      <c r="AOG2217" s="64" t="s">
        <v>4</v>
      </c>
      <c r="AOH2217" s="65">
        <v>4</v>
      </c>
      <c r="AOI2217" s="66">
        <v>651717.88</v>
      </c>
      <c r="AOJ2217" s="66">
        <v>0</v>
      </c>
      <c r="AOK2217" s="66">
        <v>651717.88</v>
      </c>
      <c r="AOL2217" s="64" t="s">
        <v>1142</v>
      </c>
      <c r="AOM2217" s="64" t="s">
        <v>448</v>
      </c>
      <c r="AON2217" s="64" t="s">
        <v>2390</v>
      </c>
      <c r="AOO2217" s="64" t="s">
        <v>4</v>
      </c>
      <c r="AOP2217" s="65">
        <v>4</v>
      </c>
      <c r="AOQ2217" s="66">
        <v>651717.88</v>
      </c>
      <c r="AOR2217" s="66">
        <v>0</v>
      </c>
      <c r="AOS2217" s="66">
        <v>651717.88</v>
      </c>
      <c r="AOT2217" s="64" t="s">
        <v>1142</v>
      </c>
      <c r="AOU2217" s="64" t="s">
        <v>448</v>
      </c>
      <c r="AOV2217" s="64" t="s">
        <v>2390</v>
      </c>
      <c r="AOW2217" s="64" t="s">
        <v>4</v>
      </c>
      <c r="AOX2217" s="65">
        <v>4</v>
      </c>
      <c r="AOY2217" s="66">
        <v>651717.88</v>
      </c>
      <c r="AOZ2217" s="66">
        <v>0</v>
      </c>
      <c r="APA2217" s="66">
        <v>651717.88</v>
      </c>
      <c r="APB2217" s="64" t="s">
        <v>1142</v>
      </c>
      <c r="APC2217" s="64" t="s">
        <v>448</v>
      </c>
      <c r="APD2217" s="64" t="s">
        <v>2390</v>
      </c>
      <c r="APE2217" s="64" t="s">
        <v>4</v>
      </c>
      <c r="APF2217" s="65">
        <v>4</v>
      </c>
      <c r="APG2217" s="66">
        <v>651717.88</v>
      </c>
      <c r="APH2217" s="66">
        <v>0</v>
      </c>
      <c r="API2217" s="66">
        <v>651717.88</v>
      </c>
      <c r="APJ2217" s="64" t="s">
        <v>1142</v>
      </c>
      <c r="APK2217" s="64" t="s">
        <v>448</v>
      </c>
      <c r="APL2217" s="64" t="s">
        <v>2390</v>
      </c>
      <c r="APM2217" s="64" t="s">
        <v>4</v>
      </c>
      <c r="APN2217" s="65">
        <v>4</v>
      </c>
      <c r="APO2217" s="66">
        <v>651717.88</v>
      </c>
      <c r="APP2217" s="66">
        <v>0</v>
      </c>
      <c r="APQ2217" s="66">
        <v>651717.88</v>
      </c>
      <c r="APR2217" s="64" t="s">
        <v>1142</v>
      </c>
      <c r="APS2217" s="64" t="s">
        <v>448</v>
      </c>
      <c r="APT2217" s="64" t="s">
        <v>2390</v>
      </c>
      <c r="APU2217" s="64" t="s">
        <v>4</v>
      </c>
      <c r="APV2217" s="65">
        <v>4</v>
      </c>
      <c r="APW2217" s="66">
        <v>651717.88</v>
      </c>
      <c r="APX2217" s="66">
        <v>0</v>
      </c>
      <c r="APY2217" s="66">
        <v>651717.88</v>
      </c>
      <c r="APZ2217" s="64" t="s">
        <v>1142</v>
      </c>
      <c r="AQA2217" s="64" t="s">
        <v>448</v>
      </c>
      <c r="AQB2217" s="64" t="s">
        <v>2390</v>
      </c>
      <c r="AQC2217" s="64" t="s">
        <v>4</v>
      </c>
      <c r="AQD2217" s="65">
        <v>4</v>
      </c>
      <c r="AQE2217" s="66">
        <v>651717.88</v>
      </c>
      <c r="AQF2217" s="66">
        <v>0</v>
      </c>
      <c r="AQG2217" s="66">
        <v>651717.88</v>
      </c>
      <c r="AQH2217" s="64" t="s">
        <v>1142</v>
      </c>
      <c r="AQI2217" s="64" t="s">
        <v>448</v>
      </c>
      <c r="AQJ2217" s="64" t="s">
        <v>2390</v>
      </c>
      <c r="AQK2217" s="64" t="s">
        <v>4</v>
      </c>
      <c r="AQL2217" s="65">
        <v>4</v>
      </c>
      <c r="AQM2217" s="66">
        <v>651717.88</v>
      </c>
      <c r="AQN2217" s="66">
        <v>0</v>
      </c>
      <c r="AQO2217" s="66">
        <v>651717.88</v>
      </c>
      <c r="AQP2217" s="64" t="s">
        <v>1142</v>
      </c>
      <c r="AQQ2217" s="64" t="s">
        <v>448</v>
      </c>
      <c r="AQR2217" s="64" t="s">
        <v>2390</v>
      </c>
      <c r="AQS2217" s="64" t="s">
        <v>4</v>
      </c>
      <c r="AQT2217" s="65">
        <v>4</v>
      </c>
      <c r="AQU2217" s="66">
        <v>651717.88</v>
      </c>
      <c r="AQV2217" s="66">
        <v>0</v>
      </c>
      <c r="AQW2217" s="66">
        <v>651717.88</v>
      </c>
      <c r="AQX2217" s="64" t="s">
        <v>1142</v>
      </c>
      <c r="AQY2217" s="64" t="s">
        <v>448</v>
      </c>
      <c r="AQZ2217" s="64" t="s">
        <v>2390</v>
      </c>
      <c r="ARA2217" s="64" t="s">
        <v>4</v>
      </c>
      <c r="ARB2217" s="65">
        <v>4</v>
      </c>
      <c r="ARC2217" s="66">
        <v>651717.88</v>
      </c>
      <c r="ARD2217" s="66">
        <v>0</v>
      </c>
      <c r="ARE2217" s="66">
        <v>651717.88</v>
      </c>
      <c r="ARF2217" s="64" t="s">
        <v>1142</v>
      </c>
      <c r="ARG2217" s="64" t="s">
        <v>448</v>
      </c>
      <c r="ARH2217" s="64" t="s">
        <v>2390</v>
      </c>
      <c r="ARI2217" s="64" t="s">
        <v>4</v>
      </c>
      <c r="ARJ2217" s="65">
        <v>4</v>
      </c>
      <c r="ARK2217" s="66">
        <v>651717.88</v>
      </c>
      <c r="ARL2217" s="66">
        <v>0</v>
      </c>
      <c r="ARM2217" s="66">
        <v>651717.88</v>
      </c>
      <c r="ARN2217" s="64" t="s">
        <v>1142</v>
      </c>
      <c r="ARO2217" s="64" t="s">
        <v>448</v>
      </c>
      <c r="ARP2217" s="64" t="s">
        <v>2390</v>
      </c>
      <c r="ARQ2217" s="64" t="s">
        <v>4</v>
      </c>
      <c r="ARR2217" s="65">
        <v>4</v>
      </c>
      <c r="ARS2217" s="66">
        <v>651717.88</v>
      </c>
      <c r="ART2217" s="66">
        <v>0</v>
      </c>
      <c r="ARU2217" s="66">
        <v>651717.88</v>
      </c>
      <c r="ARV2217" s="64" t="s">
        <v>1142</v>
      </c>
      <c r="ARW2217" s="64" t="s">
        <v>448</v>
      </c>
      <c r="ARX2217" s="64" t="s">
        <v>2390</v>
      </c>
      <c r="ARY2217" s="64" t="s">
        <v>4</v>
      </c>
      <c r="ARZ2217" s="65">
        <v>4</v>
      </c>
      <c r="ASA2217" s="66">
        <v>651717.88</v>
      </c>
      <c r="ASB2217" s="66">
        <v>0</v>
      </c>
      <c r="ASC2217" s="66">
        <v>651717.88</v>
      </c>
      <c r="ASD2217" s="64" t="s">
        <v>1142</v>
      </c>
      <c r="ASE2217" s="64" t="s">
        <v>448</v>
      </c>
      <c r="ASF2217" s="64" t="s">
        <v>2390</v>
      </c>
      <c r="ASG2217" s="64" t="s">
        <v>4</v>
      </c>
      <c r="ASH2217" s="65">
        <v>4</v>
      </c>
      <c r="ASI2217" s="66">
        <v>651717.88</v>
      </c>
      <c r="ASJ2217" s="66">
        <v>0</v>
      </c>
      <c r="ASK2217" s="66">
        <v>651717.88</v>
      </c>
      <c r="ASL2217" s="64" t="s">
        <v>1142</v>
      </c>
      <c r="ASM2217" s="64" t="s">
        <v>448</v>
      </c>
      <c r="ASN2217" s="64" t="s">
        <v>2390</v>
      </c>
      <c r="ASO2217" s="64" t="s">
        <v>4</v>
      </c>
      <c r="ASP2217" s="65">
        <v>4</v>
      </c>
      <c r="ASQ2217" s="66">
        <v>651717.88</v>
      </c>
      <c r="ASR2217" s="66">
        <v>0</v>
      </c>
      <c r="ASS2217" s="66">
        <v>651717.88</v>
      </c>
      <c r="AST2217" s="64" t="s">
        <v>1142</v>
      </c>
      <c r="ASU2217" s="64" t="s">
        <v>448</v>
      </c>
      <c r="ASV2217" s="64" t="s">
        <v>2390</v>
      </c>
      <c r="ASW2217" s="64" t="s">
        <v>4</v>
      </c>
      <c r="ASX2217" s="65">
        <v>4</v>
      </c>
      <c r="ASY2217" s="66">
        <v>651717.88</v>
      </c>
      <c r="ASZ2217" s="66">
        <v>0</v>
      </c>
      <c r="ATA2217" s="66">
        <v>651717.88</v>
      </c>
      <c r="ATB2217" s="64" t="s">
        <v>1142</v>
      </c>
      <c r="ATC2217" s="64" t="s">
        <v>448</v>
      </c>
      <c r="ATD2217" s="64" t="s">
        <v>2390</v>
      </c>
      <c r="ATE2217" s="64" t="s">
        <v>4</v>
      </c>
      <c r="ATF2217" s="65">
        <v>4</v>
      </c>
      <c r="ATG2217" s="66">
        <v>651717.88</v>
      </c>
      <c r="ATH2217" s="66">
        <v>0</v>
      </c>
      <c r="ATI2217" s="66">
        <v>651717.88</v>
      </c>
      <c r="ATJ2217" s="64" t="s">
        <v>1142</v>
      </c>
      <c r="ATK2217" s="64" t="s">
        <v>448</v>
      </c>
      <c r="ATL2217" s="64" t="s">
        <v>2390</v>
      </c>
      <c r="ATM2217" s="64" t="s">
        <v>4</v>
      </c>
      <c r="ATN2217" s="65">
        <v>4</v>
      </c>
      <c r="ATO2217" s="66">
        <v>651717.88</v>
      </c>
      <c r="ATP2217" s="66">
        <v>0</v>
      </c>
      <c r="ATQ2217" s="66">
        <v>651717.88</v>
      </c>
      <c r="ATR2217" s="64" t="s">
        <v>1142</v>
      </c>
      <c r="ATS2217" s="64" t="s">
        <v>448</v>
      </c>
      <c r="ATT2217" s="64" t="s">
        <v>2390</v>
      </c>
      <c r="ATU2217" s="64" t="s">
        <v>4</v>
      </c>
      <c r="ATV2217" s="65">
        <v>4</v>
      </c>
      <c r="ATW2217" s="66">
        <v>651717.88</v>
      </c>
      <c r="ATX2217" s="66">
        <v>0</v>
      </c>
      <c r="ATY2217" s="66">
        <v>651717.88</v>
      </c>
      <c r="ATZ2217" s="64" t="s">
        <v>1142</v>
      </c>
      <c r="AUA2217" s="64" t="s">
        <v>448</v>
      </c>
      <c r="AUB2217" s="64" t="s">
        <v>2390</v>
      </c>
      <c r="AUC2217" s="64" t="s">
        <v>4</v>
      </c>
      <c r="AUD2217" s="65">
        <v>4</v>
      </c>
      <c r="AUE2217" s="66">
        <v>651717.88</v>
      </c>
      <c r="AUF2217" s="66">
        <v>0</v>
      </c>
      <c r="AUG2217" s="66">
        <v>651717.88</v>
      </c>
      <c r="AUH2217" s="64" t="s">
        <v>1142</v>
      </c>
      <c r="AUI2217" s="64" t="s">
        <v>448</v>
      </c>
      <c r="AUJ2217" s="64" t="s">
        <v>2390</v>
      </c>
      <c r="AUK2217" s="64" t="s">
        <v>4</v>
      </c>
      <c r="AUL2217" s="65">
        <v>4</v>
      </c>
      <c r="AUM2217" s="66">
        <v>651717.88</v>
      </c>
      <c r="AUN2217" s="66">
        <v>0</v>
      </c>
      <c r="AUO2217" s="66">
        <v>651717.88</v>
      </c>
      <c r="AUP2217" s="64" t="s">
        <v>1142</v>
      </c>
      <c r="AUQ2217" s="64" t="s">
        <v>448</v>
      </c>
      <c r="AUR2217" s="64" t="s">
        <v>2390</v>
      </c>
      <c r="AUS2217" s="64" t="s">
        <v>4</v>
      </c>
      <c r="AUT2217" s="65">
        <v>4</v>
      </c>
      <c r="AUU2217" s="66">
        <v>651717.88</v>
      </c>
      <c r="AUV2217" s="66">
        <v>0</v>
      </c>
      <c r="AUW2217" s="66">
        <v>651717.88</v>
      </c>
      <c r="AUX2217" s="64" t="s">
        <v>1142</v>
      </c>
      <c r="AUY2217" s="64" t="s">
        <v>448</v>
      </c>
      <c r="AUZ2217" s="64" t="s">
        <v>2390</v>
      </c>
      <c r="AVA2217" s="64" t="s">
        <v>4</v>
      </c>
      <c r="AVB2217" s="65">
        <v>4</v>
      </c>
      <c r="AVC2217" s="66">
        <v>651717.88</v>
      </c>
      <c r="AVD2217" s="66">
        <v>0</v>
      </c>
      <c r="AVE2217" s="66">
        <v>651717.88</v>
      </c>
      <c r="AVF2217" s="64" t="s">
        <v>1142</v>
      </c>
      <c r="AVG2217" s="64" t="s">
        <v>448</v>
      </c>
      <c r="AVH2217" s="64" t="s">
        <v>2390</v>
      </c>
      <c r="AVI2217" s="64" t="s">
        <v>4</v>
      </c>
      <c r="AVJ2217" s="65">
        <v>4</v>
      </c>
      <c r="AVK2217" s="66">
        <v>651717.88</v>
      </c>
      <c r="AVL2217" s="66">
        <v>0</v>
      </c>
      <c r="AVM2217" s="66">
        <v>651717.88</v>
      </c>
      <c r="AVN2217" s="64" t="s">
        <v>1142</v>
      </c>
      <c r="AVO2217" s="64" t="s">
        <v>448</v>
      </c>
      <c r="AVP2217" s="64" t="s">
        <v>2390</v>
      </c>
      <c r="AVQ2217" s="64" t="s">
        <v>4</v>
      </c>
      <c r="AVR2217" s="65">
        <v>4</v>
      </c>
      <c r="AVS2217" s="66">
        <v>651717.88</v>
      </c>
      <c r="AVT2217" s="66">
        <v>0</v>
      </c>
      <c r="AVU2217" s="66">
        <v>651717.88</v>
      </c>
      <c r="AVV2217" s="64" t="s">
        <v>1142</v>
      </c>
      <c r="AVW2217" s="64" t="s">
        <v>448</v>
      </c>
      <c r="AVX2217" s="64" t="s">
        <v>2390</v>
      </c>
      <c r="AVY2217" s="64" t="s">
        <v>4</v>
      </c>
      <c r="AVZ2217" s="65">
        <v>4</v>
      </c>
      <c r="AWA2217" s="66">
        <v>651717.88</v>
      </c>
      <c r="AWB2217" s="66">
        <v>0</v>
      </c>
      <c r="AWC2217" s="66">
        <v>651717.88</v>
      </c>
      <c r="AWD2217" s="64" t="s">
        <v>1142</v>
      </c>
      <c r="AWE2217" s="64" t="s">
        <v>448</v>
      </c>
      <c r="AWF2217" s="64" t="s">
        <v>2390</v>
      </c>
      <c r="AWG2217" s="64" t="s">
        <v>4</v>
      </c>
      <c r="AWH2217" s="65">
        <v>4</v>
      </c>
      <c r="AWI2217" s="66">
        <v>651717.88</v>
      </c>
      <c r="AWJ2217" s="66">
        <v>0</v>
      </c>
      <c r="AWK2217" s="66">
        <v>651717.88</v>
      </c>
      <c r="AWL2217" s="64" t="s">
        <v>1142</v>
      </c>
      <c r="AWM2217" s="64" t="s">
        <v>448</v>
      </c>
      <c r="AWN2217" s="64" t="s">
        <v>2390</v>
      </c>
      <c r="AWO2217" s="64" t="s">
        <v>4</v>
      </c>
      <c r="AWP2217" s="65">
        <v>4</v>
      </c>
      <c r="AWQ2217" s="66">
        <v>651717.88</v>
      </c>
      <c r="AWR2217" s="66">
        <v>0</v>
      </c>
      <c r="AWS2217" s="66">
        <v>651717.88</v>
      </c>
      <c r="AWT2217" s="64" t="s">
        <v>1142</v>
      </c>
      <c r="AWU2217" s="64" t="s">
        <v>448</v>
      </c>
      <c r="AWV2217" s="64" t="s">
        <v>2390</v>
      </c>
      <c r="AWW2217" s="64" t="s">
        <v>4</v>
      </c>
      <c r="AWX2217" s="65">
        <v>4</v>
      </c>
      <c r="AWY2217" s="66">
        <v>651717.88</v>
      </c>
      <c r="AWZ2217" s="66">
        <v>0</v>
      </c>
      <c r="AXA2217" s="66">
        <v>651717.88</v>
      </c>
      <c r="AXB2217" s="64" t="s">
        <v>1142</v>
      </c>
      <c r="AXC2217" s="64" t="s">
        <v>448</v>
      </c>
      <c r="AXD2217" s="64" t="s">
        <v>2390</v>
      </c>
      <c r="AXE2217" s="64" t="s">
        <v>4</v>
      </c>
      <c r="AXF2217" s="65">
        <v>4</v>
      </c>
      <c r="AXG2217" s="66">
        <v>651717.88</v>
      </c>
      <c r="AXH2217" s="66">
        <v>0</v>
      </c>
      <c r="AXI2217" s="66">
        <v>651717.88</v>
      </c>
      <c r="AXJ2217" s="64" t="s">
        <v>1142</v>
      </c>
      <c r="AXK2217" s="64" t="s">
        <v>448</v>
      </c>
      <c r="AXL2217" s="64" t="s">
        <v>2390</v>
      </c>
      <c r="AXM2217" s="64" t="s">
        <v>4</v>
      </c>
      <c r="AXN2217" s="65">
        <v>4</v>
      </c>
      <c r="AXO2217" s="66">
        <v>651717.88</v>
      </c>
      <c r="AXP2217" s="66">
        <v>0</v>
      </c>
      <c r="AXQ2217" s="66">
        <v>651717.88</v>
      </c>
      <c r="AXR2217" s="64" t="s">
        <v>1142</v>
      </c>
      <c r="AXS2217" s="64" t="s">
        <v>448</v>
      </c>
      <c r="AXT2217" s="64" t="s">
        <v>2390</v>
      </c>
      <c r="AXU2217" s="64" t="s">
        <v>4</v>
      </c>
      <c r="AXV2217" s="65">
        <v>4</v>
      </c>
      <c r="AXW2217" s="66">
        <v>651717.88</v>
      </c>
      <c r="AXX2217" s="66">
        <v>0</v>
      </c>
      <c r="AXY2217" s="66">
        <v>651717.88</v>
      </c>
      <c r="AXZ2217" s="64" t="s">
        <v>1142</v>
      </c>
      <c r="AYA2217" s="64" t="s">
        <v>448</v>
      </c>
      <c r="AYB2217" s="64" t="s">
        <v>2390</v>
      </c>
      <c r="AYC2217" s="64" t="s">
        <v>4</v>
      </c>
      <c r="AYD2217" s="65">
        <v>4</v>
      </c>
      <c r="AYE2217" s="66">
        <v>651717.88</v>
      </c>
      <c r="AYF2217" s="66">
        <v>0</v>
      </c>
      <c r="AYG2217" s="66">
        <v>651717.88</v>
      </c>
      <c r="AYH2217" s="64" t="s">
        <v>1142</v>
      </c>
      <c r="AYI2217" s="64" t="s">
        <v>448</v>
      </c>
      <c r="AYJ2217" s="64" t="s">
        <v>2390</v>
      </c>
      <c r="AYK2217" s="64" t="s">
        <v>4</v>
      </c>
      <c r="AYL2217" s="65">
        <v>4</v>
      </c>
      <c r="AYM2217" s="66">
        <v>651717.88</v>
      </c>
      <c r="AYN2217" s="66">
        <v>0</v>
      </c>
      <c r="AYO2217" s="66">
        <v>651717.88</v>
      </c>
      <c r="AYP2217" s="64" t="s">
        <v>1142</v>
      </c>
      <c r="AYQ2217" s="64" t="s">
        <v>448</v>
      </c>
      <c r="AYR2217" s="64" t="s">
        <v>2390</v>
      </c>
      <c r="AYS2217" s="64" t="s">
        <v>4</v>
      </c>
      <c r="AYT2217" s="65">
        <v>4</v>
      </c>
      <c r="AYU2217" s="66">
        <v>651717.88</v>
      </c>
      <c r="AYV2217" s="66">
        <v>0</v>
      </c>
      <c r="AYW2217" s="66">
        <v>651717.88</v>
      </c>
      <c r="AYX2217" s="64" t="s">
        <v>1142</v>
      </c>
      <c r="AYY2217" s="64" t="s">
        <v>448</v>
      </c>
      <c r="AYZ2217" s="64" t="s">
        <v>2390</v>
      </c>
      <c r="AZA2217" s="64" t="s">
        <v>4</v>
      </c>
      <c r="AZB2217" s="65">
        <v>4</v>
      </c>
      <c r="AZC2217" s="66">
        <v>651717.88</v>
      </c>
      <c r="AZD2217" s="66">
        <v>0</v>
      </c>
      <c r="AZE2217" s="66">
        <v>651717.88</v>
      </c>
      <c r="AZF2217" s="64" t="s">
        <v>1142</v>
      </c>
      <c r="AZG2217" s="64" t="s">
        <v>448</v>
      </c>
      <c r="AZH2217" s="64" t="s">
        <v>2390</v>
      </c>
      <c r="AZI2217" s="64" t="s">
        <v>4</v>
      </c>
      <c r="AZJ2217" s="65">
        <v>4</v>
      </c>
      <c r="AZK2217" s="66">
        <v>651717.88</v>
      </c>
      <c r="AZL2217" s="66">
        <v>0</v>
      </c>
      <c r="AZM2217" s="66">
        <v>651717.88</v>
      </c>
      <c r="AZN2217" s="64" t="s">
        <v>1142</v>
      </c>
      <c r="AZO2217" s="64" t="s">
        <v>448</v>
      </c>
      <c r="AZP2217" s="64" t="s">
        <v>2390</v>
      </c>
      <c r="AZQ2217" s="64" t="s">
        <v>4</v>
      </c>
      <c r="AZR2217" s="65">
        <v>4</v>
      </c>
      <c r="AZS2217" s="66">
        <v>651717.88</v>
      </c>
      <c r="AZT2217" s="66">
        <v>0</v>
      </c>
      <c r="AZU2217" s="66">
        <v>651717.88</v>
      </c>
      <c r="AZV2217" s="64" t="s">
        <v>1142</v>
      </c>
      <c r="AZW2217" s="64" t="s">
        <v>448</v>
      </c>
      <c r="AZX2217" s="64" t="s">
        <v>2390</v>
      </c>
      <c r="AZY2217" s="64" t="s">
        <v>4</v>
      </c>
      <c r="AZZ2217" s="65">
        <v>4</v>
      </c>
      <c r="BAA2217" s="66">
        <v>651717.88</v>
      </c>
      <c r="BAB2217" s="66">
        <v>0</v>
      </c>
      <c r="BAC2217" s="66">
        <v>651717.88</v>
      </c>
      <c r="BAD2217" s="64" t="s">
        <v>1142</v>
      </c>
      <c r="BAE2217" s="64" t="s">
        <v>448</v>
      </c>
      <c r="BAF2217" s="64" t="s">
        <v>2390</v>
      </c>
      <c r="BAG2217" s="64" t="s">
        <v>4</v>
      </c>
      <c r="BAH2217" s="65">
        <v>4</v>
      </c>
      <c r="BAI2217" s="66">
        <v>651717.88</v>
      </c>
      <c r="BAJ2217" s="66">
        <v>0</v>
      </c>
      <c r="BAK2217" s="66">
        <v>651717.88</v>
      </c>
      <c r="BAL2217" s="64" t="s">
        <v>1142</v>
      </c>
      <c r="BAM2217" s="64" t="s">
        <v>448</v>
      </c>
      <c r="BAN2217" s="64" t="s">
        <v>2390</v>
      </c>
      <c r="BAO2217" s="64" t="s">
        <v>4</v>
      </c>
      <c r="BAP2217" s="65">
        <v>4</v>
      </c>
      <c r="BAQ2217" s="66">
        <v>651717.88</v>
      </c>
      <c r="BAR2217" s="66">
        <v>0</v>
      </c>
      <c r="BAS2217" s="66">
        <v>651717.88</v>
      </c>
      <c r="BAT2217" s="64" t="s">
        <v>1142</v>
      </c>
      <c r="BAU2217" s="64" t="s">
        <v>448</v>
      </c>
      <c r="BAV2217" s="64" t="s">
        <v>2390</v>
      </c>
      <c r="BAW2217" s="64" t="s">
        <v>4</v>
      </c>
      <c r="BAX2217" s="65">
        <v>4</v>
      </c>
      <c r="BAY2217" s="66">
        <v>651717.88</v>
      </c>
      <c r="BAZ2217" s="66">
        <v>0</v>
      </c>
      <c r="BBA2217" s="66">
        <v>651717.88</v>
      </c>
      <c r="BBB2217" s="64" t="s">
        <v>1142</v>
      </c>
      <c r="BBC2217" s="64" t="s">
        <v>448</v>
      </c>
      <c r="BBD2217" s="64" t="s">
        <v>2390</v>
      </c>
      <c r="BBE2217" s="64" t="s">
        <v>4</v>
      </c>
      <c r="BBF2217" s="65">
        <v>4</v>
      </c>
      <c r="BBG2217" s="66">
        <v>651717.88</v>
      </c>
      <c r="BBH2217" s="66">
        <v>0</v>
      </c>
      <c r="BBI2217" s="66">
        <v>651717.88</v>
      </c>
      <c r="BBJ2217" s="64" t="s">
        <v>1142</v>
      </c>
      <c r="BBK2217" s="64" t="s">
        <v>448</v>
      </c>
      <c r="BBL2217" s="64" t="s">
        <v>2390</v>
      </c>
      <c r="BBM2217" s="64" t="s">
        <v>4</v>
      </c>
      <c r="BBN2217" s="65">
        <v>4</v>
      </c>
      <c r="BBO2217" s="66">
        <v>651717.88</v>
      </c>
      <c r="BBP2217" s="66">
        <v>0</v>
      </c>
      <c r="BBQ2217" s="66">
        <v>651717.88</v>
      </c>
      <c r="BBR2217" s="64" t="s">
        <v>1142</v>
      </c>
      <c r="BBS2217" s="64" t="s">
        <v>448</v>
      </c>
      <c r="BBT2217" s="64" t="s">
        <v>2390</v>
      </c>
      <c r="BBU2217" s="64" t="s">
        <v>4</v>
      </c>
      <c r="BBV2217" s="65">
        <v>4</v>
      </c>
      <c r="BBW2217" s="66">
        <v>651717.88</v>
      </c>
      <c r="BBX2217" s="66">
        <v>0</v>
      </c>
      <c r="BBY2217" s="66">
        <v>651717.88</v>
      </c>
      <c r="BBZ2217" s="64" t="s">
        <v>1142</v>
      </c>
      <c r="BCA2217" s="64" t="s">
        <v>448</v>
      </c>
      <c r="BCB2217" s="64" t="s">
        <v>2390</v>
      </c>
      <c r="BCC2217" s="64" t="s">
        <v>4</v>
      </c>
      <c r="BCD2217" s="65">
        <v>4</v>
      </c>
      <c r="BCE2217" s="66">
        <v>651717.88</v>
      </c>
      <c r="BCF2217" s="66">
        <v>0</v>
      </c>
      <c r="BCG2217" s="66">
        <v>651717.88</v>
      </c>
      <c r="BCH2217" s="64" t="s">
        <v>1142</v>
      </c>
      <c r="BCI2217" s="64" t="s">
        <v>448</v>
      </c>
      <c r="BCJ2217" s="64" t="s">
        <v>2390</v>
      </c>
      <c r="BCK2217" s="64" t="s">
        <v>4</v>
      </c>
      <c r="BCL2217" s="65">
        <v>4</v>
      </c>
      <c r="BCM2217" s="66">
        <v>651717.88</v>
      </c>
      <c r="BCN2217" s="66">
        <v>0</v>
      </c>
      <c r="BCO2217" s="66">
        <v>651717.88</v>
      </c>
      <c r="BCP2217" s="64" t="s">
        <v>1142</v>
      </c>
      <c r="BCQ2217" s="64" t="s">
        <v>448</v>
      </c>
      <c r="BCR2217" s="64" t="s">
        <v>2390</v>
      </c>
      <c r="BCS2217" s="64" t="s">
        <v>4</v>
      </c>
      <c r="BCT2217" s="65">
        <v>4</v>
      </c>
      <c r="BCU2217" s="66">
        <v>651717.88</v>
      </c>
      <c r="BCV2217" s="66">
        <v>0</v>
      </c>
      <c r="BCW2217" s="66">
        <v>651717.88</v>
      </c>
      <c r="BCX2217" s="64" t="s">
        <v>1142</v>
      </c>
      <c r="BCY2217" s="64" t="s">
        <v>448</v>
      </c>
      <c r="BCZ2217" s="64" t="s">
        <v>2390</v>
      </c>
      <c r="BDA2217" s="64" t="s">
        <v>4</v>
      </c>
      <c r="BDB2217" s="65">
        <v>4</v>
      </c>
      <c r="BDC2217" s="66">
        <v>651717.88</v>
      </c>
      <c r="BDD2217" s="66">
        <v>0</v>
      </c>
      <c r="BDE2217" s="66">
        <v>651717.88</v>
      </c>
      <c r="BDF2217" s="64" t="s">
        <v>1142</v>
      </c>
      <c r="BDG2217" s="64" t="s">
        <v>448</v>
      </c>
      <c r="BDH2217" s="64" t="s">
        <v>2390</v>
      </c>
      <c r="BDI2217" s="64" t="s">
        <v>4</v>
      </c>
      <c r="BDJ2217" s="65">
        <v>4</v>
      </c>
      <c r="BDK2217" s="66">
        <v>651717.88</v>
      </c>
      <c r="BDL2217" s="66">
        <v>0</v>
      </c>
      <c r="BDM2217" s="66">
        <v>651717.88</v>
      </c>
      <c r="BDN2217" s="64" t="s">
        <v>1142</v>
      </c>
      <c r="BDO2217" s="64" t="s">
        <v>448</v>
      </c>
      <c r="BDP2217" s="64" t="s">
        <v>2390</v>
      </c>
      <c r="BDQ2217" s="64" t="s">
        <v>4</v>
      </c>
      <c r="BDR2217" s="65">
        <v>4</v>
      </c>
      <c r="BDS2217" s="66">
        <v>651717.88</v>
      </c>
      <c r="BDT2217" s="66">
        <v>0</v>
      </c>
      <c r="BDU2217" s="66">
        <v>651717.88</v>
      </c>
      <c r="BDV2217" s="64" t="s">
        <v>1142</v>
      </c>
      <c r="BDW2217" s="64" t="s">
        <v>448</v>
      </c>
      <c r="BDX2217" s="64" t="s">
        <v>2390</v>
      </c>
      <c r="BDY2217" s="64" t="s">
        <v>4</v>
      </c>
      <c r="BDZ2217" s="65">
        <v>4</v>
      </c>
      <c r="BEA2217" s="66">
        <v>651717.88</v>
      </c>
      <c r="BEB2217" s="66">
        <v>0</v>
      </c>
      <c r="BEC2217" s="66">
        <v>651717.88</v>
      </c>
      <c r="BED2217" s="64" t="s">
        <v>1142</v>
      </c>
      <c r="BEE2217" s="64" t="s">
        <v>448</v>
      </c>
      <c r="BEF2217" s="64" t="s">
        <v>2390</v>
      </c>
      <c r="BEG2217" s="64" t="s">
        <v>4</v>
      </c>
      <c r="BEH2217" s="65">
        <v>4</v>
      </c>
      <c r="BEI2217" s="66">
        <v>651717.88</v>
      </c>
      <c r="BEJ2217" s="66">
        <v>0</v>
      </c>
      <c r="BEK2217" s="66">
        <v>651717.88</v>
      </c>
      <c r="BEL2217" s="64" t="s">
        <v>1142</v>
      </c>
      <c r="BEM2217" s="64" t="s">
        <v>448</v>
      </c>
      <c r="BEN2217" s="64" t="s">
        <v>2390</v>
      </c>
      <c r="BEO2217" s="64" t="s">
        <v>4</v>
      </c>
      <c r="BEP2217" s="65">
        <v>4</v>
      </c>
      <c r="BEQ2217" s="66">
        <v>651717.88</v>
      </c>
      <c r="BER2217" s="66">
        <v>0</v>
      </c>
      <c r="BES2217" s="66">
        <v>651717.88</v>
      </c>
      <c r="BET2217" s="64" t="s">
        <v>1142</v>
      </c>
      <c r="BEU2217" s="64" t="s">
        <v>448</v>
      </c>
      <c r="BEV2217" s="64" t="s">
        <v>2390</v>
      </c>
      <c r="BEW2217" s="64" t="s">
        <v>4</v>
      </c>
      <c r="BEX2217" s="65">
        <v>4</v>
      </c>
      <c r="BEY2217" s="66">
        <v>651717.88</v>
      </c>
      <c r="BEZ2217" s="66">
        <v>0</v>
      </c>
      <c r="BFA2217" s="66">
        <v>651717.88</v>
      </c>
      <c r="BFB2217" s="64" t="s">
        <v>1142</v>
      </c>
      <c r="BFC2217" s="64" t="s">
        <v>448</v>
      </c>
      <c r="BFD2217" s="64" t="s">
        <v>2390</v>
      </c>
      <c r="BFE2217" s="64" t="s">
        <v>4</v>
      </c>
      <c r="BFF2217" s="65">
        <v>4</v>
      </c>
      <c r="BFG2217" s="66">
        <v>651717.88</v>
      </c>
      <c r="BFH2217" s="66">
        <v>0</v>
      </c>
      <c r="BFI2217" s="66">
        <v>651717.88</v>
      </c>
      <c r="BFJ2217" s="64" t="s">
        <v>1142</v>
      </c>
      <c r="BFK2217" s="64" t="s">
        <v>448</v>
      </c>
      <c r="BFL2217" s="64" t="s">
        <v>2390</v>
      </c>
      <c r="BFM2217" s="64" t="s">
        <v>4</v>
      </c>
      <c r="BFN2217" s="65">
        <v>4</v>
      </c>
      <c r="BFO2217" s="66">
        <v>651717.88</v>
      </c>
      <c r="BFP2217" s="66">
        <v>0</v>
      </c>
      <c r="BFQ2217" s="66">
        <v>651717.88</v>
      </c>
      <c r="BFR2217" s="64" t="s">
        <v>1142</v>
      </c>
      <c r="BFS2217" s="64" t="s">
        <v>448</v>
      </c>
      <c r="BFT2217" s="64" t="s">
        <v>2390</v>
      </c>
      <c r="BFU2217" s="64" t="s">
        <v>4</v>
      </c>
      <c r="BFV2217" s="65">
        <v>4</v>
      </c>
      <c r="BFW2217" s="66">
        <v>651717.88</v>
      </c>
      <c r="BFX2217" s="66">
        <v>0</v>
      </c>
      <c r="BFY2217" s="66">
        <v>651717.88</v>
      </c>
      <c r="BFZ2217" s="64" t="s">
        <v>1142</v>
      </c>
      <c r="BGA2217" s="64" t="s">
        <v>448</v>
      </c>
      <c r="BGB2217" s="64" t="s">
        <v>2390</v>
      </c>
      <c r="BGC2217" s="64" t="s">
        <v>4</v>
      </c>
      <c r="BGD2217" s="65">
        <v>4</v>
      </c>
      <c r="BGE2217" s="66">
        <v>651717.88</v>
      </c>
      <c r="BGF2217" s="66">
        <v>0</v>
      </c>
      <c r="BGG2217" s="66">
        <v>651717.88</v>
      </c>
      <c r="BGH2217" s="64" t="s">
        <v>1142</v>
      </c>
      <c r="BGI2217" s="64" t="s">
        <v>448</v>
      </c>
      <c r="BGJ2217" s="64" t="s">
        <v>2390</v>
      </c>
      <c r="BGK2217" s="64" t="s">
        <v>4</v>
      </c>
      <c r="BGL2217" s="65">
        <v>4</v>
      </c>
      <c r="BGM2217" s="66">
        <v>651717.88</v>
      </c>
      <c r="BGN2217" s="66">
        <v>0</v>
      </c>
      <c r="BGO2217" s="66">
        <v>651717.88</v>
      </c>
      <c r="BGP2217" s="64" t="s">
        <v>1142</v>
      </c>
      <c r="BGQ2217" s="64" t="s">
        <v>448</v>
      </c>
      <c r="BGR2217" s="64" t="s">
        <v>2390</v>
      </c>
      <c r="BGS2217" s="64" t="s">
        <v>4</v>
      </c>
      <c r="BGT2217" s="65">
        <v>4</v>
      </c>
      <c r="BGU2217" s="66">
        <v>651717.88</v>
      </c>
      <c r="BGV2217" s="66">
        <v>0</v>
      </c>
      <c r="BGW2217" s="66">
        <v>651717.88</v>
      </c>
      <c r="BGX2217" s="64" t="s">
        <v>1142</v>
      </c>
      <c r="BGY2217" s="64" t="s">
        <v>448</v>
      </c>
      <c r="BGZ2217" s="64" t="s">
        <v>2390</v>
      </c>
      <c r="BHA2217" s="64" t="s">
        <v>4</v>
      </c>
      <c r="BHB2217" s="65">
        <v>4</v>
      </c>
      <c r="BHC2217" s="66">
        <v>651717.88</v>
      </c>
      <c r="BHD2217" s="66">
        <v>0</v>
      </c>
      <c r="BHE2217" s="66">
        <v>651717.88</v>
      </c>
      <c r="BHF2217" s="64" t="s">
        <v>1142</v>
      </c>
      <c r="BHG2217" s="64" t="s">
        <v>448</v>
      </c>
      <c r="BHH2217" s="64" t="s">
        <v>2390</v>
      </c>
      <c r="BHI2217" s="64" t="s">
        <v>4</v>
      </c>
      <c r="BHJ2217" s="65">
        <v>4</v>
      </c>
      <c r="BHK2217" s="66">
        <v>651717.88</v>
      </c>
      <c r="BHL2217" s="66">
        <v>0</v>
      </c>
      <c r="BHM2217" s="66">
        <v>651717.88</v>
      </c>
      <c r="BHN2217" s="64" t="s">
        <v>1142</v>
      </c>
      <c r="BHO2217" s="64" t="s">
        <v>448</v>
      </c>
      <c r="BHP2217" s="64" t="s">
        <v>2390</v>
      </c>
      <c r="BHQ2217" s="64" t="s">
        <v>4</v>
      </c>
      <c r="BHR2217" s="65">
        <v>4</v>
      </c>
      <c r="BHS2217" s="66">
        <v>651717.88</v>
      </c>
      <c r="BHT2217" s="66">
        <v>0</v>
      </c>
      <c r="BHU2217" s="66">
        <v>651717.88</v>
      </c>
      <c r="BHV2217" s="64" t="s">
        <v>1142</v>
      </c>
      <c r="BHW2217" s="64" t="s">
        <v>448</v>
      </c>
      <c r="BHX2217" s="64" t="s">
        <v>2390</v>
      </c>
      <c r="BHY2217" s="64" t="s">
        <v>4</v>
      </c>
      <c r="BHZ2217" s="65">
        <v>4</v>
      </c>
      <c r="BIA2217" s="66">
        <v>651717.88</v>
      </c>
      <c r="BIB2217" s="66">
        <v>0</v>
      </c>
      <c r="BIC2217" s="66">
        <v>651717.88</v>
      </c>
      <c r="BID2217" s="64" t="s">
        <v>1142</v>
      </c>
      <c r="BIE2217" s="64" t="s">
        <v>448</v>
      </c>
      <c r="BIF2217" s="64" t="s">
        <v>2390</v>
      </c>
      <c r="BIG2217" s="64" t="s">
        <v>4</v>
      </c>
      <c r="BIH2217" s="65">
        <v>4</v>
      </c>
      <c r="BII2217" s="66">
        <v>651717.88</v>
      </c>
      <c r="BIJ2217" s="66">
        <v>0</v>
      </c>
      <c r="BIK2217" s="66">
        <v>651717.88</v>
      </c>
      <c r="BIL2217" s="64" t="s">
        <v>1142</v>
      </c>
      <c r="BIM2217" s="64" t="s">
        <v>448</v>
      </c>
      <c r="BIN2217" s="64" t="s">
        <v>2390</v>
      </c>
      <c r="BIO2217" s="64" t="s">
        <v>4</v>
      </c>
      <c r="BIP2217" s="65">
        <v>4</v>
      </c>
      <c r="BIQ2217" s="66">
        <v>651717.88</v>
      </c>
      <c r="BIR2217" s="66">
        <v>0</v>
      </c>
      <c r="BIS2217" s="66">
        <v>651717.88</v>
      </c>
      <c r="BIT2217" s="64" t="s">
        <v>1142</v>
      </c>
      <c r="BIU2217" s="64" t="s">
        <v>448</v>
      </c>
      <c r="BIV2217" s="64" t="s">
        <v>2390</v>
      </c>
      <c r="BIW2217" s="64" t="s">
        <v>4</v>
      </c>
      <c r="BIX2217" s="65">
        <v>4</v>
      </c>
      <c r="BIY2217" s="66">
        <v>651717.88</v>
      </c>
      <c r="BIZ2217" s="66">
        <v>0</v>
      </c>
      <c r="BJA2217" s="66">
        <v>651717.88</v>
      </c>
      <c r="BJB2217" s="64" t="s">
        <v>1142</v>
      </c>
      <c r="BJC2217" s="64" t="s">
        <v>448</v>
      </c>
      <c r="BJD2217" s="64" t="s">
        <v>2390</v>
      </c>
      <c r="BJE2217" s="64" t="s">
        <v>4</v>
      </c>
      <c r="BJF2217" s="65">
        <v>4</v>
      </c>
      <c r="BJG2217" s="66">
        <v>651717.88</v>
      </c>
      <c r="BJH2217" s="66">
        <v>0</v>
      </c>
      <c r="BJI2217" s="66">
        <v>651717.88</v>
      </c>
      <c r="BJJ2217" s="64" t="s">
        <v>1142</v>
      </c>
      <c r="BJK2217" s="64" t="s">
        <v>448</v>
      </c>
      <c r="BJL2217" s="64" t="s">
        <v>2390</v>
      </c>
      <c r="BJM2217" s="64" t="s">
        <v>4</v>
      </c>
      <c r="BJN2217" s="65">
        <v>4</v>
      </c>
      <c r="BJO2217" s="66">
        <v>651717.88</v>
      </c>
      <c r="BJP2217" s="66">
        <v>0</v>
      </c>
      <c r="BJQ2217" s="66">
        <v>651717.88</v>
      </c>
      <c r="BJR2217" s="64" t="s">
        <v>1142</v>
      </c>
      <c r="BJS2217" s="64" t="s">
        <v>448</v>
      </c>
      <c r="BJT2217" s="64" t="s">
        <v>2390</v>
      </c>
      <c r="BJU2217" s="64" t="s">
        <v>4</v>
      </c>
      <c r="BJV2217" s="65">
        <v>4</v>
      </c>
      <c r="BJW2217" s="66">
        <v>651717.88</v>
      </c>
      <c r="BJX2217" s="66">
        <v>0</v>
      </c>
      <c r="BJY2217" s="66">
        <v>651717.88</v>
      </c>
      <c r="BJZ2217" s="64" t="s">
        <v>1142</v>
      </c>
      <c r="BKA2217" s="64" t="s">
        <v>448</v>
      </c>
      <c r="BKB2217" s="64" t="s">
        <v>2390</v>
      </c>
      <c r="BKC2217" s="64" t="s">
        <v>4</v>
      </c>
      <c r="BKD2217" s="65">
        <v>4</v>
      </c>
      <c r="BKE2217" s="66">
        <v>651717.88</v>
      </c>
      <c r="BKF2217" s="66">
        <v>0</v>
      </c>
      <c r="BKG2217" s="66">
        <v>651717.88</v>
      </c>
      <c r="BKH2217" s="64" t="s">
        <v>1142</v>
      </c>
      <c r="BKI2217" s="64" t="s">
        <v>448</v>
      </c>
      <c r="BKJ2217" s="64" t="s">
        <v>2390</v>
      </c>
      <c r="BKK2217" s="64" t="s">
        <v>4</v>
      </c>
      <c r="BKL2217" s="65">
        <v>4</v>
      </c>
      <c r="BKM2217" s="66">
        <v>651717.88</v>
      </c>
      <c r="BKN2217" s="66">
        <v>0</v>
      </c>
      <c r="BKO2217" s="66">
        <v>651717.88</v>
      </c>
      <c r="BKP2217" s="64" t="s">
        <v>1142</v>
      </c>
      <c r="BKQ2217" s="64" t="s">
        <v>448</v>
      </c>
      <c r="BKR2217" s="64" t="s">
        <v>2390</v>
      </c>
      <c r="BKS2217" s="64" t="s">
        <v>4</v>
      </c>
      <c r="BKT2217" s="65">
        <v>4</v>
      </c>
      <c r="BKU2217" s="66">
        <v>651717.88</v>
      </c>
      <c r="BKV2217" s="66">
        <v>0</v>
      </c>
      <c r="BKW2217" s="66">
        <v>651717.88</v>
      </c>
      <c r="BKX2217" s="64" t="s">
        <v>1142</v>
      </c>
      <c r="BKY2217" s="64" t="s">
        <v>448</v>
      </c>
      <c r="BKZ2217" s="64" t="s">
        <v>2390</v>
      </c>
      <c r="BLA2217" s="64" t="s">
        <v>4</v>
      </c>
      <c r="BLB2217" s="65">
        <v>4</v>
      </c>
      <c r="BLC2217" s="66">
        <v>651717.88</v>
      </c>
      <c r="BLD2217" s="66">
        <v>0</v>
      </c>
      <c r="BLE2217" s="66">
        <v>651717.88</v>
      </c>
      <c r="BLF2217" s="64" t="s">
        <v>1142</v>
      </c>
      <c r="BLG2217" s="64" t="s">
        <v>448</v>
      </c>
      <c r="BLH2217" s="64" t="s">
        <v>2390</v>
      </c>
      <c r="BLI2217" s="64" t="s">
        <v>4</v>
      </c>
      <c r="BLJ2217" s="65">
        <v>4</v>
      </c>
      <c r="BLK2217" s="66">
        <v>651717.88</v>
      </c>
      <c r="BLL2217" s="66">
        <v>0</v>
      </c>
      <c r="BLM2217" s="66">
        <v>651717.88</v>
      </c>
      <c r="BLN2217" s="64" t="s">
        <v>1142</v>
      </c>
      <c r="BLO2217" s="64" t="s">
        <v>448</v>
      </c>
      <c r="BLP2217" s="64" t="s">
        <v>2390</v>
      </c>
      <c r="BLQ2217" s="64" t="s">
        <v>4</v>
      </c>
      <c r="BLR2217" s="65">
        <v>4</v>
      </c>
      <c r="BLS2217" s="66">
        <v>651717.88</v>
      </c>
      <c r="BLT2217" s="66">
        <v>0</v>
      </c>
      <c r="BLU2217" s="66">
        <v>651717.88</v>
      </c>
      <c r="BLV2217" s="64" t="s">
        <v>1142</v>
      </c>
      <c r="BLW2217" s="64" t="s">
        <v>448</v>
      </c>
      <c r="BLX2217" s="64" t="s">
        <v>2390</v>
      </c>
      <c r="BLY2217" s="64" t="s">
        <v>4</v>
      </c>
      <c r="BLZ2217" s="65">
        <v>4</v>
      </c>
      <c r="BMA2217" s="66">
        <v>651717.88</v>
      </c>
      <c r="BMB2217" s="66">
        <v>0</v>
      </c>
      <c r="BMC2217" s="66">
        <v>651717.88</v>
      </c>
      <c r="BMD2217" s="64" t="s">
        <v>1142</v>
      </c>
      <c r="BME2217" s="64" t="s">
        <v>448</v>
      </c>
      <c r="BMF2217" s="64" t="s">
        <v>2390</v>
      </c>
      <c r="BMG2217" s="64" t="s">
        <v>4</v>
      </c>
      <c r="BMH2217" s="65">
        <v>4</v>
      </c>
      <c r="BMI2217" s="66">
        <v>651717.88</v>
      </c>
      <c r="BMJ2217" s="66">
        <v>0</v>
      </c>
      <c r="BMK2217" s="66">
        <v>651717.88</v>
      </c>
      <c r="BML2217" s="64" t="s">
        <v>1142</v>
      </c>
      <c r="BMM2217" s="64" t="s">
        <v>448</v>
      </c>
      <c r="BMN2217" s="64" t="s">
        <v>2390</v>
      </c>
      <c r="BMO2217" s="64" t="s">
        <v>4</v>
      </c>
      <c r="BMP2217" s="65">
        <v>4</v>
      </c>
      <c r="BMQ2217" s="66">
        <v>651717.88</v>
      </c>
      <c r="BMR2217" s="66">
        <v>0</v>
      </c>
      <c r="BMS2217" s="66">
        <v>651717.88</v>
      </c>
      <c r="BMT2217" s="64" t="s">
        <v>1142</v>
      </c>
      <c r="BMU2217" s="64" t="s">
        <v>448</v>
      </c>
      <c r="BMV2217" s="64" t="s">
        <v>2390</v>
      </c>
      <c r="BMW2217" s="64" t="s">
        <v>4</v>
      </c>
      <c r="BMX2217" s="65">
        <v>4</v>
      </c>
      <c r="BMY2217" s="66">
        <v>651717.88</v>
      </c>
      <c r="BMZ2217" s="66">
        <v>0</v>
      </c>
      <c r="BNA2217" s="66">
        <v>651717.88</v>
      </c>
      <c r="BNB2217" s="64" t="s">
        <v>1142</v>
      </c>
      <c r="BNC2217" s="64" t="s">
        <v>448</v>
      </c>
      <c r="BND2217" s="64" t="s">
        <v>2390</v>
      </c>
      <c r="BNE2217" s="64" t="s">
        <v>4</v>
      </c>
      <c r="BNF2217" s="65">
        <v>4</v>
      </c>
      <c r="BNG2217" s="66">
        <v>651717.88</v>
      </c>
      <c r="BNH2217" s="66">
        <v>0</v>
      </c>
      <c r="BNI2217" s="66">
        <v>651717.88</v>
      </c>
      <c r="BNJ2217" s="64" t="s">
        <v>1142</v>
      </c>
      <c r="BNK2217" s="64" t="s">
        <v>448</v>
      </c>
      <c r="BNL2217" s="64" t="s">
        <v>2390</v>
      </c>
      <c r="BNM2217" s="64" t="s">
        <v>4</v>
      </c>
      <c r="BNN2217" s="65">
        <v>4</v>
      </c>
      <c r="BNO2217" s="66">
        <v>651717.88</v>
      </c>
      <c r="BNP2217" s="66">
        <v>0</v>
      </c>
      <c r="BNQ2217" s="66">
        <v>651717.88</v>
      </c>
      <c r="BNR2217" s="64" t="s">
        <v>1142</v>
      </c>
      <c r="BNS2217" s="64" t="s">
        <v>448</v>
      </c>
      <c r="BNT2217" s="64" t="s">
        <v>2390</v>
      </c>
      <c r="BNU2217" s="64" t="s">
        <v>4</v>
      </c>
      <c r="BNV2217" s="65">
        <v>4</v>
      </c>
      <c r="BNW2217" s="66">
        <v>651717.88</v>
      </c>
      <c r="BNX2217" s="66">
        <v>0</v>
      </c>
      <c r="BNY2217" s="66">
        <v>651717.88</v>
      </c>
      <c r="BNZ2217" s="64" t="s">
        <v>1142</v>
      </c>
      <c r="BOA2217" s="64" t="s">
        <v>448</v>
      </c>
      <c r="BOB2217" s="64" t="s">
        <v>2390</v>
      </c>
      <c r="BOC2217" s="64" t="s">
        <v>4</v>
      </c>
      <c r="BOD2217" s="65">
        <v>4</v>
      </c>
      <c r="BOE2217" s="66">
        <v>651717.88</v>
      </c>
      <c r="BOF2217" s="66">
        <v>0</v>
      </c>
      <c r="BOG2217" s="66">
        <v>651717.88</v>
      </c>
      <c r="BOH2217" s="64" t="s">
        <v>1142</v>
      </c>
      <c r="BOI2217" s="64" t="s">
        <v>448</v>
      </c>
      <c r="BOJ2217" s="64" t="s">
        <v>2390</v>
      </c>
      <c r="BOK2217" s="64" t="s">
        <v>4</v>
      </c>
      <c r="BOL2217" s="65">
        <v>4</v>
      </c>
      <c r="BOM2217" s="66">
        <v>651717.88</v>
      </c>
      <c r="BON2217" s="66">
        <v>0</v>
      </c>
      <c r="BOO2217" s="66">
        <v>651717.88</v>
      </c>
      <c r="BOP2217" s="64" t="s">
        <v>1142</v>
      </c>
      <c r="BOQ2217" s="64" t="s">
        <v>448</v>
      </c>
      <c r="BOR2217" s="64" t="s">
        <v>2390</v>
      </c>
      <c r="BOS2217" s="64" t="s">
        <v>4</v>
      </c>
      <c r="BOT2217" s="65">
        <v>4</v>
      </c>
      <c r="BOU2217" s="66">
        <v>651717.88</v>
      </c>
      <c r="BOV2217" s="66">
        <v>0</v>
      </c>
      <c r="BOW2217" s="66">
        <v>651717.88</v>
      </c>
      <c r="BOX2217" s="64" t="s">
        <v>1142</v>
      </c>
      <c r="BOY2217" s="64" t="s">
        <v>448</v>
      </c>
      <c r="BOZ2217" s="64" t="s">
        <v>2390</v>
      </c>
      <c r="BPA2217" s="64" t="s">
        <v>4</v>
      </c>
      <c r="BPB2217" s="65">
        <v>4</v>
      </c>
      <c r="BPC2217" s="66">
        <v>651717.88</v>
      </c>
      <c r="BPD2217" s="66">
        <v>0</v>
      </c>
      <c r="BPE2217" s="66">
        <v>651717.88</v>
      </c>
      <c r="BPF2217" s="64" t="s">
        <v>1142</v>
      </c>
      <c r="BPG2217" s="64" t="s">
        <v>448</v>
      </c>
      <c r="BPH2217" s="64" t="s">
        <v>2390</v>
      </c>
      <c r="BPI2217" s="64" t="s">
        <v>4</v>
      </c>
      <c r="BPJ2217" s="65">
        <v>4</v>
      </c>
      <c r="BPK2217" s="66">
        <v>651717.88</v>
      </c>
      <c r="BPL2217" s="66">
        <v>0</v>
      </c>
      <c r="BPM2217" s="66">
        <v>651717.88</v>
      </c>
      <c r="BPN2217" s="64" t="s">
        <v>1142</v>
      </c>
      <c r="BPO2217" s="64" t="s">
        <v>448</v>
      </c>
      <c r="BPP2217" s="64" t="s">
        <v>2390</v>
      </c>
      <c r="BPQ2217" s="64" t="s">
        <v>4</v>
      </c>
      <c r="BPR2217" s="65">
        <v>4</v>
      </c>
      <c r="BPS2217" s="66">
        <v>651717.88</v>
      </c>
      <c r="BPT2217" s="66">
        <v>0</v>
      </c>
      <c r="BPU2217" s="66">
        <v>651717.88</v>
      </c>
      <c r="BPV2217" s="64" t="s">
        <v>1142</v>
      </c>
      <c r="BPW2217" s="64" t="s">
        <v>448</v>
      </c>
      <c r="BPX2217" s="64" t="s">
        <v>2390</v>
      </c>
      <c r="BPY2217" s="64" t="s">
        <v>4</v>
      </c>
      <c r="BPZ2217" s="65">
        <v>4</v>
      </c>
      <c r="BQA2217" s="66">
        <v>651717.88</v>
      </c>
      <c r="BQB2217" s="66">
        <v>0</v>
      </c>
      <c r="BQC2217" s="66">
        <v>651717.88</v>
      </c>
      <c r="BQD2217" s="64" t="s">
        <v>1142</v>
      </c>
      <c r="BQE2217" s="64" t="s">
        <v>448</v>
      </c>
      <c r="BQF2217" s="64" t="s">
        <v>2390</v>
      </c>
      <c r="BQG2217" s="64" t="s">
        <v>4</v>
      </c>
      <c r="BQH2217" s="65">
        <v>4</v>
      </c>
      <c r="BQI2217" s="66">
        <v>651717.88</v>
      </c>
      <c r="BQJ2217" s="66">
        <v>0</v>
      </c>
      <c r="BQK2217" s="66">
        <v>651717.88</v>
      </c>
      <c r="BQL2217" s="64" t="s">
        <v>1142</v>
      </c>
      <c r="BQM2217" s="64" t="s">
        <v>448</v>
      </c>
      <c r="BQN2217" s="64" t="s">
        <v>2390</v>
      </c>
      <c r="BQO2217" s="64" t="s">
        <v>4</v>
      </c>
      <c r="BQP2217" s="65">
        <v>4</v>
      </c>
      <c r="BQQ2217" s="66">
        <v>651717.88</v>
      </c>
      <c r="BQR2217" s="66">
        <v>0</v>
      </c>
      <c r="BQS2217" s="66">
        <v>651717.88</v>
      </c>
      <c r="BQT2217" s="64" t="s">
        <v>1142</v>
      </c>
      <c r="BQU2217" s="64" t="s">
        <v>448</v>
      </c>
      <c r="BQV2217" s="64" t="s">
        <v>2390</v>
      </c>
      <c r="BQW2217" s="64" t="s">
        <v>4</v>
      </c>
      <c r="BQX2217" s="65">
        <v>4</v>
      </c>
      <c r="BQY2217" s="66">
        <v>651717.88</v>
      </c>
      <c r="BQZ2217" s="66">
        <v>0</v>
      </c>
      <c r="BRA2217" s="66">
        <v>651717.88</v>
      </c>
      <c r="BRB2217" s="64" t="s">
        <v>1142</v>
      </c>
      <c r="BRC2217" s="64" t="s">
        <v>448</v>
      </c>
      <c r="BRD2217" s="64" t="s">
        <v>2390</v>
      </c>
      <c r="BRE2217" s="64" t="s">
        <v>4</v>
      </c>
      <c r="BRF2217" s="65">
        <v>4</v>
      </c>
      <c r="BRG2217" s="66">
        <v>651717.88</v>
      </c>
      <c r="BRH2217" s="66">
        <v>0</v>
      </c>
      <c r="BRI2217" s="66">
        <v>651717.88</v>
      </c>
      <c r="BRJ2217" s="64" t="s">
        <v>1142</v>
      </c>
      <c r="BRK2217" s="64" t="s">
        <v>448</v>
      </c>
      <c r="BRL2217" s="64" t="s">
        <v>2390</v>
      </c>
      <c r="BRM2217" s="64" t="s">
        <v>4</v>
      </c>
      <c r="BRN2217" s="65">
        <v>4</v>
      </c>
      <c r="BRO2217" s="66">
        <v>651717.88</v>
      </c>
      <c r="BRP2217" s="66">
        <v>0</v>
      </c>
      <c r="BRQ2217" s="66">
        <v>651717.88</v>
      </c>
      <c r="BRR2217" s="64" t="s">
        <v>1142</v>
      </c>
      <c r="BRS2217" s="64" t="s">
        <v>448</v>
      </c>
      <c r="BRT2217" s="64" t="s">
        <v>2390</v>
      </c>
      <c r="BRU2217" s="64" t="s">
        <v>4</v>
      </c>
      <c r="BRV2217" s="65">
        <v>4</v>
      </c>
      <c r="BRW2217" s="66">
        <v>651717.88</v>
      </c>
      <c r="BRX2217" s="66">
        <v>0</v>
      </c>
      <c r="BRY2217" s="66">
        <v>651717.88</v>
      </c>
      <c r="BRZ2217" s="64" t="s">
        <v>1142</v>
      </c>
      <c r="BSA2217" s="64" t="s">
        <v>448</v>
      </c>
      <c r="BSB2217" s="64" t="s">
        <v>2390</v>
      </c>
      <c r="BSC2217" s="64" t="s">
        <v>4</v>
      </c>
      <c r="BSD2217" s="65">
        <v>4</v>
      </c>
      <c r="BSE2217" s="66">
        <v>651717.88</v>
      </c>
      <c r="BSF2217" s="66">
        <v>0</v>
      </c>
      <c r="BSG2217" s="66">
        <v>651717.88</v>
      </c>
      <c r="BSH2217" s="64" t="s">
        <v>1142</v>
      </c>
      <c r="BSI2217" s="64" t="s">
        <v>448</v>
      </c>
      <c r="BSJ2217" s="64" t="s">
        <v>2390</v>
      </c>
      <c r="BSK2217" s="64" t="s">
        <v>4</v>
      </c>
      <c r="BSL2217" s="65">
        <v>4</v>
      </c>
      <c r="BSM2217" s="66">
        <v>651717.88</v>
      </c>
      <c r="BSN2217" s="66">
        <v>0</v>
      </c>
      <c r="BSO2217" s="66">
        <v>651717.88</v>
      </c>
      <c r="BSP2217" s="64" t="s">
        <v>1142</v>
      </c>
      <c r="BSQ2217" s="64" t="s">
        <v>448</v>
      </c>
      <c r="BSR2217" s="64" t="s">
        <v>2390</v>
      </c>
      <c r="BSS2217" s="64" t="s">
        <v>4</v>
      </c>
      <c r="BST2217" s="65">
        <v>4</v>
      </c>
      <c r="BSU2217" s="66">
        <v>651717.88</v>
      </c>
      <c r="BSV2217" s="66">
        <v>0</v>
      </c>
      <c r="BSW2217" s="66">
        <v>651717.88</v>
      </c>
      <c r="BSX2217" s="64" t="s">
        <v>1142</v>
      </c>
      <c r="BSY2217" s="64" t="s">
        <v>448</v>
      </c>
      <c r="BSZ2217" s="64" t="s">
        <v>2390</v>
      </c>
      <c r="BTA2217" s="64" t="s">
        <v>4</v>
      </c>
      <c r="BTB2217" s="65">
        <v>4</v>
      </c>
      <c r="BTC2217" s="66">
        <v>651717.88</v>
      </c>
      <c r="BTD2217" s="66">
        <v>0</v>
      </c>
      <c r="BTE2217" s="66">
        <v>651717.88</v>
      </c>
      <c r="BTF2217" s="64" t="s">
        <v>1142</v>
      </c>
      <c r="BTG2217" s="64" t="s">
        <v>448</v>
      </c>
      <c r="BTH2217" s="64" t="s">
        <v>2390</v>
      </c>
      <c r="BTI2217" s="64" t="s">
        <v>4</v>
      </c>
      <c r="BTJ2217" s="65">
        <v>4</v>
      </c>
      <c r="BTK2217" s="66">
        <v>651717.88</v>
      </c>
      <c r="BTL2217" s="66">
        <v>0</v>
      </c>
      <c r="BTM2217" s="66">
        <v>651717.88</v>
      </c>
      <c r="BTN2217" s="64" t="s">
        <v>1142</v>
      </c>
      <c r="BTO2217" s="64" t="s">
        <v>448</v>
      </c>
      <c r="BTP2217" s="64" t="s">
        <v>2390</v>
      </c>
      <c r="BTQ2217" s="64" t="s">
        <v>4</v>
      </c>
      <c r="BTR2217" s="65">
        <v>4</v>
      </c>
      <c r="BTS2217" s="66">
        <v>651717.88</v>
      </c>
      <c r="BTT2217" s="66">
        <v>0</v>
      </c>
      <c r="BTU2217" s="66">
        <v>651717.88</v>
      </c>
      <c r="BTV2217" s="64" t="s">
        <v>1142</v>
      </c>
      <c r="BTW2217" s="64" t="s">
        <v>448</v>
      </c>
      <c r="BTX2217" s="64" t="s">
        <v>2390</v>
      </c>
      <c r="BTY2217" s="64" t="s">
        <v>4</v>
      </c>
      <c r="BTZ2217" s="65">
        <v>4</v>
      </c>
      <c r="BUA2217" s="66">
        <v>651717.88</v>
      </c>
      <c r="BUB2217" s="66">
        <v>0</v>
      </c>
      <c r="BUC2217" s="66">
        <v>651717.88</v>
      </c>
      <c r="BUD2217" s="64" t="s">
        <v>1142</v>
      </c>
      <c r="BUE2217" s="64" t="s">
        <v>448</v>
      </c>
      <c r="BUF2217" s="64" t="s">
        <v>2390</v>
      </c>
      <c r="BUG2217" s="64" t="s">
        <v>4</v>
      </c>
      <c r="BUH2217" s="65">
        <v>4</v>
      </c>
      <c r="BUI2217" s="66">
        <v>651717.88</v>
      </c>
      <c r="BUJ2217" s="66">
        <v>0</v>
      </c>
      <c r="BUK2217" s="66">
        <v>651717.88</v>
      </c>
      <c r="BUL2217" s="64" t="s">
        <v>1142</v>
      </c>
      <c r="BUM2217" s="64" t="s">
        <v>448</v>
      </c>
      <c r="BUN2217" s="64" t="s">
        <v>2390</v>
      </c>
      <c r="BUO2217" s="64" t="s">
        <v>4</v>
      </c>
      <c r="BUP2217" s="65">
        <v>4</v>
      </c>
      <c r="BUQ2217" s="66">
        <v>651717.88</v>
      </c>
      <c r="BUR2217" s="66">
        <v>0</v>
      </c>
      <c r="BUS2217" s="66">
        <v>651717.88</v>
      </c>
      <c r="BUT2217" s="64" t="s">
        <v>1142</v>
      </c>
      <c r="BUU2217" s="64" t="s">
        <v>448</v>
      </c>
      <c r="BUV2217" s="64" t="s">
        <v>2390</v>
      </c>
      <c r="BUW2217" s="64" t="s">
        <v>4</v>
      </c>
      <c r="BUX2217" s="65">
        <v>4</v>
      </c>
      <c r="BUY2217" s="66">
        <v>651717.88</v>
      </c>
      <c r="BUZ2217" s="66">
        <v>0</v>
      </c>
      <c r="BVA2217" s="66">
        <v>651717.88</v>
      </c>
      <c r="BVB2217" s="64" t="s">
        <v>1142</v>
      </c>
      <c r="BVC2217" s="64" t="s">
        <v>448</v>
      </c>
      <c r="BVD2217" s="64" t="s">
        <v>2390</v>
      </c>
      <c r="BVE2217" s="64" t="s">
        <v>4</v>
      </c>
      <c r="BVF2217" s="65">
        <v>4</v>
      </c>
      <c r="BVG2217" s="66">
        <v>651717.88</v>
      </c>
      <c r="BVH2217" s="66">
        <v>0</v>
      </c>
      <c r="BVI2217" s="66">
        <v>651717.88</v>
      </c>
      <c r="BVJ2217" s="64" t="s">
        <v>1142</v>
      </c>
      <c r="BVK2217" s="64" t="s">
        <v>448</v>
      </c>
      <c r="BVL2217" s="64" t="s">
        <v>2390</v>
      </c>
      <c r="BVM2217" s="64" t="s">
        <v>4</v>
      </c>
      <c r="BVN2217" s="65">
        <v>4</v>
      </c>
      <c r="BVO2217" s="66">
        <v>651717.88</v>
      </c>
      <c r="BVP2217" s="66">
        <v>0</v>
      </c>
      <c r="BVQ2217" s="66">
        <v>651717.88</v>
      </c>
      <c r="BVR2217" s="64" t="s">
        <v>1142</v>
      </c>
      <c r="BVS2217" s="64" t="s">
        <v>448</v>
      </c>
      <c r="BVT2217" s="64" t="s">
        <v>2390</v>
      </c>
      <c r="BVU2217" s="64" t="s">
        <v>4</v>
      </c>
      <c r="BVV2217" s="65">
        <v>4</v>
      </c>
      <c r="BVW2217" s="66">
        <v>651717.88</v>
      </c>
      <c r="BVX2217" s="66">
        <v>0</v>
      </c>
      <c r="BVY2217" s="66">
        <v>651717.88</v>
      </c>
      <c r="BVZ2217" s="64" t="s">
        <v>1142</v>
      </c>
      <c r="BWA2217" s="64" t="s">
        <v>448</v>
      </c>
      <c r="BWB2217" s="64" t="s">
        <v>2390</v>
      </c>
      <c r="BWC2217" s="64" t="s">
        <v>4</v>
      </c>
      <c r="BWD2217" s="65">
        <v>4</v>
      </c>
      <c r="BWE2217" s="66">
        <v>651717.88</v>
      </c>
      <c r="BWF2217" s="66">
        <v>0</v>
      </c>
      <c r="BWG2217" s="66">
        <v>651717.88</v>
      </c>
      <c r="BWH2217" s="64" t="s">
        <v>1142</v>
      </c>
      <c r="BWI2217" s="64" t="s">
        <v>448</v>
      </c>
      <c r="BWJ2217" s="64" t="s">
        <v>2390</v>
      </c>
      <c r="BWK2217" s="64" t="s">
        <v>4</v>
      </c>
      <c r="BWL2217" s="65">
        <v>4</v>
      </c>
      <c r="BWM2217" s="66">
        <v>651717.88</v>
      </c>
      <c r="BWN2217" s="66">
        <v>0</v>
      </c>
      <c r="BWO2217" s="66">
        <v>651717.88</v>
      </c>
      <c r="BWP2217" s="64" t="s">
        <v>1142</v>
      </c>
      <c r="BWQ2217" s="64" t="s">
        <v>448</v>
      </c>
      <c r="BWR2217" s="64" t="s">
        <v>2390</v>
      </c>
      <c r="BWS2217" s="64" t="s">
        <v>4</v>
      </c>
      <c r="BWT2217" s="65">
        <v>4</v>
      </c>
      <c r="BWU2217" s="66">
        <v>651717.88</v>
      </c>
      <c r="BWV2217" s="66">
        <v>0</v>
      </c>
      <c r="BWW2217" s="66">
        <v>651717.88</v>
      </c>
      <c r="BWX2217" s="64" t="s">
        <v>1142</v>
      </c>
      <c r="BWY2217" s="64" t="s">
        <v>448</v>
      </c>
      <c r="BWZ2217" s="64" t="s">
        <v>2390</v>
      </c>
      <c r="BXA2217" s="64" t="s">
        <v>4</v>
      </c>
      <c r="BXB2217" s="65">
        <v>4</v>
      </c>
      <c r="BXC2217" s="66">
        <v>651717.88</v>
      </c>
      <c r="BXD2217" s="66">
        <v>0</v>
      </c>
      <c r="BXE2217" s="66">
        <v>651717.88</v>
      </c>
      <c r="BXF2217" s="64" t="s">
        <v>1142</v>
      </c>
      <c r="BXG2217" s="64" t="s">
        <v>448</v>
      </c>
      <c r="BXH2217" s="64" t="s">
        <v>2390</v>
      </c>
      <c r="BXI2217" s="64" t="s">
        <v>4</v>
      </c>
      <c r="BXJ2217" s="65">
        <v>4</v>
      </c>
      <c r="BXK2217" s="66">
        <v>651717.88</v>
      </c>
      <c r="BXL2217" s="66">
        <v>0</v>
      </c>
      <c r="BXM2217" s="66">
        <v>651717.88</v>
      </c>
      <c r="BXN2217" s="64" t="s">
        <v>1142</v>
      </c>
      <c r="BXO2217" s="64" t="s">
        <v>448</v>
      </c>
      <c r="BXP2217" s="64" t="s">
        <v>2390</v>
      </c>
      <c r="BXQ2217" s="64" t="s">
        <v>4</v>
      </c>
      <c r="BXR2217" s="65">
        <v>4</v>
      </c>
      <c r="BXS2217" s="66">
        <v>651717.88</v>
      </c>
      <c r="BXT2217" s="66">
        <v>0</v>
      </c>
      <c r="BXU2217" s="66">
        <v>651717.88</v>
      </c>
      <c r="BXV2217" s="64" t="s">
        <v>1142</v>
      </c>
      <c r="BXW2217" s="64" t="s">
        <v>448</v>
      </c>
      <c r="BXX2217" s="64" t="s">
        <v>2390</v>
      </c>
      <c r="BXY2217" s="64" t="s">
        <v>4</v>
      </c>
      <c r="BXZ2217" s="65">
        <v>4</v>
      </c>
      <c r="BYA2217" s="66">
        <v>651717.88</v>
      </c>
      <c r="BYB2217" s="66">
        <v>0</v>
      </c>
      <c r="BYC2217" s="66">
        <v>651717.88</v>
      </c>
      <c r="BYD2217" s="64" t="s">
        <v>1142</v>
      </c>
      <c r="BYE2217" s="64" t="s">
        <v>448</v>
      </c>
      <c r="BYF2217" s="64" t="s">
        <v>2390</v>
      </c>
      <c r="BYG2217" s="64" t="s">
        <v>4</v>
      </c>
      <c r="BYH2217" s="65">
        <v>4</v>
      </c>
      <c r="BYI2217" s="66">
        <v>651717.88</v>
      </c>
      <c r="BYJ2217" s="66">
        <v>0</v>
      </c>
      <c r="BYK2217" s="66">
        <v>651717.88</v>
      </c>
      <c r="BYL2217" s="64" t="s">
        <v>1142</v>
      </c>
      <c r="BYM2217" s="64" t="s">
        <v>448</v>
      </c>
      <c r="BYN2217" s="64" t="s">
        <v>2390</v>
      </c>
      <c r="BYO2217" s="64" t="s">
        <v>4</v>
      </c>
      <c r="BYP2217" s="65">
        <v>4</v>
      </c>
      <c r="BYQ2217" s="66">
        <v>651717.88</v>
      </c>
      <c r="BYR2217" s="66">
        <v>0</v>
      </c>
      <c r="BYS2217" s="66">
        <v>651717.88</v>
      </c>
      <c r="BYT2217" s="64" t="s">
        <v>1142</v>
      </c>
      <c r="BYU2217" s="64" t="s">
        <v>448</v>
      </c>
      <c r="BYV2217" s="64" t="s">
        <v>2390</v>
      </c>
      <c r="BYW2217" s="64" t="s">
        <v>4</v>
      </c>
      <c r="BYX2217" s="65">
        <v>4</v>
      </c>
      <c r="BYY2217" s="66">
        <v>651717.88</v>
      </c>
      <c r="BYZ2217" s="66">
        <v>0</v>
      </c>
      <c r="BZA2217" s="66">
        <v>651717.88</v>
      </c>
      <c r="BZB2217" s="64" t="s">
        <v>1142</v>
      </c>
      <c r="BZC2217" s="64" t="s">
        <v>448</v>
      </c>
      <c r="BZD2217" s="64" t="s">
        <v>2390</v>
      </c>
      <c r="BZE2217" s="64" t="s">
        <v>4</v>
      </c>
      <c r="BZF2217" s="65">
        <v>4</v>
      </c>
      <c r="BZG2217" s="66">
        <v>651717.88</v>
      </c>
      <c r="BZH2217" s="66">
        <v>0</v>
      </c>
      <c r="BZI2217" s="66">
        <v>651717.88</v>
      </c>
      <c r="BZJ2217" s="64" t="s">
        <v>1142</v>
      </c>
      <c r="BZK2217" s="64" t="s">
        <v>448</v>
      </c>
      <c r="BZL2217" s="64" t="s">
        <v>2390</v>
      </c>
      <c r="BZM2217" s="64" t="s">
        <v>4</v>
      </c>
      <c r="BZN2217" s="65">
        <v>4</v>
      </c>
      <c r="BZO2217" s="66">
        <v>651717.88</v>
      </c>
      <c r="BZP2217" s="66">
        <v>0</v>
      </c>
      <c r="BZQ2217" s="66">
        <v>651717.88</v>
      </c>
      <c r="BZR2217" s="64" t="s">
        <v>1142</v>
      </c>
      <c r="BZS2217" s="64" t="s">
        <v>448</v>
      </c>
      <c r="BZT2217" s="64" t="s">
        <v>2390</v>
      </c>
      <c r="BZU2217" s="64" t="s">
        <v>4</v>
      </c>
      <c r="BZV2217" s="65">
        <v>4</v>
      </c>
      <c r="BZW2217" s="66">
        <v>651717.88</v>
      </c>
      <c r="BZX2217" s="66">
        <v>0</v>
      </c>
      <c r="BZY2217" s="66">
        <v>651717.88</v>
      </c>
      <c r="BZZ2217" s="64" t="s">
        <v>1142</v>
      </c>
      <c r="CAA2217" s="64" t="s">
        <v>448</v>
      </c>
      <c r="CAB2217" s="64" t="s">
        <v>2390</v>
      </c>
      <c r="CAC2217" s="64" t="s">
        <v>4</v>
      </c>
      <c r="CAD2217" s="65">
        <v>4</v>
      </c>
      <c r="CAE2217" s="66">
        <v>651717.88</v>
      </c>
      <c r="CAF2217" s="66">
        <v>0</v>
      </c>
      <c r="CAG2217" s="66">
        <v>651717.88</v>
      </c>
      <c r="CAH2217" s="64" t="s">
        <v>1142</v>
      </c>
      <c r="CAI2217" s="64" t="s">
        <v>448</v>
      </c>
      <c r="CAJ2217" s="64" t="s">
        <v>2390</v>
      </c>
      <c r="CAK2217" s="64" t="s">
        <v>4</v>
      </c>
      <c r="CAL2217" s="65">
        <v>4</v>
      </c>
      <c r="CAM2217" s="66">
        <v>651717.88</v>
      </c>
      <c r="CAN2217" s="66">
        <v>0</v>
      </c>
      <c r="CAO2217" s="66">
        <v>651717.88</v>
      </c>
      <c r="CAP2217" s="64" t="s">
        <v>1142</v>
      </c>
      <c r="CAQ2217" s="64" t="s">
        <v>448</v>
      </c>
      <c r="CAR2217" s="64" t="s">
        <v>2390</v>
      </c>
      <c r="CAS2217" s="64" t="s">
        <v>4</v>
      </c>
      <c r="CAT2217" s="65">
        <v>4</v>
      </c>
      <c r="CAU2217" s="66">
        <v>651717.88</v>
      </c>
      <c r="CAV2217" s="66">
        <v>0</v>
      </c>
      <c r="CAW2217" s="66">
        <v>651717.88</v>
      </c>
      <c r="CAX2217" s="64" t="s">
        <v>1142</v>
      </c>
      <c r="CAY2217" s="64" t="s">
        <v>448</v>
      </c>
      <c r="CAZ2217" s="64" t="s">
        <v>2390</v>
      </c>
      <c r="CBA2217" s="64" t="s">
        <v>4</v>
      </c>
      <c r="CBB2217" s="65">
        <v>4</v>
      </c>
      <c r="CBC2217" s="66">
        <v>651717.88</v>
      </c>
      <c r="CBD2217" s="66">
        <v>0</v>
      </c>
      <c r="CBE2217" s="66">
        <v>651717.88</v>
      </c>
      <c r="CBF2217" s="64" t="s">
        <v>1142</v>
      </c>
      <c r="CBG2217" s="64" t="s">
        <v>448</v>
      </c>
      <c r="CBH2217" s="64" t="s">
        <v>2390</v>
      </c>
      <c r="CBI2217" s="64" t="s">
        <v>4</v>
      </c>
      <c r="CBJ2217" s="65">
        <v>4</v>
      </c>
      <c r="CBK2217" s="66">
        <v>651717.88</v>
      </c>
      <c r="CBL2217" s="66">
        <v>0</v>
      </c>
      <c r="CBM2217" s="66">
        <v>651717.88</v>
      </c>
      <c r="CBN2217" s="64" t="s">
        <v>1142</v>
      </c>
      <c r="CBO2217" s="64" t="s">
        <v>448</v>
      </c>
      <c r="CBP2217" s="64" t="s">
        <v>2390</v>
      </c>
      <c r="CBQ2217" s="64" t="s">
        <v>4</v>
      </c>
      <c r="CBR2217" s="65">
        <v>4</v>
      </c>
      <c r="CBS2217" s="66">
        <v>651717.88</v>
      </c>
      <c r="CBT2217" s="66">
        <v>0</v>
      </c>
      <c r="CBU2217" s="66">
        <v>651717.88</v>
      </c>
      <c r="CBV2217" s="64" t="s">
        <v>1142</v>
      </c>
      <c r="CBW2217" s="64" t="s">
        <v>448</v>
      </c>
      <c r="CBX2217" s="64" t="s">
        <v>2390</v>
      </c>
      <c r="CBY2217" s="64" t="s">
        <v>4</v>
      </c>
      <c r="CBZ2217" s="65">
        <v>4</v>
      </c>
      <c r="CCA2217" s="66">
        <v>651717.88</v>
      </c>
      <c r="CCB2217" s="66">
        <v>0</v>
      </c>
      <c r="CCC2217" s="66">
        <v>651717.88</v>
      </c>
      <c r="CCD2217" s="64" t="s">
        <v>1142</v>
      </c>
      <c r="CCE2217" s="64" t="s">
        <v>448</v>
      </c>
      <c r="CCF2217" s="64" t="s">
        <v>2390</v>
      </c>
      <c r="CCG2217" s="64" t="s">
        <v>4</v>
      </c>
      <c r="CCH2217" s="65">
        <v>4</v>
      </c>
      <c r="CCI2217" s="66">
        <v>651717.88</v>
      </c>
      <c r="CCJ2217" s="66">
        <v>0</v>
      </c>
      <c r="CCK2217" s="66">
        <v>651717.88</v>
      </c>
      <c r="CCL2217" s="64" t="s">
        <v>1142</v>
      </c>
      <c r="CCM2217" s="64" t="s">
        <v>448</v>
      </c>
      <c r="CCN2217" s="64" t="s">
        <v>2390</v>
      </c>
      <c r="CCO2217" s="64" t="s">
        <v>4</v>
      </c>
      <c r="CCP2217" s="65">
        <v>4</v>
      </c>
      <c r="CCQ2217" s="66">
        <v>651717.88</v>
      </c>
      <c r="CCR2217" s="66">
        <v>0</v>
      </c>
      <c r="CCS2217" s="66">
        <v>651717.88</v>
      </c>
      <c r="CCT2217" s="64" t="s">
        <v>1142</v>
      </c>
      <c r="CCU2217" s="64" t="s">
        <v>448</v>
      </c>
      <c r="CCV2217" s="64" t="s">
        <v>2390</v>
      </c>
      <c r="CCW2217" s="64" t="s">
        <v>4</v>
      </c>
      <c r="CCX2217" s="65">
        <v>4</v>
      </c>
      <c r="CCY2217" s="66">
        <v>651717.88</v>
      </c>
      <c r="CCZ2217" s="66">
        <v>0</v>
      </c>
      <c r="CDA2217" s="66">
        <v>651717.88</v>
      </c>
      <c r="CDB2217" s="64" t="s">
        <v>1142</v>
      </c>
      <c r="CDC2217" s="64" t="s">
        <v>448</v>
      </c>
      <c r="CDD2217" s="64" t="s">
        <v>2390</v>
      </c>
      <c r="CDE2217" s="64" t="s">
        <v>4</v>
      </c>
      <c r="CDF2217" s="65">
        <v>4</v>
      </c>
      <c r="CDG2217" s="66">
        <v>651717.88</v>
      </c>
      <c r="CDH2217" s="66">
        <v>0</v>
      </c>
      <c r="CDI2217" s="66">
        <v>651717.88</v>
      </c>
      <c r="CDJ2217" s="64" t="s">
        <v>1142</v>
      </c>
      <c r="CDK2217" s="64" t="s">
        <v>448</v>
      </c>
      <c r="CDL2217" s="64" t="s">
        <v>2390</v>
      </c>
      <c r="CDM2217" s="64" t="s">
        <v>4</v>
      </c>
      <c r="CDN2217" s="65">
        <v>4</v>
      </c>
      <c r="CDO2217" s="66">
        <v>651717.88</v>
      </c>
      <c r="CDP2217" s="66">
        <v>0</v>
      </c>
      <c r="CDQ2217" s="66">
        <v>651717.88</v>
      </c>
      <c r="CDR2217" s="64" t="s">
        <v>1142</v>
      </c>
      <c r="CDS2217" s="64" t="s">
        <v>448</v>
      </c>
      <c r="CDT2217" s="64" t="s">
        <v>2390</v>
      </c>
      <c r="CDU2217" s="64" t="s">
        <v>4</v>
      </c>
      <c r="CDV2217" s="65">
        <v>4</v>
      </c>
      <c r="CDW2217" s="66">
        <v>651717.88</v>
      </c>
      <c r="CDX2217" s="66">
        <v>0</v>
      </c>
      <c r="CDY2217" s="66">
        <v>651717.88</v>
      </c>
      <c r="CDZ2217" s="64" t="s">
        <v>1142</v>
      </c>
      <c r="CEA2217" s="64" t="s">
        <v>448</v>
      </c>
      <c r="CEB2217" s="64" t="s">
        <v>2390</v>
      </c>
      <c r="CEC2217" s="64" t="s">
        <v>4</v>
      </c>
      <c r="CED2217" s="65">
        <v>4</v>
      </c>
      <c r="CEE2217" s="66">
        <v>651717.88</v>
      </c>
      <c r="CEF2217" s="66">
        <v>0</v>
      </c>
      <c r="CEG2217" s="66">
        <v>651717.88</v>
      </c>
      <c r="CEH2217" s="64" t="s">
        <v>1142</v>
      </c>
      <c r="CEI2217" s="64" t="s">
        <v>448</v>
      </c>
      <c r="CEJ2217" s="64" t="s">
        <v>2390</v>
      </c>
      <c r="CEK2217" s="64" t="s">
        <v>4</v>
      </c>
      <c r="CEL2217" s="65">
        <v>4</v>
      </c>
      <c r="CEM2217" s="66">
        <v>651717.88</v>
      </c>
      <c r="CEN2217" s="66">
        <v>0</v>
      </c>
      <c r="CEO2217" s="66">
        <v>651717.88</v>
      </c>
      <c r="CEP2217" s="64" t="s">
        <v>1142</v>
      </c>
      <c r="CEQ2217" s="64" t="s">
        <v>448</v>
      </c>
      <c r="CER2217" s="64" t="s">
        <v>2390</v>
      </c>
      <c r="CES2217" s="64" t="s">
        <v>4</v>
      </c>
      <c r="CET2217" s="65">
        <v>4</v>
      </c>
      <c r="CEU2217" s="66">
        <v>651717.88</v>
      </c>
      <c r="CEV2217" s="66">
        <v>0</v>
      </c>
      <c r="CEW2217" s="66">
        <v>651717.88</v>
      </c>
      <c r="CEX2217" s="64" t="s">
        <v>1142</v>
      </c>
      <c r="CEY2217" s="64" t="s">
        <v>448</v>
      </c>
      <c r="CEZ2217" s="64" t="s">
        <v>2390</v>
      </c>
      <c r="CFA2217" s="64" t="s">
        <v>4</v>
      </c>
      <c r="CFB2217" s="65">
        <v>4</v>
      </c>
      <c r="CFC2217" s="66">
        <v>651717.88</v>
      </c>
      <c r="CFD2217" s="66">
        <v>0</v>
      </c>
      <c r="CFE2217" s="66">
        <v>651717.88</v>
      </c>
      <c r="CFF2217" s="64" t="s">
        <v>1142</v>
      </c>
      <c r="CFG2217" s="64" t="s">
        <v>448</v>
      </c>
      <c r="CFH2217" s="64" t="s">
        <v>2390</v>
      </c>
      <c r="CFI2217" s="64" t="s">
        <v>4</v>
      </c>
      <c r="CFJ2217" s="65">
        <v>4</v>
      </c>
      <c r="CFK2217" s="66">
        <v>651717.88</v>
      </c>
      <c r="CFL2217" s="66">
        <v>0</v>
      </c>
      <c r="CFM2217" s="66">
        <v>651717.88</v>
      </c>
      <c r="CFN2217" s="64" t="s">
        <v>1142</v>
      </c>
      <c r="CFO2217" s="64" t="s">
        <v>448</v>
      </c>
      <c r="CFP2217" s="64" t="s">
        <v>2390</v>
      </c>
      <c r="CFQ2217" s="64" t="s">
        <v>4</v>
      </c>
      <c r="CFR2217" s="65">
        <v>4</v>
      </c>
      <c r="CFS2217" s="66">
        <v>651717.88</v>
      </c>
      <c r="CFT2217" s="66">
        <v>0</v>
      </c>
      <c r="CFU2217" s="66">
        <v>651717.88</v>
      </c>
      <c r="CFV2217" s="64" t="s">
        <v>1142</v>
      </c>
      <c r="CFW2217" s="64" t="s">
        <v>448</v>
      </c>
      <c r="CFX2217" s="64" t="s">
        <v>2390</v>
      </c>
      <c r="CFY2217" s="64" t="s">
        <v>4</v>
      </c>
      <c r="CFZ2217" s="65">
        <v>4</v>
      </c>
      <c r="CGA2217" s="66">
        <v>651717.88</v>
      </c>
      <c r="CGB2217" s="66">
        <v>0</v>
      </c>
      <c r="CGC2217" s="66">
        <v>651717.88</v>
      </c>
      <c r="CGD2217" s="64" t="s">
        <v>1142</v>
      </c>
      <c r="CGE2217" s="64" t="s">
        <v>448</v>
      </c>
      <c r="CGF2217" s="64" t="s">
        <v>2390</v>
      </c>
      <c r="CGG2217" s="64" t="s">
        <v>4</v>
      </c>
      <c r="CGH2217" s="65">
        <v>4</v>
      </c>
      <c r="CGI2217" s="66">
        <v>651717.88</v>
      </c>
      <c r="CGJ2217" s="66">
        <v>0</v>
      </c>
      <c r="CGK2217" s="66">
        <v>651717.88</v>
      </c>
      <c r="CGL2217" s="64" t="s">
        <v>1142</v>
      </c>
      <c r="CGM2217" s="64" t="s">
        <v>448</v>
      </c>
      <c r="CGN2217" s="64" t="s">
        <v>2390</v>
      </c>
      <c r="CGO2217" s="64" t="s">
        <v>4</v>
      </c>
      <c r="CGP2217" s="65">
        <v>4</v>
      </c>
      <c r="CGQ2217" s="66">
        <v>651717.88</v>
      </c>
      <c r="CGR2217" s="66">
        <v>0</v>
      </c>
      <c r="CGS2217" s="66">
        <v>651717.88</v>
      </c>
      <c r="CGT2217" s="64" t="s">
        <v>1142</v>
      </c>
      <c r="CGU2217" s="64" t="s">
        <v>448</v>
      </c>
      <c r="CGV2217" s="64" t="s">
        <v>2390</v>
      </c>
      <c r="CGW2217" s="64" t="s">
        <v>4</v>
      </c>
      <c r="CGX2217" s="65">
        <v>4</v>
      </c>
      <c r="CGY2217" s="66">
        <v>651717.88</v>
      </c>
      <c r="CGZ2217" s="66">
        <v>0</v>
      </c>
      <c r="CHA2217" s="66">
        <v>651717.88</v>
      </c>
      <c r="CHB2217" s="64" t="s">
        <v>1142</v>
      </c>
      <c r="CHC2217" s="64" t="s">
        <v>448</v>
      </c>
      <c r="CHD2217" s="64" t="s">
        <v>2390</v>
      </c>
      <c r="CHE2217" s="64" t="s">
        <v>4</v>
      </c>
      <c r="CHF2217" s="65">
        <v>4</v>
      </c>
      <c r="CHG2217" s="66">
        <v>651717.88</v>
      </c>
      <c r="CHH2217" s="66">
        <v>0</v>
      </c>
      <c r="CHI2217" s="66">
        <v>651717.88</v>
      </c>
      <c r="CHJ2217" s="64" t="s">
        <v>1142</v>
      </c>
      <c r="CHK2217" s="64" t="s">
        <v>448</v>
      </c>
      <c r="CHL2217" s="64" t="s">
        <v>2390</v>
      </c>
      <c r="CHM2217" s="64" t="s">
        <v>4</v>
      </c>
      <c r="CHN2217" s="65">
        <v>4</v>
      </c>
      <c r="CHO2217" s="66">
        <v>651717.88</v>
      </c>
      <c r="CHP2217" s="66">
        <v>0</v>
      </c>
      <c r="CHQ2217" s="66">
        <v>651717.88</v>
      </c>
      <c r="CHR2217" s="64" t="s">
        <v>1142</v>
      </c>
      <c r="CHS2217" s="64" t="s">
        <v>448</v>
      </c>
      <c r="CHT2217" s="64" t="s">
        <v>2390</v>
      </c>
      <c r="CHU2217" s="64" t="s">
        <v>4</v>
      </c>
      <c r="CHV2217" s="65">
        <v>4</v>
      </c>
      <c r="CHW2217" s="66">
        <v>651717.88</v>
      </c>
      <c r="CHX2217" s="66">
        <v>0</v>
      </c>
      <c r="CHY2217" s="66">
        <v>651717.88</v>
      </c>
      <c r="CHZ2217" s="64" t="s">
        <v>1142</v>
      </c>
      <c r="CIA2217" s="64" t="s">
        <v>448</v>
      </c>
      <c r="CIB2217" s="64" t="s">
        <v>2390</v>
      </c>
      <c r="CIC2217" s="64" t="s">
        <v>4</v>
      </c>
      <c r="CID2217" s="65">
        <v>4</v>
      </c>
      <c r="CIE2217" s="66">
        <v>651717.88</v>
      </c>
      <c r="CIF2217" s="66">
        <v>0</v>
      </c>
      <c r="CIG2217" s="66">
        <v>651717.88</v>
      </c>
      <c r="CIH2217" s="64" t="s">
        <v>1142</v>
      </c>
      <c r="CII2217" s="64" t="s">
        <v>448</v>
      </c>
      <c r="CIJ2217" s="64" t="s">
        <v>2390</v>
      </c>
      <c r="CIK2217" s="64" t="s">
        <v>4</v>
      </c>
      <c r="CIL2217" s="65">
        <v>4</v>
      </c>
      <c r="CIM2217" s="66">
        <v>651717.88</v>
      </c>
      <c r="CIN2217" s="66">
        <v>0</v>
      </c>
      <c r="CIO2217" s="66">
        <v>651717.88</v>
      </c>
      <c r="CIP2217" s="64" t="s">
        <v>1142</v>
      </c>
      <c r="CIQ2217" s="64" t="s">
        <v>448</v>
      </c>
      <c r="CIR2217" s="64" t="s">
        <v>2390</v>
      </c>
      <c r="CIS2217" s="64" t="s">
        <v>4</v>
      </c>
      <c r="CIT2217" s="65">
        <v>4</v>
      </c>
      <c r="CIU2217" s="66">
        <v>651717.88</v>
      </c>
      <c r="CIV2217" s="66">
        <v>0</v>
      </c>
      <c r="CIW2217" s="66">
        <v>651717.88</v>
      </c>
      <c r="CIX2217" s="64" t="s">
        <v>1142</v>
      </c>
      <c r="CIY2217" s="64" t="s">
        <v>448</v>
      </c>
      <c r="CIZ2217" s="64" t="s">
        <v>2390</v>
      </c>
      <c r="CJA2217" s="64" t="s">
        <v>4</v>
      </c>
      <c r="CJB2217" s="65">
        <v>4</v>
      </c>
      <c r="CJC2217" s="66">
        <v>651717.88</v>
      </c>
      <c r="CJD2217" s="66">
        <v>0</v>
      </c>
      <c r="CJE2217" s="66">
        <v>651717.88</v>
      </c>
      <c r="CJF2217" s="64" t="s">
        <v>1142</v>
      </c>
      <c r="CJG2217" s="64" t="s">
        <v>448</v>
      </c>
      <c r="CJH2217" s="64" t="s">
        <v>2390</v>
      </c>
      <c r="CJI2217" s="64" t="s">
        <v>4</v>
      </c>
      <c r="CJJ2217" s="65">
        <v>4</v>
      </c>
      <c r="CJK2217" s="66">
        <v>651717.88</v>
      </c>
      <c r="CJL2217" s="66">
        <v>0</v>
      </c>
      <c r="CJM2217" s="66">
        <v>651717.88</v>
      </c>
      <c r="CJN2217" s="64" t="s">
        <v>1142</v>
      </c>
      <c r="CJO2217" s="64" t="s">
        <v>448</v>
      </c>
      <c r="CJP2217" s="64" t="s">
        <v>2390</v>
      </c>
      <c r="CJQ2217" s="64" t="s">
        <v>4</v>
      </c>
      <c r="CJR2217" s="65">
        <v>4</v>
      </c>
      <c r="CJS2217" s="66">
        <v>651717.88</v>
      </c>
      <c r="CJT2217" s="66">
        <v>0</v>
      </c>
      <c r="CJU2217" s="66">
        <v>651717.88</v>
      </c>
      <c r="CJV2217" s="64" t="s">
        <v>1142</v>
      </c>
      <c r="CJW2217" s="64" t="s">
        <v>448</v>
      </c>
      <c r="CJX2217" s="64" t="s">
        <v>2390</v>
      </c>
      <c r="CJY2217" s="64" t="s">
        <v>4</v>
      </c>
      <c r="CJZ2217" s="65">
        <v>4</v>
      </c>
      <c r="CKA2217" s="66">
        <v>651717.88</v>
      </c>
      <c r="CKB2217" s="66">
        <v>0</v>
      </c>
      <c r="CKC2217" s="66">
        <v>651717.88</v>
      </c>
      <c r="CKD2217" s="64" t="s">
        <v>1142</v>
      </c>
      <c r="CKE2217" s="64" t="s">
        <v>448</v>
      </c>
      <c r="CKF2217" s="64" t="s">
        <v>2390</v>
      </c>
      <c r="CKG2217" s="64" t="s">
        <v>4</v>
      </c>
      <c r="CKH2217" s="65">
        <v>4</v>
      </c>
      <c r="CKI2217" s="66">
        <v>651717.88</v>
      </c>
      <c r="CKJ2217" s="66">
        <v>0</v>
      </c>
      <c r="CKK2217" s="66">
        <v>651717.88</v>
      </c>
      <c r="CKL2217" s="64" t="s">
        <v>1142</v>
      </c>
      <c r="CKM2217" s="64" t="s">
        <v>448</v>
      </c>
      <c r="CKN2217" s="64" t="s">
        <v>2390</v>
      </c>
      <c r="CKO2217" s="64" t="s">
        <v>4</v>
      </c>
      <c r="CKP2217" s="65">
        <v>4</v>
      </c>
      <c r="CKQ2217" s="66">
        <v>651717.88</v>
      </c>
      <c r="CKR2217" s="66">
        <v>0</v>
      </c>
      <c r="CKS2217" s="66">
        <v>651717.88</v>
      </c>
      <c r="CKT2217" s="64" t="s">
        <v>1142</v>
      </c>
      <c r="CKU2217" s="64" t="s">
        <v>448</v>
      </c>
      <c r="CKV2217" s="64" t="s">
        <v>2390</v>
      </c>
      <c r="CKW2217" s="64" t="s">
        <v>4</v>
      </c>
      <c r="CKX2217" s="65">
        <v>4</v>
      </c>
      <c r="CKY2217" s="66">
        <v>651717.88</v>
      </c>
      <c r="CKZ2217" s="66">
        <v>0</v>
      </c>
      <c r="CLA2217" s="66">
        <v>651717.88</v>
      </c>
      <c r="CLB2217" s="64" t="s">
        <v>1142</v>
      </c>
      <c r="CLC2217" s="64" t="s">
        <v>448</v>
      </c>
      <c r="CLD2217" s="64" t="s">
        <v>2390</v>
      </c>
      <c r="CLE2217" s="64" t="s">
        <v>4</v>
      </c>
      <c r="CLF2217" s="65">
        <v>4</v>
      </c>
      <c r="CLG2217" s="66">
        <v>651717.88</v>
      </c>
      <c r="CLH2217" s="66">
        <v>0</v>
      </c>
      <c r="CLI2217" s="66">
        <v>651717.88</v>
      </c>
      <c r="CLJ2217" s="64" t="s">
        <v>1142</v>
      </c>
      <c r="CLK2217" s="64" t="s">
        <v>448</v>
      </c>
      <c r="CLL2217" s="64" t="s">
        <v>2390</v>
      </c>
      <c r="CLM2217" s="64" t="s">
        <v>4</v>
      </c>
      <c r="CLN2217" s="65">
        <v>4</v>
      </c>
      <c r="CLO2217" s="66">
        <v>651717.88</v>
      </c>
      <c r="CLP2217" s="66">
        <v>0</v>
      </c>
      <c r="CLQ2217" s="66">
        <v>651717.88</v>
      </c>
      <c r="CLR2217" s="64" t="s">
        <v>1142</v>
      </c>
      <c r="CLS2217" s="64" t="s">
        <v>448</v>
      </c>
      <c r="CLT2217" s="64" t="s">
        <v>2390</v>
      </c>
      <c r="CLU2217" s="64" t="s">
        <v>4</v>
      </c>
      <c r="CLV2217" s="65">
        <v>4</v>
      </c>
      <c r="CLW2217" s="66">
        <v>651717.88</v>
      </c>
      <c r="CLX2217" s="66">
        <v>0</v>
      </c>
      <c r="CLY2217" s="66">
        <v>651717.88</v>
      </c>
      <c r="CLZ2217" s="64" t="s">
        <v>1142</v>
      </c>
      <c r="CMA2217" s="64" t="s">
        <v>448</v>
      </c>
      <c r="CMB2217" s="64" t="s">
        <v>2390</v>
      </c>
      <c r="CMC2217" s="64" t="s">
        <v>4</v>
      </c>
      <c r="CMD2217" s="65">
        <v>4</v>
      </c>
      <c r="CME2217" s="66">
        <v>651717.88</v>
      </c>
      <c r="CMF2217" s="66">
        <v>0</v>
      </c>
      <c r="CMG2217" s="66">
        <v>651717.88</v>
      </c>
      <c r="CMH2217" s="64" t="s">
        <v>1142</v>
      </c>
      <c r="CMI2217" s="64" t="s">
        <v>448</v>
      </c>
      <c r="CMJ2217" s="64" t="s">
        <v>2390</v>
      </c>
      <c r="CMK2217" s="64" t="s">
        <v>4</v>
      </c>
      <c r="CML2217" s="65">
        <v>4</v>
      </c>
      <c r="CMM2217" s="66">
        <v>651717.88</v>
      </c>
      <c r="CMN2217" s="66">
        <v>0</v>
      </c>
      <c r="CMO2217" s="66">
        <v>651717.88</v>
      </c>
      <c r="CMP2217" s="64" t="s">
        <v>1142</v>
      </c>
      <c r="CMQ2217" s="64" t="s">
        <v>448</v>
      </c>
      <c r="CMR2217" s="64" t="s">
        <v>2390</v>
      </c>
      <c r="CMS2217" s="64" t="s">
        <v>4</v>
      </c>
      <c r="CMT2217" s="65">
        <v>4</v>
      </c>
      <c r="CMU2217" s="66">
        <v>651717.88</v>
      </c>
      <c r="CMV2217" s="66">
        <v>0</v>
      </c>
      <c r="CMW2217" s="66">
        <v>651717.88</v>
      </c>
      <c r="CMX2217" s="64" t="s">
        <v>1142</v>
      </c>
      <c r="CMY2217" s="64" t="s">
        <v>448</v>
      </c>
      <c r="CMZ2217" s="64" t="s">
        <v>2390</v>
      </c>
      <c r="CNA2217" s="64" t="s">
        <v>4</v>
      </c>
      <c r="CNB2217" s="65">
        <v>4</v>
      </c>
      <c r="CNC2217" s="66">
        <v>651717.88</v>
      </c>
      <c r="CND2217" s="66">
        <v>0</v>
      </c>
      <c r="CNE2217" s="66">
        <v>651717.88</v>
      </c>
      <c r="CNF2217" s="64" t="s">
        <v>1142</v>
      </c>
      <c r="CNG2217" s="64" t="s">
        <v>448</v>
      </c>
      <c r="CNH2217" s="64" t="s">
        <v>2390</v>
      </c>
      <c r="CNI2217" s="64" t="s">
        <v>4</v>
      </c>
      <c r="CNJ2217" s="65">
        <v>4</v>
      </c>
      <c r="CNK2217" s="66">
        <v>651717.88</v>
      </c>
      <c r="CNL2217" s="66">
        <v>0</v>
      </c>
      <c r="CNM2217" s="66">
        <v>651717.88</v>
      </c>
      <c r="CNN2217" s="64" t="s">
        <v>1142</v>
      </c>
      <c r="CNO2217" s="64" t="s">
        <v>448</v>
      </c>
      <c r="CNP2217" s="64" t="s">
        <v>2390</v>
      </c>
      <c r="CNQ2217" s="64" t="s">
        <v>4</v>
      </c>
      <c r="CNR2217" s="65">
        <v>4</v>
      </c>
      <c r="CNS2217" s="66">
        <v>651717.88</v>
      </c>
      <c r="CNT2217" s="66">
        <v>0</v>
      </c>
      <c r="CNU2217" s="66">
        <v>651717.88</v>
      </c>
      <c r="CNV2217" s="64" t="s">
        <v>1142</v>
      </c>
      <c r="CNW2217" s="64" t="s">
        <v>448</v>
      </c>
      <c r="CNX2217" s="64" t="s">
        <v>2390</v>
      </c>
      <c r="CNY2217" s="64" t="s">
        <v>4</v>
      </c>
      <c r="CNZ2217" s="65">
        <v>4</v>
      </c>
      <c r="COA2217" s="66">
        <v>651717.88</v>
      </c>
      <c r="COB2217" s="66">
        <v>0</v>
      </c>
      <c r="COC2217" s="66">
        <v>651717.88</v>
      </c>
      <c r="COD2217" s="64" t="s">
        <v>1142</v>
      </c>
      <c r="COE2217" s="64" t="s">
        <v>448</v>
      </c>
      <c r="COF2217" s="64" t="s">
        <v>2390</v>
      </c>
      <c r="COG2217" s="64" t="s">
        <v>4</v>
      </c>
      <c r="COH2217" s="65">
        <v>4</v>
      </c>
      <c r="COI2217" s="66">
        <v>651717.88</v>
      </c>
      <c r="COJ2217" s="66">
        <v>0</v>
      </c>
      <c r="COK2217" s="66">
        <v>651717.88</v>
      </c>
      <c r="COL2217" s="64" t="s">
        <v>1142</v>
      </c>
      <c r="COM2217" s="64" t="s">
        <v>448</v>
      </c>
      <c r="CON2217" s="64" t="s">
        <v>2390</v>
      </c>
      <c r="COO2217" s="64" t="s">
        <v>4</v>
      </c>
      <c r="COP2217" s="65">
        <v>4</v>
      </c>
      <c r="COQ2217" s="66">
        <v>651717.88</v>
      </c>
      <c r="COR2217" s="66">
        <v>0</v>
      </c>
      <c r="COS2217" s="66">
        <v>651717.88</v>
      </c>
      <c r="COT2217" s="64" t="s">
        <v>1142</v>
      </c>
      <c r="COU2217" s="64" t="s">
        <v>448</v>
      </c>
      <c r="COV2217" s="64" t="s">
        <v>2390</v>
      </c>
      <c r="COW2217" s="64" t="s">
        <v>4</v>
      </c>
      <c r="COX2217" s="65">
        <v>4</v>
      </c>
      <c r="COY2217" s="66">
        <v>651717.88</v>
      </c>
      <c r="COZ2217" s="66">
        <v>0</v>
      </c>
      <c r="CPA2217" s="66">
        <v>651717.88</v>
      </c>
      <c r="CPB2217" s="64" t="s">
        <v>1142</v>
      </c>
      <c r="CPC2217" s="64" t="s">
        <v>448</v>
      </c>
      <c r="CPD2217" s="64" t="s">
        <v>2390</v>
      </c>
      <c r="CPE2217" s="64" t="s">
        <v>4</v>
      </c>
      <c r="CPF2217" s="65">
        <v>4</v>
      </c>
      <c r="CPG2217" s="66">
        <v>651717.88</v>
      </c>
      <c r="CPH2217" s="66">
        <v>0</v>
      </c>
      <c r="CPI2217" s="66">
        <v>651717.88</v>
      </c>
      <c r="CPJ2217" s="64" t="s">
        <v>1142</v>
      </c>
      <c r="CPK2217" s="64" t="s">
        <v>448</v>
      </c>
      <c r="CPL2217" s="64" t="s">
        <v>2390</v>
      </c>
      <c r="CPM2217" s="64" t="s">
        <v>4</v>
      </c>
      <c r="CPN2217" s="65">
        <v>4</v>
      </c>
      <c r="CPO2217" s="66">
        <v>651717.88</v>
      </c>
      <c r="CPP2217" s="66">
        <v>0</v>
      </c>
      <c r="CPQ2217" s="66">
        <v>651717.88</v>
      </c>
      <c r="CPR2217" s="64" t="s">
        <v>1142</v>
      </c>
      <c r="CPS2217" s="64" t="s">
        <v>448</v>
      </c>
      <c r="CPT2217" s="64" t="s">
        <v>2390</v>
      </c>
      <c r="CPU2217" s="64" t="s">
        <v>4</v>
      </c>
      <c r="CPV2217" s="65">
        <v>4</v>
      </c>
      <c r="CPW2217" s="66">
        <v>651717.88</v>
      </c>
      <c r="CPX2217" s="66">
        <v>0</v>
      </c>
      <c r="CPY2217" s="66">
        <v>651717.88</v>
      </c>
      <c r="CPZ2217" s="64" t="s">
        <v>1142</v>
      </c>
      <c r="CQA2217" s="64" t="s">
        <v>448</v>
      </c>
      <c r="CQB2217" s="64" t="s">
        <v>2390</v>
      </c>
      <c r="CQC2217" s="64" t="s">
        <v>4</v>
      </c>
      <c r="CQD2217" s="65">
        <v>4</v>
      </c>
      <c r="CQE2217" s="66">
        <v>651717.88</v>
      </c>
      <c r="CQF2217" s="66">
        <v>0</v>
      </c>
      <c r="CQG2217" s="66">
        <v>651717.88</v>
      </c>
      <c r="CQH2217" s="64" t="s">
        <v>1142</v>
      </c>
      <c r="CQI2217" s="64" t="s">
        <v>448</v>
      </c>
      <c r="CQJ2217" s="64" t="s">
        <v>2390</v>
      </c>
      <c r="CQK2217" s="64" t="s">
        <v>4</v>
      </c>
      <c r="CQL2217" s="65">
        <v>4</v>
      </c>
      <c r="CQM2217" s="66">
        <v>651717.88</v>
      </c>
      <c r="CQN2217" s="66">
        <v>0</v>
      </c>
      <c r="CQO2217" s="66">
        <v>651717.88</v>
      </c>
      <c r="CQP2217" s="64" t="s">
        <v>1142</v>
      </c>
      <c r="CQQ2217" s="64" t="s">
        <v>448</v>
      </c>
      <c r="CQR2217" s="64" t="s">
        <v>2390</v>
      </c>
      <c r="CQS2217" s="64" t="s">
        <v>4</v>
      </c>
      <c r="CQT2217" s="65">
        <v>4</v>
      </c>
      <c r="CQU2217" s="66">
        <v>651717.88</v>
      </c>
      <c r="CQV2217" s="66">
        <v>0</v>
      </c>
      <c r="CQW2217" s="66">
        <v>651717.88</v>
      </c>
      <c r="CQX2217" s="64" t="s">
        <v>1142</v>
      </c>
      <c r="CQY2217" s="64" t="s">
        <v>448</v>
      </c>
      <c r="CQZ2217" s="64" t="s">
        <v>2390</v>
      </c>
      <c r="CRA2217" s="64" t="s">
        <v>4</v>
      </c>
      <c r="CRB2217" s="65">
        <v>4</v>
      </c>
      <c r="CRC2217" s="66">
        <v>651717.88</v>
      </c>
      <c r="CRD2217" s="66">
        <v>0</v>
      </c>
      <c r="CRE2217" s="66">
        <v>651717.88</v>
      </c>
      <c r="CRF2217" s="64" t="s">
        <v>1142</v>
      </c>
      <c r="CRG2217" s="64" t="s">
        <v>448</v>
      </c>
      <c r="CRH2217" s="64" t="s">
        <v>2390</v>
      </c>
      <c r="CRI2217" s="64" t="s">
        <v>4</v>
      </c>
      <c r="CRJ2217" s="65">
        <v>4</v>
      </c>
      <c r="CRK2217" s="66">
        <v>651717.88</v>
      </c>
      <c r="CRL2217" s="66">
        <v>0</v>
      </c>
      <c r="CRM2217" s="66">
        <v>651717.88</v>
      </c>
      <c r="CRN2217" s="64" t="s">
        <v>1142</v>
      </c>
      <c r="CRO2217" s="64" t="s">
        <v>448</v>
      </c>
      <c r="CRP2217" s="64" t="s">
        <v>2390</v>
      </c>
      <c r="CRQ2217" s="64" t="s">
        <v>4</v>
      </c>
      <c r="CRR2217" s="65">
        <v>4</v>
      </c>
      <c r="CRS2217" s="66">
        <v>651717.88</v>
      </c>
      <c r="CRT2217" s="66">
        <v>0</v>
      </c>
      <c r="CRU2217" s="66">
        <v>651717.88</v>
      </c>
      <c r="CRV2217" s="64" t="s">
        <v>1142</v>
      </c>
      <c r="CRW2217" s="64" t="s">
        <v>448</v>
      </c>
      <c r="CRX2217" s="64" t="s">
        <v>2390</v>
      </c>
      <c r="CRY2217" s="64" t="s">
        <v>4</v>
      </c>
      <c r="CRZ2217" s="65">
        <v>4</v>
      </c>
      <c r="CSA2217" s="66">
        <v>651717.88</v>
      </c>
      <c r="CSB2217" s="66">
        <v>0</v>
      </c>
      <c r="CSC2217" s="66">
        <v>651717.88</v>
      </c>
      <c r="CSD2217" s="64" t="s">
        <v>1142</v>
      </c>
      <c r="CSE2217" s="64" t="s">
        <v>448</v>
      </c>
      <c r="CSF2217" s="64" t="s">
        <v>2390</v>
      </c>
      <c r="CSG2217" s="64" t="s">
        <v>4</v>
      </c>
      <c r="CSH2217" s="65">
        <v>4</v>
      </c>
      <c r="CSI2217" s="66">
        <v>651717.88</v>
      </c>
      <c r="CSJ2217" s="66">
        <v>0</v>
      </c>
      <c r="CSK2217" s="66">
        <v>651717.88</v>
      </c>
      <c r="CSL2217" s="64" t="s">
        <v>1142</v>
      </c>
      <c r="CSM2217" s="64" t="s">
        <v>448</v>
      </c>
      <c r="CSN2217" s="64" t="s">
        <v>2390</v>
      </c>
      <c r="CSO2217" s="64" t="s">
        <v>4</v>
      </c>
      <c r="CSP2217" s="65">
        <v>4</v>
      </c>
      <c r="CSQ2217" s="66">
        <v>651717.88</v>
      </c>
      <c r="CSR2217" s="66">
        <v>0</v>
      </c>
      <c r="CSS2217" s="66">
        <v>651717.88</v>
      </c>
      <c r="CST2217" s="64" t="s">
        <v>1142</v>
      </c>
      <c r="CSU2217" s="64" t="s">
        <v>448</v>
      </c>
      <c r="CSV2217" s="64" t="s">
        <v>2390</v>
      </c>
      <c r="CSW2217" s="64" t="s">
        <v>4</v>
      </c>
      <c r="CSX2217" s="65">
        <v>4</v>
      </c>
      <c r="CSY2217" s="66">
        <v>651717.88</v>
      </c>
      <c r="CSZ2217" s="66">
        <v>0</v>
      </c>
      <c r="CTA2217" s="66">
        <v>651717.88</v>
      </c>
      <c r="CTB2217" s="64" t="s">
        <v>1142</v>
      </c>
      <c r="CTC2217" s="64" t="s">
        <v>448</v>
      </c>
      <c r="CTD2217" s="64" t="s">
        <v>2390</v>
      </c>
      <c r="CTE2217" s="64" t="s">
        <v>4</v>
      </c>
      <c r="CTF2217" s="65">
        <v>4</v>
      </c>
      <c r="CTG2217" s="66">
        <v>651717.88</v>
      </c>
      <c r="CTH2217" s="66">
        <v>0</v>
      </c>
      <c r="CTI2217" s="66">
        <v>651717.88</v>
      </c>
      <c r="CTJ2217" s="64" t="s">
        <v>1142</v>
      </c>
      <c r="CTK2217" s="64" t="s">
        <v>448</v>
      </c>
      <c r="CTL2217" s="64" t="s">
        <v>2390</v>
      </c>
      <c r="CTM2217" s="64" t="s">
        <v>4</v>
      </c>
      <c r="CTN2217" s="65">
        <v>4</v>
      </c>
      <c r="CTO2217" s="66">
        <v>651717.88</v>
      </c>
      <c r="CTP2217" s="66">
        <v>0</v>
      </c>
      <c r="CTQ2217" s="66">
        <v>651717.88</v>
      </c>
      <c r="CTR2217" s="64" t="s">
        <v>1142</v>
      </c>
      <c r="CTS2217" s="64" t="s">
        <v>448</v>
      </c>
      <c r="CTT2217" s="64" t="s">
        <v>2390</v>
      </c>
      <c r="CTU2217" s="64" t="s">
        <v>4</v>
      </c>
      <c r="CTV2217" s="65">
        <v>4</v>
      </c>
      <c r="CTW2217" s="66">
        <v>651717.88</v>
      </c>
      <c r="CTX2217" s="66">
        <v>0</v>
      </c>
      <c r="CTY2217" s="66">
        <v>651717.88</v>
      </c>
      <c r="CTZ2217" s="64" t="s">
        <v>1142</v>
      </c>
      <c r="CUA2217" s="64" t="s">
        <v>448</v>
      </c>
      <c r="CUB2217" s="64" t="s">
        <v>2390</v>
      </c>
      <c r="CUC2217" s="64" t="s">
        <v>4</v>
      </c>
      <c r="CUD2217" s="65">
        <v>4</v>
      </c>
      <c r="CUE2217" s="66">
        <v>651717.88</v>
      </c>
      <c r="CUF2217" s="66">
        <v>0</v>
      </c>
      <c r="CUG2217" s="66">
        <v>651717.88</v>
      </c>
      <c r="CUH2217" s="64" t="s">
        <v>1142</v>
      </c>
      <c r="CUI2217" s="64" t="s">
        <v>448</v>
      </c>
      <c r="CUJ2217" s="64" t="s">
        <v>2390</v>
      </c>
      <c r="CUK2217" s="64" t="s">
        <v>4</v>
      </c>
      <c r="CUL2217" s="65">
        <v>4</v>
      </c>
      <c r="CUM2217" s="66">
        <v>651717.88</v>
      </c>
      <c r="CUN2217" s="66">
        <v>0</v>
      </c>
      <c r="CUO2217" s="66">
        <v>651717.88</v>
      </c>
      <c r="CUP2217" s="64" t="s">
        <v>1142</v>
      </c>
      <c r="CUQ2217" s="64" t="s">
        <v>448</v>
      </c>
      <c r="CUR2217" s="64" t="s">
        <v>2390</v>
      </c>
      <c r="CUS2217" s="64" t="s">
        <v>4</v>
      </c>
      <c r="CUT2217" s="65">
        <v>4</v>
      </c>
      <c r="CUU2217" s="66">
        <v>651717.88</v>
      </c>
      <c r="CUV2217" s="66">
        <v>0</v>
      </c>
      <c r="CUW2217" s="66">
        <v>651717.88</v>
      </c>
      <c r="CUX2217" s="64" t="s">
        <v>1142</v>
      </c>
      <c r="CUY2217" s="64" t="s">
        <v>448</v>
      </c>
      <c r="CUZ2217" s="64" t="s">
        <v>2390</v>
      </c>
      <c r="CVA2217" s="64" t="s">
        <v>4</v>
      </c>
      <c r="CVB2217" s="65">
        <v>4</v>
      </c>
      <c r="CVC2217" s="66">
        <v>651717.88</v>
      </c>
      <c r="CVD2217" s="66">
        <v>0</v>
      </c>
      <c r="CVE2217" s="66">
        <v>651717.88</v>
      </c>
      <c r="CVF2217" s="64" t="s">
        <v>1142</v>
      </c>
      <c r="CVG2217" s="64" t="s">
        <v>448</v>
      </c>
      <c r="CVH2217" s="64" t="s">
        <v>2390</v>
      </c>
      <c r="CVI2217" s="64" t="s">
        <v>4</v>
      </c>
      <c r="CVJ2217" s="65">
        <v>4</v>
      </c>
      <c r="CVK2217" s="66">
        <v>651717.88</v>
      </c>
      <c r="CVL2217" s="66">
        <v>0</v>
      </c>
      <c r="CVM2217" s="66">
        <v>651717.88</v>
      </c>
      <c r="CVN2217" s="64" t="s">
        <v>1142</v>
      </c>
      <c r="CVO2217" s="64" t="s">
        <v>448</v>
      </c>
      <c r="CVP2217" s="64" t="s">
        <v>2390</v>
      </c>
      <c r="CVQ2217" s="64" t="s">
        <v>4</v>
      </c>
      <c r="CVR2217" s="65">
        <v>4</v>
      </c>
      <c r="CVS2217" s="66">
        <v>651717.88</v>
      </c>
      <c r="CVT2217" s="66">
        <v>0</v>
      </c>
      <c r="CVU2217" s="66">
        <v>651717.88</v>
      </c>
      <c r="CVV2217" s="64" t="s">
        <v>1142</v>
      </c>
      <c r="CVW2217" s="64" t="s">
        <v>448</v>
      </c>
      <c r="CVX2217" s="64" t="s">
        <v>2390</v>
      </c>
      <c r="CVY2217" s="64" t="s">
        <v>4</v>
      </c>
      <c r="CVZ2217" s="65">
        <v>4</v>
      </c>
      <c r="CWA2217" s="66">
        <v>651717.88</v>
      </c>
      <c r="CWB2217" s="66">
        <v>0</v>
      </c>
      <c r="CWC2217" s="66">
        <v>651717.88</v>
      </c>
      <c r="CWD2217" s="64" t="s">
        <v>1142</v>
      </c>
      <c r="CWE2217" s="64" t="s">
        <v>448</v>
      </c>
      <c r="CWF2217" s="64" t="s">
        <v>2390</v>
      </c>
      <c r="CWG2217" s="64" t="s">
        <v>4</v>
      </c>
      <c r="CWH2217" s="65">
        <v>4</v>
      </c>
      <c r="CWI2217" s="66">
        <v>651717.88</v>
      </c>
      <c r="CWJ2217" s="66">
        <v>0</v>
      </c>
      <c r="CWK2217" s="66">
        <v>651717.88</v>
      </c>
      <c r="CWL2217" s="64" t="s">
        <v>1142</v>
      </c>
      <c r="CWM2217" s="64" t="s">
        <v>448</v>
      </c>
      <c r="CWN2217" s="64" t="s">
        <v>2390</v>
      </c>
      <c r="CWO2217" s="64" t="s">
        <v>4</v>
      </c>
      <c r="CWP2217" s="65">
        <v>4</v>
      </c>
      <c r="CWQ2217" s="66">
        <v>651717.88</v>
      </c>
      <c r="CWR2217" s="66">
        <v>0</v>
      </c>
      <c r="CWS2217" s="66">
        <v>651717.88</v>
      </c>
      <c r="CWT2217" s="64" t="s">
        <v>1142</v>
      </c>
      <c r="CWU2217" s="64" t="s">
        <v>448</v>
      </c>
      <c r="CWV2217" s="64" t="s">
        <v>2390</v>
      </c>
      <c r="CWW2217" s="64" t="s">
        <v>4</v>
      </c>
      <c r="CWX2217" s="65">
        <v>4</v>
      </c>
      <c r="CWY2217" s="66">
        <v>651717.88</v>
      </c>
      <c r="CWZ2217" s="66">
        <v>0</v>
      </c>
      <c r="CXA2217" s="66">
        <v>651717.88</v>
      </c>
      <c r="CXB2217" s="64" t="s">
        <v>1142</v>
      </c>
      <c r="CXC2217" s="64" t="s">
        <v>448</v>
      </c>
      <c r="CXD2217" s="64" t="s">
        <v>2390</v>
      </c>
      <c r="CXE2217" s="64" t="s">
        <v>4</v>
      </c>
      <c r="CXF2217" s="65">
        <v>4</v>
      </c>
      <c r="CXG2217" s="66">
        <v>651717.88</v>
      </c>
      <c r="CXH2217" s="66">
        <v>0</v>
      </c>
      <c r="CXI2217" s="66">
        <v>651717.88</v>
      </c>
      <c r="CXJ2217" s="64" t="s">
        <v>1142</v>
      </c>
      <c r="CXK2217" s="64" t="s">
        <v>448</v>
      </c>
      <c r="CXL2217" s="64" t="s">
        <v>2390</v>
      </c>
      <c r="CXM2217" s="64" t="s">
        <v>4</v>
      </c>
      <c r="CXN2217" s="65">
        <v>4</v>
      </c>
      <c r="CXO2217" s="66">
        <v>651717.88</v>
      </c>
      <c r="CXP2217" s="66">
        <v>0</v>
      </c>
      <c r="CXQ2217" s="66">
        <v>651717.88</v>
      </c>
      <c r="CXR2217" s="64" t="s">
        <v>1142</v>
      </c>
      <c r="CXS2217" s="64" t="s">
        <v>448</v>
      </c>
      <c r="CXT2217" s="64" t="s">
        <v>2390</v>
      </c>
      <c r="CXU2217" s="64" t="s">
        <v>4</v>
      </c>
      <c r="CXV2217" s="65">
        <v>4</v>
      </c>
      <c r="CXW2217" s="66">
        <v>651717.88</v>
      </c>
      <c r="CXX2217" s="66">
        <v>0</v>
      </c>
      <c r="CXY2217" s="66">
        <v>651717.88</v>
      </c>
      <c r="CXZ2217" s="64" t="s">
        <v>1142</v>
      </c>
      <c r="CYA2217" s="64" t="s">
        <v>448</v>
      </c>
      <c r="CYB2217" s="64" t="s">
        <v>2390</v>
      </c>
      <c r="CYC2217" s="64" t="s">
        <v>4</v>
      </c>
      <c r="CYD2217" s="65">
        <v>4</v>
      </c>
      <c r="CYE2217" s="66">
        <v>651717.88</v>
      </c>
      <c r="CYF2217" s="66">
        <v>0</v>
      </c>
      <c r="CYG2217" s="66">
        <v>651717.88</v>
      </c>
      <c r="CYH2217" s="64" t="s">
        <v>1142</v>
      </c>
      <c r="CYI2217" s="64" t="s">
        <v>448</v>
      </c>
      <c r="CYJ2217" s="64" t="s">
        <v>2390</v>
      </c>
      <c r="CYK2217" s="64" t="s">
        <v>4</v>
      </c>
      <c r="CYL2217" s="65">
        <v>4</v>
      </c>
      <c r="CYM2217" s="66">
        <v>651717.88</v>
      </c>
      <c r="CYN2217" s="66">
        <v>0</v>
      </c>
      <c r="CYO2217" s="66">
        <v>651717.88</v>
      </c>
      <c r="CYP2217" s="64" t="s">
        <v>1142</v>
      </c>
      <c r="CYQ2217" s="64" t="s">
        <v>448</v>
      </c>
      <c r="CYR2217" s="64" t="s">
        <v>2390</v>
      </c>
      <c r="CYS2217" s="64" t="s">
        <v>4</v>
      </c>
      <c r="CYT2217" s="65">
        <v>4</v>
      </c>
      <c r="CYU2217" s="66">
        <v>651717.88</v>
      </c>
      <c r="CYV2217" s="66">
        <v>0</v>
      </c>
      <c r="CYW2217" s="66">
        <v>651717.88</v>
      </c>
      <c r="CYX2217" s="64" t="s">
        <v>1142</v>
      </c>
      <c r="CYY2217" s="64" t="s">
        <v>448</v>
      </c>
      <c r="CYZ2217" s="64" t="s">
        <v>2390</v>
      </c>
      <c r="CZA2217" s="64" t="s">
        <v>4</v>
      </c>
      <c r="CZB2217" s="65">
        <v>4</v>
      </c>
      <c r="CZC2217" s="66">
        <v>651717.88</v>
      </c>
      <c r="CZD2217" s="66">
        <v>0</v>
      </c>
      <c r="CZE2217" s="66">
        <v>651717.88</v>
      </c>
      <c r="CZF2217" s="64" t="s">
        <v>1142</v>
      </c>
      <c r="CZG2217" s="64" t="s">
        <v>448</v>
      </c>
      <c r="CZH2217" s="64" t="s">
        <v>2390</v>
      </c>
      <c r="CZI2217" s="64" t="s">
        <v>4</v>
      </c>
      <c r="CZJ2217" s="65">
        <v>4</v>
      </c>
      <c r="CZK2217" s="66">
        <v>651717.88</v>
      </c>
      <c r="CZL2217" s="66">
        <v>0</v>
      </c>
      <c r="CZM2217" s="66">
        <v>651717.88</v>
      </c>
      <c r="CZN2217" s="64" t="s">
        <v>1142</v>
      </c>
      <c r="CZO2217" s="64" t="s">
        <v>448</v>
      </c>
      <c r="CZP2217" s="64" t="s">
        <v>2390</v>
      </c>
      <c r="CZQ2217" s="64" t="s">
        <v>4</v>
      </c>
      <c r="CZR2217" s="65">
        <v>4</v>
      </c>
      <c r="CZS2217" s="66">
        <v>651717.88</v>
      </c>
      <c r="CZT2217" s="66">
        <v>0</v>
      </c>
      <c r="CZU2217" s="66">
        <v>651717.88</v>
      </c>
      <c r="CZV2217" s="64" t="s">
        <v>1142</v>
      </c>
      <c r="CZW2217" s="64" t="s">
        <v>448</v>
      </c>
      <c r="CZX2217" s="64" t="s">
        <v>2390</v>
      </c>
      <c r="CZY2217" s="64" t="s">
        <v>4</v>
      </c>
      <c r="CZZ2217" s="65">
        <v>4</v>
      </c>
      <c r="DAA2217" s="66">
        <v>651717.88</v>
      </c>
      <c r="DAB2217" s="66">
        <v>0</v>
      </c>
      <c r="DAC2217" s="66">
        <v>651717.88</v>
      </c>
      <c r="DAD2217" s="64" t="s">
        <v>1142</v>
      </c>
      <c r="DAE2217" s="64" t="s">
        <v>448</v>
      </c>
      <c r="DAF2217" s="64" t="s">
        <v>2390</v>
      </c>
      <c r="DAG2217" s="64" t="s">
        <v>4</v>
      </c>
      <c r="DAH2217" s="65">
        <v>4</v>
      </c>
      <c r="DAI2217" s="66">
        <v>651717.88</v>
      </c>
      <c r="DAJ2217" s="66">
        <v>0</v>
      </c>
      <c r="DAK2217" s="66">
        <v>651717.88</v>
      </c>
      <c r="DAL2217" s="64" t="s">
        <v>1142</v>
      </c>
      <c r="DAM2217" s="64" t="s">
        <v>448</v>
      </c>
      <c r="DAN2217" s="64" t="s">
        <v>2390</v>
      </c>
      <c r="DAO2217" s="64" t="s">
        <v>4</v>
      </c>
      <c r="DAP2217" s="65">
        <v>4</v>
      </c>
      <c r="DAQ2217" s="66">
        <v>651717.88</v>
      </c>
      <c r="DAR2217" s="66">
        <v>0</v>
      </c>
      <c r="DAS2217" s="66">
        <v>651717.88</v>
      </c>
      <c r="DAT2217" s="64" t="s">
        <v>1142</v>
      </c>
      <c r="DAU2217" s="64" t="s">
        <v>448</v>
      </c>
      <c r="DAV2217" s="64" t="s">
        <v>2390</v>
      </c>
      <c r="DAW2217" s="64" t="s">
        <v>4</v>
      </c>
      <c r="DAX2217" s="65">
        <v>4</v>
      </c>
      <c r="DAY2217" s="66">
        <v>651717.88</v>
      </c>
      <c r="DAZ2217" s="66">
        <v>0</v>
      </c>
      <c r="DBA2217" s="66">
        <v>651717.88</v>
      </c>
      <c r="DBB2217" s="64" t="s">
        <v>1142</v>
      </c>
      <c r="DBC2217" s="64" t="s">
        <v>448</v>
      </c>
      <c r="DBD2217" s="64" t="s">
        <v>2390</v>
      </c>
      <c r="DBE2217" s="64" t="s">
        <v>4</v>
      </c>
      <c r="DBF2217" s="65">
        <v>4</v>
      </c>
      <c r="DBG2217" s="66">
        <v>651717.88</v>
      </c>
      <c r="DBH2217" s="66">
        <v>0</v>
      </c>
      <c r="DBI2217" s="66">
        <v>651717.88</v>
      </c>
      <c r="DBJ2217" s="64" t="s">
        <v>1142</v>
      </c>
      <c r="DBK2217" s="64" t="s">
        <v>448</v>
      </c>
      <c r="DBL2217" s="64" t="s">
        <v>2390</v>
      </c>
      <c r="DBM2217" s="64" t="s">
        <v>4</v>
      </c>
      <c r="DBN2217" s="65">
        <v>4</v>
      </c>
      <c r="DBO2217" s="66">
        <v>651717.88</v>
      </c>
      <c r="DBP2217" s="66">
        <v>0</v>
      </c>
      <c r="DBQ2217" s="66">
        <v>651717.88</v>
      </c>
      <c r="DBR2217" s="64" t="s">
        <v>1142</v>
      </c>
      <c r="DBS2217" s="64" t="s">
        <v>448</v>
      </c>
      <c r="DBT2217" s="64" t="s">
        <v>2390</v>
      </c>
      <c r="DBU2217" s="64" t="s">
        <v>4</v>
      </c>
      <c r="DBV2217" s="65">
        <v>4</v>
      </c>
      <c r="DBW2217" s="66">
        <v>651717.88</v>
      </c>
      <c r="DBX2217" s="66">
        <v>0</v>
      </c>
      <c r="DBY2217" s="66">
        <v>651717.88</v>
      </c>
      <c r="DBZ2217" s="64" t="s">
        <v>1142</v>
      </c>
      <c r="DCA2217" s="64" t="s">
        <v>448</v>
      </c>
      <c r="DCB2217" s="64" t="s">
        <v>2390</v>
      </c>
      <c r="DCC2217" s="64" t="s">
        <v>4</v>
      </c>
      <c r="DCD2217" s="65">
        <v>4</v>
      </c>
      <c r="DCE2217" s="66">
        <v>651717.88</v>
      </c>
      <c r="DCF2217" s="66">
        <v>0</v>
      </c>
      <c r="DCG2217" s="66">
        <v>651717.88</v>
      </c>
      <c r="DCH2217" s="64" t="s">
        <v>1142</v>
      </c>
      <c r="DCI2217" s="64" t="s">
        <v>448</v>
      </c>
      <c r="DCJ2217" s="64" t="s">
        <v>2390</v>
      </c>
      <c r="DCK2217" s="64" t="s">
        <v>4</v>
      </c>
      <c r="DCL2217" s="65">
        <v>4</v>
      </c>
      <c r="DCM2217" s="66">
        <v>651717.88</v>
      </c>
      <c r="DCN2217" s="66">
        <v>0</v>
      </c>
      <c r="DCO2217" s="66">
        <v>651717.88</v>
      </c>
      <c r="DCP2217" s="64" t="s">
        <v>1142</v>
      </c>
      <c r="DCQ2217" s="64" t="s">
        <v>448</v>
      </c>
      <c r="DCR2217" s="64" t="s">
        <v>2390</v>
      </c>
      <c r="DCS2217" s="64" t="s">
        <v>4</v>
      </c>
      <c r="DCT2217" s="65">
        <v>4</v>
      </c>
      <c r="DCU2217" s="66">
        <v>651717.88</v>
      </c>
      <c r="DCV2217" s="66">
        <v>0</v>
      </c>
      <c r="DCW2217" s="66">
        <v>651717.88</v>
      </c>
      <c r="DCX2217" s="64" t="s">
        <v>1142</v>
      </c>
      <c r="DCY2217" s="64" t="s">
        <v>448</v>
      </c>
      <c r="DCZ2217" s="64" t="s">
        <v>2390</v>
      </c>
      <c r="DDA2217" s="64" t="s">
        <v>4</v>
      </c>
      <c r="DDB2217" s="65">
        <v>4</v>
      </c>
      <c r="DDC2217" s="66">
        <v>651717.88</v>
      </c>
      <c r="DDD2217" s="66">
        <v>0</v>
      </c>
      <c r="DDE2217" s="66">
        <v>651717.88</v>
      </c>
      <c r="DDF2217" s="64" t="s">
        <v>1142</v>
      </c>
      <c r="DDG2217" s="64" t="s">
        <v>448</v>
      </c>
      <c r="DDH2217" s="64" t="s">
        <v>2390</v>
      </c>
      <c r="DDI2217" s="64" t="s">
        <v>4</v>
      </c>
      <c r="DDJ2217" s="65">
        <v>4</v>
      </c>
      <c r="DDK2217" s="66">
        <v>651717.88</v>
      </c>
      <c r="DDL2217" s="66">
        <v>0</v>
      </c>
      <c r="DDM2217" s="66">
        <v>651717.88</v>
      </c>
      <c r="DDN2217" s="64" t="s">
        <v>1142</v>
      </c>
      <c r="DDO2217" s="64" t="s">
        <v>448</v>
      </c>
      <c r="DDP2217" s="64" t="s">
        <v>2390</v>
      </c>
      <c r="DDQ2217" s="64" t="s">
        <v>4</v>
      </c>
      <c r="DDR2217" s="65">
        <v>4</v>
      </c>
      <c r="DDS2217" s="66">
        <v>651717.88</v>
      </c>
      <c r="DDT2217" s="66">
        <v>0</v>
      </c>
      <c r="DDU2217" s="66">
        <v>651717.88</v>
      </c>
      <c r="DDV2217" s="64" t="s">
        <v>1142</v>
      </c>
      <c r="DDW2217" s="64" t="s">
        <v>448</v>
      </c>
      <c r="DDX2217" s="64" t="s">
        <v>2390</v>
      </c>
      <c r="DDY2217" s="64" t="s">
        <v>4</v>
      </c>
      <c r="DDZ2217" s="65">
        <v>4</v>
      </c>
      <c r="DEA2217" s="66">
        <v>651717.88</v>
      </c>
      <c r="DEB2217" s="66">
        <v>0</v>
      </c>
      <c r="DEC2217" s="66">
        <v>651717.88</v>
      </c>
      <c r="DED2217" s="64" t="s">
        <v>1142</v>
      </c>
      <c r="DEE2217" s="64" t="s">
        <v>448</v>
      </c>
      <c r="DEF2217" s="64" t="s">
        <v>2390</v>
      </c>
      <c r="DEG2217" s="64" t="s">
        <v>4</v>
      </c>
      <c r="DEH2217" s="65">
        <v>4</v>
      </c>
      <c r="DEI2217" s="66">
        <v>651717.88</v>
      </c>
      <c r="DEJ2217" s="66">
        <v>0</v>
      </c>
      <c r="DEK2217" s="66">
        <v>651717.88</v>
      </c>
      <c r="DEL2217" s="64" t="s">
        <v>1142</v>
      </c>
      <c r="DEM2217" s="64" t="s">
        <v>448</v>
      </c>
      <c r="DEN2217" s="64" t="s">
        <v>2390</v>
      </c>
      <c r="DEO2217" s="64" t="s">
        <v>4</v>
      </c>
      <c r="DEP2217" s="65">
        <v>4</v>
      </c>
      <c r="DEQ2217" s="66">
        <v>651717.88</v>
      </c>
      <c r="DER2217" s="66">
        <v>0</v>
      </c>
      <c r="DES2217" s="66">
        <v>651717.88</v>
      </c>
      <c r="DET2217" s="64" t="s">
        <v>1142</v>
      </c>
      <c r="DEU2217" s="64" t="s">
        <v>448</v>
      </c>
      <c r="DEV2217" s="64" t="s">
        <v>2390</v>
      </c>
      <c r="DEW2217" s="64" t="s">
        <v>4</v>
      </c>
      <c r="DEX2217" s="65">
        <v>4</v>
      </c>
      <c r="DEY2217" s="66">
        <v>651717.88</v>
      </c>
      <c r="DEZ2217" s="66">
        <v>0</v>
      </c>
      <c r="DFA2217" s="66">
        <v>651717.88</v>
      </c>
      <c r="DFB2217" s="64" t="s">
        <v>1142</v>
      </c>
      <c r="DFC2217" s="64" t="s">
        <v>448</v>
      </c>
      <c r="DFD2217" s="64" t="s">
        <v>2390</v>
      </c>
      <c r="DFE2217" s="64" t="s">
        <v>4</v>
      </c>
      <c r="DFF2217" s="65">
        <v>4</v>
      </c>
      <c r="DFG2217" s="66">
        <v>651717.88</v>
      </c>
      <c r="DFH2217" s="66">
        <v>0</v>
      </c>
      <c r="DFI2217" s="66">
        <v>651717.88</v>
      </c>
      <c r="DFJ2217" s="64" t="s">
        <v>1142</v>
      </c>
      <c r="DFK2217" s="64" t="s">
        <v>448</v>
      </c>
      <c r="DFL2217" s="64" t="s">
        <v>2390</v>
      </c>
      <c r="DFM2217" s="64" t="s">
        <v>4</v>
      </c>
      <c r="DFN2217" s="65">
        <v>4</v>
      </c>
      <c r="DFO2217" s="66">
        <v>651717.88</v>
      </c>
      <c r="DFP2217" s="66">
        <v>0</v>
      </c>
      <c r="DFQ2217" s="66">
        <v>651717.88</v>
      </c>
      <c r="DFR2217" s="64" t="s">
        <v>1142</v>
      </c>
      <c r="DFS2217" s="64" t="s">
        <v>448</v>
      </c>
      <c r="DFT2217" s="64" t="s">
        <v>2390</v>
      </c>
      <c r="DFU2217" s="64" t="s">
        <v>4</v>
      </c>
      <c r="DFV2217" s="65">
        <v>4</v>
      </c>
      <c r="DFW2217" s="66">
        <v>651717.88</v>
      </c>
      <c r="DFX2217" s="66">
        <v>0</v>
      </c>
      <c r="DFY2217" s="66">
        <v>651717.88</v>
      </c>
      <c r="DFZ2217" s="64" t="s">
        <v>1142</v>
      </c>
      <c r="DGA2217" s="64" t="s">
        <v>448</v>
      </c>
      <c r="DGB2217" s="64" t="s">
        <v>2390</v>
      </c>
      <c r="DGC2217" s="64" t="s">
        <v>4</v>
      </c>
      <c r="DGD2217" s="65">
        <v>4</v>
      </c>
      <c r="DGE2217" s="66">
        <v>651717.88</v>
      </c>
      <c r="DGF2217" s="66">
        <v>0</v>
      </c>
      <c r="DGG2217" s="66">
        <v>651717.88</v>
      </c>
      <c r="DGH2217" s="64" t="s">
        <v>1142</v>
      </c>
      <c r="DGI2217" s="64" t="s">
        <v>448</v>
      </c>
      <c r="DGJ2217" s="64" t="s">
        <v>2390</v>
      </c>
      <c r="DGK2217" s="64" t="s">
        <v>4</v>
      </c>
      <c r="DGL2217" s="65">
        <v>4</v>
      </c>
      <c r="DGM2217" s="66">
        <v>651717.88</v>
      </c>
      <c r="DGN2217" s="66">
        <v>0</v>
      </c>
      <c r="DGO2217" s="66">
        <v>651717.88</v>
      </c>
      <c r="DGP2217" s="64" t="s">
        <v>1142</v>
      </c>
      <c r="DGQ2217" s="64" t="s">
        <v>448</v>
      </c>
      <c r="DGR2217" s="64" t="s">
        <v>2390</v>
      </c>
      <c r="DGS2217" s="64" t="s">
        <v>4</v>
      </c>
      <c r="DGT2217" s="65">
        <v>4</v>
      </c>
      <c r="DGU2217" s="66">
        <v>651717.88</v>
      </c>
      <c r="DGV2217" s="66">
        <v>0</v>
      </c>
      <c r="DGW2217" s="66">
        <v>651717.88</v>
      </c>
      <c r="DGX2217" s="64" t="s">
        <v>1142</v>
      </c>
      <c r="DGY2217" s="64" t="s">
        <v>448</v>
      </c>
      <c r="DGZ2217" s="64" t="s">
        <v>2390</v>
      </c>
      <c r="DHA2217" s="64" t="s">
        <v>4</v>
      </c>
      <c r="DHB2217" s="65">
        <v>4</v>
      </c>
      <c r="DHC2217" s="66">
        <v>651717.88</v>
      </c>
      <c r="DHD2217" s="66">
        <v>0</v>
      </c>
      <c r="DHE2217" s="66">
        <v>651717.88</v>
      </c>
      <c r="DHF2217" s="64" t="s">
        <v>1142</v>
      </c>
      <c r="DHG2217" s="64" t="s">
        <v>448</v>
      </c>
      <c r="DHH2217" s="64" t="s">
        <v>2390</v>
      </c>
      <c r="DHI2217" s="64" t="s">
        <v>4</v>
      </c>
      <c r="DHJ2217" s="65">
        <v>4</v>
      </c>
      <c r="DHK2217" s="66">
        <v>651717.88</v>
      </c>
      <c r="DHL2217" s="66">
        <v>0</v>
      </c>
      <c r="DHM2217" s="66">
        <v>651717.88</v>
      </c>
      <c r="DHN2217" s="64" t="s">
        <v>1142</v>
      </c>
      <c r="DHO2217" s="64" t="s">
        <v>448</v>
      </c>
      <c r="DHP2217" s="64" t="s">
        <v>2390</v>
      </c>
      <c r="DHQ2217" s="64" t="s">
        <v>4</v>
      </c>
      <c r="DHR2217" s="65">
        <v>4</v>
      </c>
      <c r="DHS2217" s="66">
        <v>651717.88</v>
      </c>
      <c r="DHT2217" s="66">
        <v>0</v>
      </c>
      <c r="DHU2217" s="66">
        <v>651717.88</v>
      </c>
      <c r="DHV2217" s="64" t="s">
        <v>1142</v>
      </c>
      <c r="DHW2217" s="64" t="s">
        <v>448</v>
      </c>
      <c r="DHX2217" s="64" t="s">
        <v>2390</v>
      </c>
      <c r="DHY2217" s="64" t="s">
        <v>4</v>
      </c>
      <c r="DHZ2217" s="65">
        <v>4</v>
      </c>
      <c r="DIA2217" s="66">
        <v>651717.88</v>
      </c>
      <c r="DIB2217" s="66">
        <v>0</v>
      </c>
      <c r="DIC2217" s="66">
        <v>651717.88</v>
      </c>
      <c r="DID2217" s="64" t="s">
        <v>1142</v>
      </c>
      <c r="DIE2217" s="64" t="s">
        <v>448</v>
      </c>
      <c r="DIF2217" s="64" t="s">
        <v>2390</v>
      </c>
      <c r="DIG2217" s="64" t="s">
        <v>4</v>
      </c>
      <c r="DIH2217" s="65">
        <v>4</v>
      </c>
      <c r="DII2217" s="66">
        <v>651717.88</v>
      </c>
      <c r="DIJ2217" s="66">
        <v>0</v>
      </c>
      <c r="DIK2217" s="66">
        <v>651717.88</v>
      </c>
      <c r="DIL2217" s="64" t="s">
        <v>1142</v>
      </c>
      <c r="DIM2217" s="64" t="s">
        <v>448</v>
      </c>
      <c r="DIN2217" s="64" t="s">
        <v>2390</v>
      </c>
      <c r="DIO2217" s="64" t="s">
        <v>4</v>
      </c>
      <c r="DIP2217" s="65">
        <v>4</v>
      </c>
      <c r="DIQ2217" s="66">
        <v>651717.88</v>
      </c>
      <c r="DIR2217" s="66">
        <v>0</v>
      </c>
      <c r="DIS2217" s="66">
        <v>651717.88</v>
      </c>
      <c r="DIT2217" s="64" t="s">
        <v>1142</v>
      </c>
      <c r="DIU2217" s="64" t="s">
        <v>448</v>
      </c>
      <c r="DIV2217" s="64" t="s">
        <v>2390</v>
      </c>
      <c r="DIW2217" s="64" t="s">
        <v>4</v>
      </c>
      <c r="DIX2217" s="65">
        <v>4</v>
      </c>
      <c r="DIY2217" s="66">
        <v>651717.88</v>
      </c>
      <c r="DIZ2217" s="66">
        <v>0</v>
      </c>
      <c r="DJA2217" s="66">
        <v>651717.88</v>
      </c>
      <c r="DJB2217" s="64" t="s">
        <v>1142</v>
      </c>
      <c r="DJC2217" s="64" t="s">
        <v>448</v>
      </c>
      <c r="DJD2217" s="64" t="s">
        <v>2390</v>
      </c>
      <c r="DJE2217" s="64" t="s">
        <v>4</v>
      </c>
      <c r="DJF2217" s="65">
        <v>4</v>
      </c>
      <c r="DJG2217" s="66">
        <v>651717.88</v>
      </c>
      <c r="DJH2217" s="66">
        <v>0</v>
      </c>
      <c r="DJI2217" s="66">
        <v>651717.88</v>
      </c>
      <c r="DJJ2217" s="64" t="s">
        <v>1142</v>
      </c>
      <c r="DJK2217" s="64" t="s">
        <v>448</v>
      </c>
      <c r="DJL2217" s="64" t="s">
        <v>2390</v>
      </c>
      <c r="DJM2217" s="64" t="s">
        <v>4</v>
      </c>
      <c r="DJN2217" s="65">
        <v>4</v>
      </c>
      <c r="DJO2217" s="66">
        <v>651717.88</v>
      </c>
      <c r="DJP2217" s="66">
        <v>0</v>
      </c>
      <c r="DJQ2217" s="66">
        <v>651717.88</v>
      </c>
      <c r="DJR2217" s="64" t="s">
        <v>1142</v>
      </c>
      <c r="DJS2217" s="64" t="s">
        <v>448</v>
      </c>
      <c r="DJT2217" s="64" t="s">
        <v>2390</v>
      </c>
      <c r="DJU2217" s="64" t="s">
        <v>4</v>
      </c>
      <c r="DJV2217" s="65">
        <v>4</v>
      </c>
      <c r="DJW2217" s="66">
        <v>651717.88</v>
      </c>
      <c r="DJX2217" s="66">
        <v>0</v>
      </c>
      <c r="DJY2217" s="66">
        <v>651717.88</v>
      </c>
      <c r="DJZ2217" s="64" t="s">
        <v>1142</v>
      </c>
      <c r="DKA2217" s="64" t="s">
        <v>448</v>
      </c>
      <c r="DKB2217" s="64" t="s">
        <v>2390</v>
      </c>
      <c r="DKC2217" s="64" t="s">
        <v>4</v>
      </c>
      <c r="DKD2217" s="65">
        <v>4</v>
      </c>
      <c r="DKE2217" s="66">
        <v>651717.88</v>
      </c>
      <c r="DKF2217" s="66">
        <v>0</v>
      </c>
      <c r="DKG2217" s="66">
        <v>651717.88</v>
      </c>
      <c r="DKH2217" s="64" t="s">
        <v>1142</v>
      </c>
      <c r="DKI2217" s="64" t="s">
        <v>448</v>
      </c>
      <c r="DKJ2217" s="64" t="s">
        <v>2390</v>
      </c>
      <c r="DKK2217" s="64" t="s">
        <v>4</v>
      </c>
      <c r="DKL2217" s="65">
        <v>4</v>
      </c>
      <c r="DKM2217" s="66">
        <v>651717.88</v>
      </c>
      <c r="DKN2217" s="66">
        <v>0</v>
      </c>
      <c r="DKO2217" s="66">
        <v>651717.88</v>
      </c>
      <c r="DKP2217" s="64" t="s">
        <v>1142</v>
      </c>
      <c r="DKQ2217" s="64" t="s">
        <v>448</v>
      </c>
      <c r="DKR2217" s="64" t="s">
        <v>2390</v>
      </c>
      <c r="DKS2217" s="64" t="s">
        <v>4</v>
      </c>
      <c r="DKT2217" s="65">
        <v>4</v>
      </c>
      <c r="DKU2217" s="66">
        <v>651717.88</v>
      </c>
      <c r="DKV2217" s="66">
        <v>0</v>
      </c>
      <c r="DKW2217" s="66">
        <v>651717.88</v>
      </c>
      <c r="DKX2217" s="64" t="s">
        <v>1142</v>
      </c>
      <c r="DKY2217" s="64" t="s">
        <v>448</v>
      </c>
      <c r="DKZ2217" s="64" t="s">
        <v>2390</v>
      </c>
      <c r="DLA2217" s="64" t="s">
        <v>4</v>
      </c>
      <c r="DLB2217" s="65">
        <v>4</v>
      </c>
      <c r="DLC2217" s="66">
        <v>651717.88</v>
      </c>
      <c r="DLD2217" s="66">
        <v>0</v>
      </c>
      <c r="DLE2217" s="66">
        <v>651717.88</v>
      </c>
      <c r="DLF2217" s="64" t="s">
        <v>1142</v>
      </c>
      <c r="DLG2217" s="64" t="s">
        <v>448</v>
      </c>
      <c r="DLH2217" s="64" t="s">
        <v>2390</v>
      </c>
      <c r="DLI2217" s="64" t="s">
        <v>4</v>
      </c>
      <c r="DLJ2217" s="65">
        <v>4</v>
      </c>
      <c r="DLK2217" s="66">
        <v>651717.88</v>
      </c>
      <c r="DLL2217" s="66">
        <v>0</v>
      </c>
      <c r="DLM2217" s="66">
        <v>651717.88</v>
      </c>
      <c r="DLN2217" s="64" t="s">
        <v>1142</v>
      </c>
      <c r="DLO2217" s="64" t="s">
        <v>448</v>
      </c>
      <c r="DLP2217" s="64" t="s">
        <v>2390</v>
      </c>
      <c r="DLQ2217" s="64" t="s">
        <v>4</v>
      </c>
      <c r="DLR2217" s="65">
        <v>4</v>
      </c>
      <c r="DLS2217" s="66">
        <v>651717.88</v>
      </c>
      <c r="DLT2217" s="66">
        <v>0</v>
      </c>
      <c r="DLU2217" s="66">
        <v>651717.88</v>
      </c>
      <c r="DLV2217" s="64" t="s">
        <v>1142</v>
      </c>
      <c r="DLW2217" s="64" t="s">
        <v>448</v>
      </c>
      <c r="DLX2217" s="64" t="s">
        <v>2390</v>
      </c>
      <c r="DLY2217" s="64" t="s">
        <v>4</v>
      </c>
      <c r="DLZ2217" s="65">
        <v>4</v>
      </c>
      <c r="DMA2217" s="66">
        <v>651717.88</v>
      </c>
      <c r="DMB2217" s="66">
        <v>0</v>
      </c>
      <c r="DMC2217" s="66">
        <v>651717.88</v>
      </c>
      <c r="DMD2217" s="64" t="s">
        <v>1142</v>
      </c>
      <c r="DME2217" s="64" t="s">
        <v>448</v>
      </c>
      <c r="DMF2217" s="64" t="s">
        <v>2390</v>
      </c>
      <c r="DMG2217" s="64" t="s">
        <v>4</v>
      </c>
      <c r="DMH2217" s="65">
        <v>4</v>
      </c>
      <c r="DMI2217" s="66">
        <v>651717.88</v>
      </c>
      <c r="DMJ2217" s="66">
        <v>0</v>
      </c>
      <c r="DMK2217" s="66">
        <v>651717.88</v>
      </c>
      <c r="DML2217" s="64" t="s">
        <v>1142</v>
      </c>
      <c r="DMM2217" s="64" t="s">
        <v>448</v>
      </c>
      <c r="DMN2217" s="64" t="s">
        <v>2390</v>
      </c>
      <c r="DMO2217" s="64" t="s">
        <v>4</v>
      </c>
      <c r="DMP2217" s="65">
        <v>4</v>
      </c>
      <c r="DMQ2217" s="66">
        <v>651717.88</v>
      </c>
      <c r="DMR2217" s="66">
        <v>0</v>
      </c>
      <c r="DMS2217" s="66">
        <v>651717.88</v>
      </c>
      <c r="DMT2217" s="64" t="s">
        <v>1142</v>
      </c>
      <c r="DMU2217" s="64" t="s">
        <v>448</v>
      </c>
      <c r="DMV2217" s="64" t="s">
        <v>2390</v>
      </c>
      <c r="DMW2217" s="64" t="s">
        <v>4</v>
      </c>
      <c r="DMX2217" s="65">
        <v>4</v>
      </c>
      <c r="DMY2217" s="66">
        <v>651717.88</v>
      </c>
      <c r="DMZ2217" s="66">
        <v>0</v>
      </c>
      <c r="DNA2217" s="66">
        <v>651717.88</v>
      </c>
      <c r="DNB2217" s="64" t="s">
        <v>1142</v>
      </c>
      <c r="DNC2217" s="64" t="s">
        <v>448</v>
      </c>
      <c r="DND2217" s="64" t="s">
        <v>2390</v>
      </c>
      <c r="DNE2217" s="64" t="s">
        <v>4</v>
      </c>
      <c r="DNF2217" s="65">
        <v>4</v>
      </c>
      <c r="DNG2217" s="66">
        <v>651717.88</v>
      </c>
      <c r="DNH2217" s="66">
        <v>0</v>
      </c>
      <c r="DNI2217" s="66">
        <v>651717.88</v>
      </c>
      <c r="DNJ2217" s="64" t="s">
        <v>1142</v>
      </c>
      <c r="DNK2217" s="64" t="s">
        <v>448</v>
      </c>
      <c r="DNL2217" s="64" t="s">
        <v>2390</v>
      </c>
      <c r="DNM2217" s="64" t="s">
        <v>4</v>
      </c>
      <c r="DNN2217" s="65">
        <v>4</v>
      </c>
      <c r="DNO2217" s="66">
        <v>651717.88</v>
      </c>
      <c r="DNP2217" s="66">
        <v>0</v>
      </c>
      <c r="DNQ2217" s="66">
        <v>651717.88</v>
      </c>
      <c r="DNR2217" s="64" t="s">
        <v>1142</v>
      </c>
      <c r="DNS2217" s="64" t="s">
        <v>448</v>
      </c>
      <c r="DNT2217" s="64" t="s">
        <v>2390</v>
      </c>
      <c r="DNU2217" s="64" t="s">
        <v>4</v>
      </c>
      <c r="DNV2217" s="65">
        <v>4</v>
      </c>
      <c r="DNW2217" s="66">
        <v>651717.88</v>
      </c>
      <c r="DNX2217" s="66">
        <v>0</v>
      </c>
      <c r="DNY2217" s="66">
        <v>651717.88</v>
      </c>
      <c r="DNZ2217" s="64" t="s">
        <v>1142</v>
      </c>
      <c r="DOA2217" s="64" t="s">
        <v>448</v>
      </c>
      <c r="DOB2217" s="64" t="s">
        <v>2390</v>
      </c>
      <c r="DOC2217" s="64" t="s">
        <v>4</v>
      </c>
      <c r="DOD2217" s="65">
        <v>4</v>
      </c>
      <c r="DOE2217" s="66">
        <v>651717.88</v>
      </c>
      <c r="DOF2217" s="66">
        <v>0</v>
      </c>
      <c r="DOG2217" s="66">
        <v>651717.88</v>
      </c>
      <c r="DOH2217" s="64" t="s">
        <v>1142</v>
      </c>
      <c r="DOI2217" s="64" t="s">
        <v>448</v>
      </c>
      <c r="DOJ2217" s="64" t="s">
        <v>2390</v>
      </c>
      <c r="DOK2217" s="64" t="s">
        <v>4</v>
      </c>
      <c r="DOL2217" s="65">
        <v>4</v>
      </c>
      <c r="DOM2217" s="66">
        <v>651717.88</v>
      </c>
      <c r="DON2217" s="66">
        <v>0</v>
      </c>
      <c r="DOO2217" s="66">
        <v>651717.88</v>
      </c>
      <c r="DOP2217" s="64" t="s">
        <v>1142</v>
      </c>
      <c r="DOQ2217" s="64" t="s">
        <v>448</v>
      </c>
      <c r="DOR2217" s="64" t="s">
        <v>2390</v>
      </c>
      <c r="DOS2217" s="64" t="s">
        <v>4</v>
      </c>
      <c r="DOT2217" s="65">
        <v>4</v>
      </c>
      <c r="DOU2217" s="66">
        <v>651717.88</v>
      </c>
      <c r="DOV2217" s="66">
        <v>0</v>
      </c>
      <c r="DOW2217" s="66">
        <v>651717.88</v>
      </c>
      <c r="DOX2217" s="64" t="s">
        <v>1142</v>
      </c>
      <c r="DOY2217" s="64" t="s">
        <v>448</v>
      </c>
      <c r="DOZ2217" s="64" t="s">
        <v>2390</v>
      </c>
      <c r="DPA2217" s="64" t="s">
        <v>4</v>
      </c>
      <c r="DPB2217" s="65">
        <v>4</v>
      </c>
      <c r="DPC2217" s="66">
        <v>651717.88</v>
      </c>
      <c r="DPD2217" s="66">
        <v>0</v>
      </c>
      <c r="DPE2217" s="66">
        <v>651717.88</v>
      </c>
      <c r="DPF2217" s="64" t="s">
        <v>1142</v>
      </c>
      <c r="DPG2217" s="64" t="s">
        <v>448</v>
      </c>
      <c r="DPH2217" s="64" t="s">
        <v>2390</v>
      </c>
      <c r="DPI2217" s="64" t="s">
        <v>4</v>
      </c>
      <c r="DPJ2217" s="65">
        <v>4</v>
      </c>
      <c r="DPK2217" s="66">
        <v>651717.88</v>
      </c>
      <c r="DPL2217" s="66">
        <v>0</v>
      </c>
      <c r="DPM2217" s="66">
        <v>651717.88</v>
      </c>
      <c r="DPN2217" s="64" t="s">
        <v>1142</v>
      </c>
      <c r="DPO2217" s="64" t="s">
        <v>448</v>
      </c>
      <c r="DPP2217" s="64" t="s">
        <v>2390</v>
      </c>
      <c r="DPQ2217" s="64" t="s">
        <v>4</v>
      </c>
      <c r="DPR2217" s="65">
        <v>4</v>
      </c>
      <c r="DPS2217" s="66">
        <v>651717.88</v>
      </c>
      <c r="DPT2217" s="66">
        <v>0</v>
      </c>
      <c r="DPU2217" s="66">
        <v>651717.88</v>
      </c>
      <c r="DPV2217" s="64" t="s">
        <v>1142</v>
      </c>
      <c r="DPW2217" s="64" t="s">
        <v>448</v>
      </c>
      <c r="DPX2217" s="64" t="s">
        <v>2390</v>
      </c>
      <c r="DPY2217" s="64" t="s">
        <v>4</v>
      </c>
      <c r="DPZ2217" s="65">
        <v>4</v>
      </c>
      <c r="DQA2217" s="66">
        <v>651717.88</v>
      </c>
      <c r="DQB2217" s="66">
        <v>0</v>
      </c>
      <c r="DQC2217" s="66">
        <v>651717.88</v>
      </c>
      <c r="DQD2217" s="64" t="s">
        <v>1142</v>
      </c>
      <c r="DQE2217" s="64" t="s">
        <v>448</v>
      </c>
      <c r="DQF2217" s="64" t="s">
        <v>2390</v>
      </c>
      <c r="DQG2217" s="64" t="s">
        <v>4</v>
      </c>
      <c r="DQH2217" s="65">
        <v>4</v>
      </c>
      <c r="DQI2217" s="66">
        <v>651717.88</v>
      </c>
      <c r="DQJ2217" s="66">
        <v>0</v>
      </c>
      <c r="DQK2217" s="66">
        <v>651717.88</v>
      </c>
      <c r="DQL2217" s="64" t="s">
        <v>1142</v>
      </c>
      <c r="DQM2217" s="64" t="s">
        <v>448</v>
      </c>
      <c r="DQN2217" s="64" t="s">
        <v>2390</v>
      </c>
      <c r="DQO2217" s="64" t="s">
        <v>4</v>
      </c>
      <c r="DQP2217" s="65">
        <v>4</v>
      </c>
      <c r="DQQ2217" s="66">
        <v>651717.88</v>
      </c>
      <c r="DQR2217" s="66">
        <v>0</v>
      </c>
      <c r="DQS2217" s="66">
        <v>651717.88</v>
      </c>
      <c r="DQT2217" s="64" t="s">
        <v>1142</v>
      </c>
      <c r="DQU2217" s="64" t="s">
        <v>448</v>
      </c>
      <c r="DQV2217" s="64" t="s">
        <v>2390</v>
      </c>
      <c r="DQW2217" s="64" t="s">
        <v>4</v>
      </c>
      <c r="DQX2217" s="65">
        <v>4</v>
      </c>
      <c r="DQY2217" s="66">
        <v>651717.88</v>
      </c>
      <c r="DQZ2217" s="66">
        <v>0</v>
      </c>
      <c r="DRA2217" s="66">
        <v>651717.88</v>
      </c>
      <c r="DRB2217" s="64" t="s">
        <v>1142</v>
      </c>
      <c r="DRC2217" s="64" t="s">
        <v>448</v>
      </c>
      <c r="DRD2217" s="64" t="s">
        <v>2390</v>
      </c>
      <c r="DRE2217" s="64" t="s">
        <v>4</v>
      </c>
      <c r="DRF2217" s="65">
        <v>4</v>
      </c>
      <c r="DRG2217" s="66">
        <v>651717.88</v>
      </c>
      <c r="DRH2217" s="66">
        <v>0</v>
      </c>
      <c r="DRI2217" s="66">
        <v>651717.88</v>
      </c>
      <c r="DRJ2217" s="64" t="s">
        <v>1142</v>
      </c>
      <c r="DRK2217" s="64" t="s">
        <v>448</v>
      </c>
      <c r="DRL2217" s="64" t="s">
        <v>2390</v>
      </c>
      <c r="DRM2217" s="64" t="s">
        <v>4</v>
      </c>
      <c r="DRN2217" s="65">
        <v>4</v>
      </c>
      <c r="DRO2217" s="66">
        <v>651717.88</v>
      </c>
      <c r="DRP2217" s="66">
        <v>0</v>
      </c>
      <c r="DRQ2217" s="66">
        <v>651717.88</v>
      </c>
      <c r="DRR2217" s="64" t="s">
        <v>1142</v>
      </c>
      <c r="DRS2217" s="64" t="s">
        <v>448</v>
      </c>
      <c r="DRT2217" s="64" t="s">
        <v>2390</v>
      </c>
      <c r="DRU2217" s="64" t="s">
        <v>4</v>
      </c>
      <c r="DRV2217" s="65">
        <v>4</v>
      </c>
      <c r="DRW2217" s="66">
        <v>651717.88</v>
      </c>
      <c r="DRX2217" s="66">
        <v>0</v>
      </c>
      <c r="DRY2217" s="66">
        <v>651717.88</v>
      </c>
      <c r="DRZ2217" s="64" t="s">
        <v>1142</v>
      </c>
      <c r="DSA2217" s="64" t="s">
        <v>448</v>
      </c>
      <c r="DSB2217" s="64" t="s">
        <v>2390</v>
      </c>
      <c r="DSC2217" s="64" t="s">
        <v>4</v>
      </c>
      <c r="DSD2217" s="65">
        <v>4</v>
      </c>
      <c r="DSE2217" s="66">
        <v>651717.88</v>
      </c>
      <c r="DSF2217" s="66">
        <v>0</v>
      </c>
      <c r="DSG2217" s="66">
        <v>651717.88</v>
      </c>
      <c r="DSH2217" s="64" t="s">
        <v>1142</v>
      </c>
      <c r="DSI2217" s="64" t="s">
        <v>448</v>
      </c>
      <c r="DSJ2217" s="64" t="s">
        <v>2390</v>
      </c>
      <c r="DSK2217" s="64" t="s">
        <v>4</v>
      </c>
      <c r="DSL2217" s="65">
        <v>4</v>
      </c>
      <c r="DSM2217" s="66">
        <v>651717.88</v>
      </c>
      <c r="DSN2217" s="66">
        <v>0</v>
      </c>
      <c r="DSO2217" s="66">
        <v>651717.88</v>
      </c>
      <c r="DSP2217" s="64" t="s">
        <v>1142</v>
      </c>
      <c r="DSQ2217" s="64" t="s">
        <v>448</v>
      </c>
      <c r="DSR2217" s="64" t="s">
        <v>2390</v>
      </c>
      <c r="DSS2217" s="64" t="s">
        <v>4</v>
      </c>
      <c r="DST2217" s="65">
        <v>4</v>
      </c>
      <c r="DSU2217" s="66">
        <v>651717.88</v>
      </c>
      <c r="DSV2217" s="66">
        <v>0</v>
      </c>
      <c r="DSW2217" s="66">
        <v>651717.88</v>
      </c>
      <c r="DSX2217" s="64" t="s">
        <v>1142</v>
      </c>
      <c r="DSY2217" s="64" t="s">
        <v>448</v>
      </c>
      <c r="DSZ2217" s="64" t="s">
        <v>2390</v>
      </c>
      <c r="DTA2217" s="64" t="s">
        <v>4</v>
      </c>
      <c r="DTB2217" s="65">
        <v>4</v>
      </c>
      <c r="DTC2217" s="66">
        <v>651717.88</v>
      </c>
      <c r="DTD2217" s="66">
        <v>0</v>
      </c>
      <c r="DTE2217" s="66">
        <v>651717.88</v>
      </c>
      <c r="DTF2217" s="64" t="s">
        <v>1142</v>
      </c>
      <c r="DTG2217" s="64" t="s">
        <v>448</v>
      </c>
      <c r="DTH2217" s="64" t="s">
        <v>2390</v>
      </c>
      <c r="DTI2217" s="64" t="s">
        <v>4</v>
      </c>
      <c r="DTJ2217" s="65">
        <v>4</v>
      </c>
      <c r="DTK2217" s="66">
        <v>651717.88</v>
      </c>
      <c r="DTL2217" s="66">
        <v>0</v>
      </c>
      <c r="DTM2217" s="66">
        <v>651717.88</v>
      </c>
      <c r="DTN2217" s="64" t="s">
        <v>1142</v>
      </c>
      <c r="DTO2217" s="64" t="s">
        <v>448</v>
      </c>
      <c r="DTP2217" s="64" t="s">
        <v>2390</v>
      </c>
      <c r="DTQ2217" s="64" t="s">
        <v>4</v>
      </c>
      <c r="DTR2217" s="65">
        <v>4</v>
      </c>
      <c r="DTS2217" s="66">
        <v>651717.88</v>
      </c>
      <c r="DTT2217" s="66">
        <v>0</v>
      </c>
      <c r="DTU2217" s="66">
        <v>651717.88</v>
      </c>
      <c r="DTV2217" s="64" t="s">
        <v>1142</v>
      </c>
      <c r="DTW2217" s="64" t="s">
        <v>448</v>
      </c>
      <c r="DTX2217" s="64" t="s">
        <v>2390</v>
      </c>
      <c r="DTY2217" s="64" t="s">
        <v>4</v>
      </c>
      <c r="DTZ2217" s="65">
        <v>4</v>
      </c>
      <c r="DUA2217" s="66">
        <v>651717.88</v>
      </c>
      <c r="DUB2217" s="66">
        <v>0</v>
      </c>
      <c r="DUC2217" s="66">
        <v>651717.88</v>
      </c>
      <c r="DUD2217" s="64" t="s">
        <v>1142</v>
      </c>
      <c r="DUE2217" s="64" t="s">
        <v>448</v>
      </c>
      <c r="DUF2217" s="64" t="s">
        <v>2390</v>
      </c>
      <c r="DUG2217" s="64" t="s">
        <v>4</v>
      </c>
      <c r="DUH2217" s="65">
        <v>4</v>
      </c>
      <c r="DUI2217" s="66">
        <v>651717.88</v>
      </c>
      <c r="DUJ2217" s="66">
        <v>0</v>
      </c>
      <c r="DUK2217" s="66">
        <v>651717.88</v>
      </c>
      <c r="DUL2217" s="64" t="s">
        <v>1142</v>
      </c>
      <c r="DUM2217" s="64" t="s">
        <v>448</v>
      </c>
      <c r="DUN2217" s="64" t="s">
        <v>2390</v>
      </c>
      <c r="DUO2217" s="64" t="s">
        <v>4</v>
      </c>
      <c r="DUP2217" s="65">
        <v>4</v>
      </c>
      <c r="DUQ2217" s="66">
        <v>651717.88</v>
      </c>
      <c r="DUR2217" s="66">
        <v>0</v>
      </c>
      <c r="DUS2217" s="66">
        <v>651717.88</v>
      </c>
      <c r="DUT2217" s="64" t="s">
        <v>1142</v>
      </c>
      <c r="DUU2217" s="64" t="s">
        <v>448</v>
      </c>
      <c r="DUV2217" s="64" t="s">
        <v>2390</v>
      </c>
      <c r="DUW2217" s="64" t="s">
        <v>4</v>
      </c>
      <c r="DUX2217" s="65">
        <v>4</v>
      </c>
      <c r="DUY2217" s="66">
        <v>651717.88</v>
      </c>
      <c r="DUZ2217" s="66">
        <v>0</v>
      </c>
      <c r="DVA2217" s="66">
        <v>651717.88</v>
      </c>
      <c r="DVB2217" s="64" t="s">
        <v>1142</v>
      </c>
      <c r="DVC2217" s="64" t="s">
        <v>448</v>
      </c>
      <c r="DVD2217" s="64" t="s">
        <v>2390</v>
      </c>
      <c r="DVE2217" s="64" t="s">
        <v>4</v>
      </c>
      <c r="DVF2217" s="65">
        <v>4</v>
      </c>
      <c r="DVG2217" s="66">
        <v>651717.88</v>
      </c>
      <c r="DVH2217" s="66">
        <v>0</v>
      </c>
      <c r="DVI2217" s="66">
        <v>651717.88</v>
      </c>
      <c r="DVJ2217" s="64" t="s">
        <v>1142</v>
      </c>
      <c r="DVK2217" s="64" t="s">
        <v>448</v>
      </c>
      <c r="DVL2217" s="64" t="s">
        <v>2390</v>
      </c>
      <c r="DVM2217" s="64" t="s">
        <v>4</v>
      </c>
      <c r="DVN2217" s="65">
        <v>4</v>
      </c>
      <c r="DVO2217" s="66">
        <v>651717.88</v>
      </c>
      <c r="DVP2217" s="66">
        <v>0</v>
      </c>
      <c r="DVQ2217" s="66">
        <v>651717.88</v>
      </c>
      <c r="DVR2217" s="64" t="s">
        <v>1142</v>
      </c>
      <c r="DVS2217" s="64" t="s">
        <v>448</v>
      </c>
      <c r="DVT2217" s="64" t="s">
        <v>2390</v>
      </c>
      <c r="DVU2217" s="64" t="s">
        <v>4</v>
      </c>
      <c r="DVV2217" s="65">
        <v>4</v>
      </c>
      <c r="DVW2217" s="66">
        <v>651717.88</v>
      </c>
      <c r="DVX2217" s="66">
        <v>0</v>
      </c>
      <c r="DVY2217" s="66">
        <v>651717.88</v>
      </c>
      <c r="DVZ2217" s="64" t="s">
        <v>1142</v>
      </c>
      <c r="DWA2217" s="64" t="s">
        <v>448</v>
      </c>
      <c r="DWB2217" s="64" t="s">
        <v>2390</v>
      </c>
      <c r="DWC2217" s="64" t="s">
        <v>4</v>
      </c>
      <c r="DWD2217" s="65">
        <v>4</v>
      </c>
      <c r="DWE2217" s="66">
        <v>651717.88</v>
      </c>
      <c r="DWF2217" s="66">
        <v>0</v>
      </c>
      <c r="DWG2217" s="66">
        <v>651717.88</v>
      </c>
      <c r="DWH2217" s="64" t="s">
        <v>1142</v>
      </c>
      <c r="DWI2217" s="64" t="s">
        <v>448</v>
      </c>
      <c r="DWJ2217" s="64" t="s">
        <v>2390</v>
      </c>
      <c r="DWK2217" s="64" t="s">
        <v>4</v>
      </c>
      <c r="DWL2217" s="65">
        <v>4</v>
      </c>
      <c r="DWM2217" s="66">
        <v>651717.88</v>
      </c>
      <c r="DWN2217" s="66">
        <v>0</v>
      </c>
      <c r="DWO2217" s="66">
        <v>651717.88</v>
      </c>
      <c r="DWP2217" s="64" t="s">
        <v>1142</v>
      </c>
      <c r="DWQ2217" s="64" t="s">
        <v>448</v>
      </c>
      <c r="DWR2217" s="64" t="s">
        <v>2390</v>
      </c>
      <c r="DWS2217" s="64" t="s">
        <v>4</v>
      </c>
      <c r="DWT2217" s="65">
        <v>4</v>
      </c>
      <c r="DWU2217" s="66">
        <v>651717.88</v>
      </c>
      <c r="DWV2217" s="66">
        <v>0</v>
      </c>
      <c r="DWW2217" s="66">
        <v>651717.88</v>
      </c>
      <c r="DWX2217" s="64" t="s">
        <v>1142</v>
      </c>
      <c r="DWY2217" s="64" t="s">
        <v>448</v>
      </c>
      <c r="DWZ2217" s="64" t="s">
        <v>2390</v>
      </c>
      <c r="DXA2217" s="64" t="s">
        <v>4</v>
      </c>
      <c r="DXB2217" s="65">
        <v>4</v>
      </c>
      <c r="DXC2217" s="66">
        <v>651717.88</v>
      </c>
      <c r="DXD2217" s="66">
        <v>0</v>
      </c>
      <c r="DXE2217" s="66">
        <v>651717.88</v>
      </c>
      <c r="DXF2217" s="64" t="s">
        <v>1142</v>
      </c>
      <c r="DXG2217" s="64" t="s">
        <v>448</v>
      </c>
      <c r="DXH2217" s="64" t="s">
        <v>2390</v>
      </c>
      <c r="DXI2217" s="64" t="s">
        <v>4</v>
      </c>
      <c r="DXJ2217" s="65">
        <v>4</v>
      </c>
      <c r="DXK2217" s="66">
        <v>651717.88</v>
      </c>
      <c r="DXL2217" s="66">
        <v>0</v>
      </c>
      <c r="DXM2217" s="66">
        <v>651717.88</v>
      </c>
      <c r="DXN2217" s="64" t="s">
        <v>1142</v>
      </c>
      <c r="DXO2217" s="64" t="s">
        <v>448</v>
      </c>
      <c r="DXP2217" s="64" t="s">
        <v>2390</v>
      </c>
      <c r="DXQ2217" s="64" t="s">
        <v>4</v>
      </c>
      <c r="DXR2217" s="65">
        <v>4</v>
      </c>
      <c r="DXS2217" s="66">
        <v>651717.88</v>
      </c>
      <c r="DXT2217" s="66">
        <v>0</v>
      </c>
      <c r="DXU2217" s="66">
        <v>651717.88</v>
      </c>
      <c r="DXV2217" s="64" t="s">
        <v>1142</v>
      </c>
      <c r="DXW2217" s="64" t="s">
        <v>448</v>
      </c>
      <c r="DXX2217" s="64" t="s">
        <v>2390</v>
      </c>
      <c r="DXY2217" s="64" t="s">
        <v>4</v>
      </c>
      <c r="DXZ2217" s="65">
        <v>4</v>
      </c>
      <c r="DYA2217" s="66">
        <v>651717.88</v>
      </c>
      <c r="DYB2217" s="66">
        <v>0</v>
      </c>
      <c r="DYC2217" s="66">
        <v>651717.88</v>
      </c>
      <c r="DYD2217" s="64" t="s">
        <v>1142</v>
      </c>
      <c r="DYE2217" s="64" t="s">
        <v>448</v>
      </c>
      <c r="DYF2217" s="64" t="s">
        <v>2390</v>
      </c>
      <c r="DYG2217" s="64" t="s">
        <v>4</v>
      </c>
      <c r="DYH2217" s="65">
        <v>4</v>
      </c>
      <c r="DYI2217" s="66">
        <v>651717.88</v>
      </c>
      <c r="DYJ2217" s="66">
        <v>0</v>
      </c>
      <c r="DYK2217" s="66">
        <v>651717.88</v>
      </c>
      <c r="DYL2217" s="64" t="s">
        <v>1142</v>
      </c>
      <c r="DYM2217" s="64" t="s">
        <v>448</v>
      </c>
      <c r="DYN2217" s="64" t="s">
        <v>2390</v>
      </c>
      <c r="DYO2217" s="64" t="s">
        <v>4</v>
      </c>
      <c r="DYP2217" s="65">
        <v>4</v>
      </c>
      <c r="DYQ2217" s="66">
        <v>651717.88</v>
      </c>
      <c r="DYR2217" s="66">
        <v>0</v>
      </c>
      <c r="DYS2217" s="66">
        <v>651717.88</v>
      </c>
      <c r="DYT2217" s="64" t="s">
        <v>1142</v>
      </c>
      <c r="DYU2217" s="64" t="s">
        <v>448</v>
      </c>
      <c r="DYV2217" s="64" t="s">
        <v>2390</v>
      </c>
      <c r="DYW2217" s="64" t="s">
        <v>4</v>
      </c>
      <c r="DYX2217" s="65">
        <v>4</v>
      </c>
      <c r="DYY2217" s="66">
        <v>651717.88</v>
      </c>
      <c r="DYZ2217" s="66">
        <v>0</v>
      </c>
      <c r="DZA2217" s="66">
        <v>651717.88</v>
      </c>
      <c r="DZB2217" s="64" t="s">
        <v>1142</v>
      </c>
      <c r="DZC2217" s="64" t="s">
        <v>448</v>
      </c>
      <c r="DZD2217" s="64" t="s">
        <v>2390</v>
      </c>
      <c r="DZE2217" s="64" t="s">
        <v>4</v>
      </c>
      <c r="DZF2217" s="65">
        <v>4</v>
      </c>
      <c r="DZG2217" s="66">
        <v>651717.88</v>
      </c>
      <c r="DZH2217" s="66">
        <v>0</v>
      </c>
      <c r="DZI2217" s="66">
        <v>651717.88</v>
      </c>
      <c r="DZJ2217" s="64" t="s">
        <v>1142</v>
      </c>
      <c r="DZK2217" s="64" t="s">
        <v>448</v>
      </c>
      <c r="DZL2217" s="64" t="s">
        <v>2390</v>
      </c>
      <c r="DZM2217" s="64" t="s">
        <v>4</v>
      </c>
      <c r="DZN2217" s="65">
        <v>4</v>
      </c>
      <c r="DZO2217" s="66">
        <v>651717.88</v>
      </c>
      <c r="DZP2217" s="66">
        <v>0</v>
      </c>
      <c r="DZQ2217" s="66">
        <v>651717.88</v>
      </c>
      <c r="DZR2217" s="64" t="s">
        <v>1142</v>
      </c>
      <c r="DZS2217" s="64" t="s">
        <v>448</v>
      </c>
      <c r="DZT2217" s="64" t="s">
        <v>2390</v>
      </c>
      <c r="DZU2217" s="64" t="s">
        <v>4</v>
      </c>
      <c r="DZV2217" s="65">
        <v>4</v>
      </c>
      <c r="DZW2217" s="66">
        <v>651717.88</v>
      </c>
      <c r="DZX2217" s="66">
        <v>0</v>
      </c>
      <c r="DZY2217" s="66">
        <v>651717.88</v>
      </c>
      <c r="DZZ2217" s="64" t="s">
        <v>1142</v>
      </c>
      <c r="EAA2217" s="64" t="s">
        <v>448</v>
      </c>
      <c r="EAB2217" s="64" t="s">
        <v>2390</v>
      </c>
      <c r="EAC2217" s="64" t="s">
        <v>4</v>
      </c>
      <c r="EAD2217" s="65">
        <v>4</v>
      </c>
      <c r="EAE2217" s="66">
        <v>651717.88</v>
      </c>
      <c r="EAF2217" s="66">
        <v>0</v>
      </c>
      <c r="EAG2217" s="66">
        <v>651717.88</v>
      </c>
      <c r="EAH2217" s="64" t="s">
        <v>1142</v>
      </c>
      <c r="EAI2217" s="64" t="s">
        <v>448</v>
      </c>
      <c r="EAJ2217" s="64" t="s">
        <v>2390</v>
      </c>
      <c r="EAK2217" s="64" t="s">
        <v>4</v>
      </c>
      <c r="EAL2217" s="65">
        <v>4</v>
      </c>
      <c r="EAM2217" s="66">
        <v>651717.88</v>
      </c>
      <c r="EAN2217" s="66">
        <v>0</v>
      </c>
      <c r="EAO2217" s="66">
        <v>651717.88</v>
      </c>
      <c r="EAP2217" s="64" t="s">
        <v>1142</v>
      </c>
      <c r="EAQ2217" s="64" t="s">
        <v>448</v>
      </c>
      <c r="EAR2217" s="64" t="s">
        <v>2390</v>
      </c>
      <c r="EAS2217" s="64" t="s">
        <v>4</v>
      </c>
      <c r="EAT2217" s="65">
        <v>4</v>
      </c>
      <c r="EAU2217" s="66">
        <v>651717.88</v>
      </c>
      <c r="EAV2217" s="66">
        <v>0</v>
      </c>
      <c r="EAW2217" s="66">
        <v>651717.88</v>
      </c>
      <c r="EAX2217" s="64" t="s">
        <v>1142</v>
      </c>
      <c r="EAY2217" s="64" t="s">
        <v>448</v>
      </c>
      <c r="EAZ2217" s="64" t="s">
        <v>2390</v>
      </c>
      <c r="EBA2217" s="64" t="s">
        <v>4</v>
      </c>
      <c r="EBB2217" s="65">
        <v>4</v>
      </c>
      <c r="EBC2217" s="66">
        <v>651717.88</v>
      </c>
      <c r="EBD2217" s="66">
        <v>0</v>
      </c>
      <c r="EBE2217" s="66">
        <v>651717.88</v>
      </c>
      <c r="EBF2217" s="64" t="s">
        <v>1142</v>
      </c>
      <c r="EBG2217" s="64" t="s">
        <v>448</v>
      </c>
      <c r="EBH2217" s="64" t="s">
        <v>2390</v>
      </c>
      <c r="EBI2217" s="64" t="s">
        <v>4</v>
      </c>
      <c r="EBJ2217" s="65">
        <v>4</v>
      </c>
      <c r="EBK2217" s="66">
        <v>651717.88</v>
      </c>
      <c r="EBL2217" s="66">
        <v>0</v>
      </c>
      <c r="EBM2217" s="66">
        <v>651717.88</v>
      </c>
      <c r="EBN2217" s="64" t="s">
        <v>1142</v>
      </c>
      <c r="EBO2217" s="64" t="s">
        <v>448</v>
      </c>
      <c r="EBP2217" s="64" t="s">
        <v>2390</v>
      </c>
      <c r="EBQ2217" s="64" t="s">
        <v>4</v>
      </c>
      <c r="EBR2217" s="65">
        <v>4</v>
      </c>
      <c r="EBS2217" s="66">
        <v>651717.88</v>
      </c>
      <c r="EBT2217" s="66">
        <v>0</v>
      </c>
      <c r="EBU2217" s="66">
        <v>651717.88</v>
      </c>
      <c r="EBV2217" s="64" t="s">
        <v>1142</v>
      </c>
      <c r="EBW2217" s="64" t="s">
        <v>448</v>
      </c>
      <c r="EBX2217" s="64" t="s">
        <v>2390</v>
      </c>
      <c r="EBY2217" s="64" t="s">
        <v>4</v>
      </c>
      <c r="EBZ2217" s="65">
        <v>4</v>
      </c>
      <c r="ECA2217" s="66">
        <v>651717.88</v>
      </c>
      <c r="ECB2217" s="66">
        <v>0</v>
      </c>
      <c r="ECC2217" s="66">
        <v>651717.88</v>
      </c>
      <c r="ECD2217" s="64" t="s">
        <v>1142</v>
      </c>
      <c r="ECE2217" s="64" t="s">
        <v>448</v>
      </c>
      <c r="ECF2217" s="64" t="s">
        <v>2390</v>
      </c>
      <c r="ECG2217" s="64" t="s">
        <v>4</v>
      </c>
      <c r="ECH2217" s="65">
        <v>4</v>
      </c>
      <c r="ECI2217" s="66">
        <v>651717.88</v>
      </c>
      <c r="ECJ2217" s="66">
        <v>0</v>
      </c>
      <c r="ECK2217" s="66">
        <v>651717.88</v>
      </c>
      <c r="ECL2217" s="64" t="s">
        <v>1142</v>
      </c>
      <c r="ECM2217" s="64" t="s">
        <v>448</v>
      </c>
      <c r="ECN2217" s="64" t="s">
        <v>2390</v>
      </c>
      <c r="ECO2217" s="64" t="s">
        <v>4</v>
      </c>
      <c r="ECP2217" s="65">
        <v>4</v>
      </c>
      <c r="ECQ2217" s="66">
        <v>651717.88</v>
      </c>
      <c r="ECR2217" s="66">
        <v>0</v>
      </c>
      <c r="ECS2217" s="66">
        <v>651717.88</v>
      </c>
      <c r="ECT2217" s="64" t="s">
        <v>1142</v>
      </c>
      <c r="ECU2217" s="64" t="s">
        <v>448</v>
      </c>
      <c r="ECV2217" s="64" t="s">
        <v>2390</v>
      </c>
      <c r="ECW2217" s="64" t="s">
        <v>4</v>
      </c>
      <c r="ECX2217" s="65">
        <v>4</v>
      </c>
      <c r="ECY2217" s="66">
        <v>651717.88</v>
      </c>
      <c r="ECZ2217" s="66">
        <v>0</v>
      </c>
      <c r="EDA2217" s="66">
        <v>651717.88</v>
      </c>
      <c r="EDB2217" s="64" t="s">
        <v>1142</v>
      </c>
      <c r="EDC2217" s="64" t="s">
        <v>448</v>
      </c>
      <c r="EDD2217" s="64" t="s">
        <v>2390</v>
      </c>
      <c r="EDE2217" s="64" t="s">
        <v>4</v>
      </c>
      <c r="EDF2217" s="65">
        <v>4</v>
      </c>
      <c r="EDG2217" s="66">
        <v>651717.88</v>
      </c>
      <c r="EDH2217" s="66">
        <v>0</v>
      </c>
      <c r="EDI2217" s="66">
        <v>651717.88</v>
      </c>
      <c r="EDJ2217" s="64" t="s">
        <v>1142</v>
      </c>
      <c r="EDK2217" s="64" t="s">
        <v>448</v>
      </c>
      <c r="EDL2217" s="64" t="s">
        <v>2390</v>
      </c>
      <c r="EDM2217" s="64" t="s">
        <v>4</v>
      </c>
      <c r="EDN2217" s="65">
        <v>4</v>
      </c>
      <c r="EDO2217" s="66">
        <v>651717.88</v>
      </c>
      <c r="EDP2217" s="66">
        <v>0</v>
      </c>
      <c r="EDQ2217" s="66">
        <v>651717.88</v>
      </c>
      <c r="EDR2217" s="64" t="s">
        <v>1142</v>
      </c>
      <c r="EDS2217" s="64" t="s">
        <v>448</v>
      </c>
      <c r="EDT2217" s="64" t="s">
        <v>2390</v>
      </c>
      <c r="EDU2217" s="64" t="s">
        <v>4</v>
      </c>
      <c r="EDV2217" s="65">
        <v>4</v>
      </c>
      <c r="EDW2217" s="66">
        <v>651717.88</v>
      </c>
      <c r="EDX2217" s="66">
        <v>0</v>
      </c>
      <c r="EDY2217" s="66">
        <v>651717.88</v>
      </c>
      <c r="EDZ2217" s="64" t="s">
        <v>1142</v>
      </c>
      <c r="EEA2217" s="64" t="s">
        <v>448</v>
      </c>
      <c r="EEB2217" s="64" t="s">
        <v>2390</v>
      </c>
      <c r="EEC2217" s="64" t="s">
        <v>4</v>
      </c>
      <c r="EED2217" s="65">
        <v>4</v>
      </c>
      <c r="EEE2217" s="66">
        <v>651717.88</v>
      </c>
      <c r="EEF2217" s="66">
        <v>0</v>
      </c>
      <c r="EEG2217" s="66">
        <v>651717.88</v>
      </c>
      <c r="EEH2217" s="64" t="s">
        <v>1142</v>
      </c>
      <c r="EEI2217" s="64" t="s">
        <v>448</v>
      </c>
      <c r="EEJ2217" s="64" t="s">
        <v>2390</v>
      </c>
      <c r="EEK2217" s="64" t="s">
        <v>4</v>
      </c>
      <c r="EEL2217" s="65">
        <v>4</v>
      </c>
      <c r="EEM2217" s="66">
        <v>651717.88</v>
      </c>
      <c r="EEN2217" s="66">
        <v>0</v>
      </c>
      <c r="EEO2217" s="66">
        <v>651717.88</v>
      </c>
      <c r="EEP2217" s="64" t="s">
        <v>1142</v>
      </c>
      <c r="EEQ2217" s="64" t="s">
        <v>448</v>
      </c>
      <c r="EER2217" s="64" t="s">
        <v>2390</v>
      </c>
      <c r="EES2217" s="64" t="s">
        <v>4</v>
      </c>
      <c r="EET2217" s="65">
        <v>4</v>
      </c>
      <c r="EEU2217" s="66">
        <v>651717.88</v>
      </c>
      <c r="EEV2217" s="66">
        <v>0</v>
      </c>
      <c r="EEW2217" s="66">
        <v>651717.88</v>
      </c>
      <c r="EEX2217" s="64" t="s">
        <v>1142</v>
      </c>
      <c r="EEY2217" s="64" t="s">
        <v>448</v>
      </c>
      <c r="EEZ2217" s="64" t="s">
        <v>2390</v>
      </c>
      <c r="EFA2217" s="64" t="s">
        <v>4</v>
      </c>
      <c r="EFB2217" s="65">
        <v>4</v>
      </c>
      <c r="EFC2217" s="66">
        <v>651717.88</v>
      </c>
      <c r="EFD2217" s="66">
        <v>0</v>
      </c>
      <c r="EFE2217" s="66">
        <v>651717.88</v>
      </c>
      <c r="EFF2217" s="64" t="s">
        <v>1142</v>
      </c>
      <c r="EFG2217" s="64" t="s">
        <v>448</v>
      </c>
      <c r="EFH2217" s="64" t="s">
        <v>2390</v>
      </c>
      <c r="EFI2217" s="64" t="s">
        <v>4</v>
      </c>
      <c r="EFJ2217" s="65">
        <v>4</v>
      </c>
      <c r="EFK2217" s="66">
        <v>651717.88</v>
      </c>
      <c r="EFL2217" s="66">
        <v>0</v>
      </c>
      <c r="EFM2217" s="66">
        <v>651717.88</v>
      </c>
      <c r="EFN2217" s="64" t="s">
        <v>1142</v>
      </c>
      <c r="EFO2217" s="64" t="s">
        <v>448</v>
      </c>
      <c r="EFP2217" s="64" t="s">
        <v>2390</v>
      </c>
      <c r="EFQ2217" s="64" t="s">
        <v>4</v>
      </c>
      <c r="EFR2217" s="65">
        <v>4</v>
      </c>
      <c r="EFS2217" s="66">
        <v>651717.88</v>
      </c>
      <c r="EFT2217" s="66">
        <v>0</v>
      </c>
      <c r="EFU2217" s="66">
        <v>651717.88</v>
      </c>
      <c r="EFV2217" s="64" t="s">
        <v>1142</v>
      </c>
      <c r="EFW2217" s="64" t="s">
        <v>448</v>
      </c>
      <c r="EFX2217" s="64" t="s">
        <v>2390</v>
      </c>
      <c r="EFY2217" s="64" t="s">
        <v>4</v>
      </c>
      <c r="EFZ2217" s="65">
        <v>4</v>
      </c>
      <c r="EGA2217" s="66">
        <v>651717.88</v>
      </c>
      <c r="EGB2217" s="66">
        <v>0</v>
      </c>
      <c r="EGC2217" s="66">
        <v>651717.88</v>
      </c>
      <c r="EGD2217" s="64" t="s">
        <v>1142</v>
      </c>
      <c r="EGE2217" s="64" t="s">
        <v>448</v>
      </c>
      <c r="EGF2217" s="64" t="s">
        <v>2390</v>
      </c>
      <c r="EGG2217" s="64" t="s">
        <v>4</v>
      </c>
      <c r="EGH2217" s="65">
        <v>4</v>
      </c>
      <c r="EGI2217" s="66">
        <v>651717.88</v>
      </c>
      <c r="EGJ2217" s="66">
        <v>0</v>
      </c>
      <c r="EGK2217" s="66">
        <v>651717.88</v>
      </c>
      <c r="EGL2217" s="64" t="s">
        <v>1142</v>
      </c>
      <c r="EGM2217" s="64" t="s">
        <v>448</v>
      </c>
      <c r="EGN2217" s="64" t="s">
        <v>2390</v>
      </c>
      <c r="EGO2217" s="64" t="s">
        <v>4</v>
      </c>
      <c r="EGP2217" s="65">
        <v>4</v>
      </c>
      <c r="EGQ2217" s="66">
        <v>651717.88</v>
      </c>
      <c r="EGR2217" s="66">
        <v>0</v>
      </c>
      <c r="EGS2217" s="66">
        <v>651717.88</v>
      </c>
      <c r="EGT2217" s="64" t="s">
        <v>1142</v>
      </c>
      <c r="EGU2217" s="64" t="s">
        <v>448</v>
      </c>
      <c r="EGV2217" s="64" t="s">
        <v>2390</v>
      </c>
      <c r="EGW2217" s="64" t="s">
        <v>4</v>
      </c>
      <c r="EGX2217" s="65">
        <v>4</v>
      </c>
      <c r="EGY2217" s="66">
        <v>651717.88</v>
      </c>
      <c r="EGZ2217" s="66">
        <v>0</v>
      </c>
      <c r="EHA2217" s="66">
        <v>651717.88</v>
      </c>
      <c r="EHB2217" s="64" t="s">
        <v>1142</v>
      </c>
      <c r="EHC2217" s="64" t="s">
        <v>448</v>
      </c>
      <c r="EHD2217" s="64" t="s">
        <v>2390</v>
      </c>
      <c r="EHE2217" s="64" t="s">
        <v>4</v>
      </c>
      <c r="EHF2217" s="65">
        <v>4</v>
      </c>
      <c r="EHG2217" s="66">
        <v>651717.88</v>
      </c>
      <c r="EHH2217" s="66">
        <v>0</v>
      </c>
      <c r="EHI2217" s="66">
        <v>651717.88</v>
      </c>
      <c r="EHJ2217" s="64" t="s">
        <v>1142</v>
      </c>
      <c r="EHK2217" s="64" t="s">
        <v>448</v>
      </c>
      <c r="EHL2217" s="64" t="s">
        <v>2390</v>
      </c>
      <c r="EHM2217" s="64" t="s">
        <v>4</v>
      </c>
      <c r="EHN2217" s="65">
        <v>4</v>
      </c>
      <c r="EHO2217" s="66">
        <v>651717.88</v>
      </c>
      <c r="EHP2217" s="66">
        <v>0</v>
      </c>
      <c r="EHQ2217" s="66">
        <v>651717.88</v>
      </c>
      <c r="EHR2217" s="64" t="s">
        <v>1142</v>
      </c>
      <c r="EHS2217" s="64" t="s">
        <v>448</v>
      </c>
      <c r="EHT2217" s="64" t="s">
        <v>2390</v>
      </c>
      <c r="EHU2217" s="64" t="s">
        <v>4</v>
      </c>
      <c r="EHV2217" s="65">
        <v>4</v>
      </c>
      <c r="EHW2217" s="66">
        <v>651717.88</v>
      </c>
      <c r="EHX2217" s="66">
        <v>0</v>
      </c>
      <c r="EHY2217" s="66">
        <v>651717.88</v>
      </c>
      <c r="EHZ2217" s="64" t="s">
        <v>1142</v>
      </c>
      <c r="EIA2217" s="64" t="s">
        <v>448</v>
      </c>
      <c r="EIB2217" s="64" t="s">
        <v>2390</v>
      </c>
      <c r="EIC2217" s="64" t="s">
        <v>4</v>
      </c>
      <c r="EID2217" s="65">
        <v>4</v>
      </c>
      <c r="EIE2217" s="66">
        <v>651717.88</v>
      </c>
      <c r="EIF2217" s="66">
        <v>0</v>
      </c>
      <c r="EIG2217" s="66">
        <v>651717.88</v>
      </c>
      <c r="EIH2217" s="64" t="s">
        <v>1142</v>
      </c>
      <c r="EII2217" s="64" t="s">
        <v>448</v>
      </c>
      <c r="EIJ2217" s="64" t="s">
        <v>2390</v>
      </c>
      <c r="EIK2217" s="64" t="s">
        <v>4</v>
      </c>
      <c r="EIL2217" s="65">
        <v>4</v>
      </c>
      <c r="EIM2217" s="66">
        <v>651717.88</v>
      </c>
      <c r="EIN2217" s="66">
        <v>0</v>
      </c>
      <c r="EIO2217" s="66">
        <v>651717.88</v>
      </c>
      <c r="EIP2217" s="64" t="s">
        <v>1142</v>
      </c>
      <c r="EIQ2217" s="64" t="s">
        <v>448</v>
      </c>
      <c r="EIR2217" s="64" t="s">
        <v>2390</v>
      </c>
      <c r="EIS2217" s="64" t="s">
        <v>4</v>
      </c>
      <c r="EIT2217" s="65">
        <v>4</v>
      </c>
      <c r="EIU2217" s="66">
        <v>651717.88</v>
      </c>
      <c r="EIV2217" s="66">
        <v>0</v>
      </c>
      <c r="EIW2217" s="66">
        <v>651717.88</v>
      </c>
      <c r="EIX2217" s="64" t="s">
        <v>1142</v>
      </c>
      <c r="EIY2217" s="64" t="s">
        <v>448</v>
      </c>
      <c r="EIZ2217" s="64" t="s">
        <v>2390</v>
      </c>
      <c r="EJA2217" s="64" t="s">
        <v>4</v>
      </c>
      <c r="EJB2217" s="65">
        <v>4</v>
      </c>
      <c r="EJC2217" s="66">
        <v>651717.88</v>
      </c>
      <c r="EJD2217" s="66">
        <v>0</v>
      </c>
      <c r="EJE2217" s="66">
        <v>651717.88</v>
      </c>
      <c r="EJF2217" s="64" t="s">
        <v>1142</v>
      </c>
      <c r="EJG2217" s="64" t="s">
        <v>448</v>
      </c>
      <c r="EJH2217" s="64" t="s">
        <v>2390</v>
      </c>
      <c r="EJI2217" s="64" t="s">
        <v>4</v>
      </c>
      <c r="EJJ2217" s="65">
        <v>4</v>
      </c>
      <c r="EJK2217" s="66">
        <v>651717.88</v>
      </c>
      <c r="EJL2217" s="66">
        <v>0</v>
      </c>
      <c r="EJM2217" s="66">
        <v>651717.88</v>
      </c>
      <c r="EJN2217" s="64" t="s">
        <v>1142</v>
      </c>
      <c r="EJO2217" s="64" t="s">
        <v>448</v>
      </c>
      <c r="EJP2217" s="64" t="s">
        <v>2390</v>
      </c>
      <c r="EJQ2217" s="64" t="s">
        <v>4</v>
      </c>
      <c r="EJR2217" s="65">
        <v>4</v>
      </c>
      <c r="EJS2217" s="66">
        <v>651717.88</v>
      </c>
      <c r="EJT2217" s="66">
        <v>0</v>
      </c>
      <c r="EJU2217" s="66">
        <v>651717.88</v>
      </c>
      <c r="EJV2217" s="64" t="s">
        <v>1142</v>
      </c>
      <c r="EJW2217" s="64" t="s">
        <v>448</v>
      </c>
      <c r="EJX2217" s="64" t="s">
        <v>2390</v>
      </c>
      <c r="EJY2217" s="64" t="s">
        <v>4</v>
      </c>
      <c r="EJZ2217" s="65">
        <v>4</v>
      </c>
      <c r="EKA2217" s="66">
        <v>651717.88</v>
      </c>
      <c r="EKB2217" s="66">
        <v>0</v>
      </c>
      <c r="EKC2217" s="66">
        <v>651717.88</v>
      </c>
      <c r="EKD2217" s="64" t="s">
        <v>1142</v>
      </c>
      <c r="EKE2217" s="64" t="s">
        <v>448</v>
      </c>
      <c r="EKF2217" s="64" t="s">
        <v>2390</v>
      </c>
      <c r="EKG2217" s="64" t="s">
        <v>4</v>
      </c>
      <c r="EKH2217" s="65">
        <v>4</v>
      </c>
      <c r="EKI2217" s="66">
        <v>651717.88</v>
      </c>
      <c r="EKJ2217" s="66">
        <v>0</v>
      </c>
      <c r="EKK2217" s="66">
        <v>651717.88</v>
      </c>
      <c r="EKL2217" s="64" t="s">
        <v>1142</v>
      </c>
      <c r="EKM2217" s="64" t="s">
        <v>448</v>
      </c>
      <c r="EKN2217" s="64" t="s">
        <v>2390</v>
      </c>
      <c r="EKO2217" s="64" t="s">
        <v>4</v>
      </c>
      <c r="EKP2217" s="65">
        <v>4</v>
      </c>
      <c r="EKQ2217" s="66">
        <v>651717.88</v>
      </c>
      <c r="EKR2217" s="66">
        <v>0</v>
      </c>
      <c r="EKS2217" s="66">
        <v>651717.88</v>
      </c>
      <c r="EKT2217" s="64" t="s">
        <v>1142</v>
      </c>
      <c r="EKU2217" s="64" t="s">
        <v>448</v>
      </c>
      <c r="EKV2217" s="64" t="s">
        <v>2390</v>
      </c>
      <c r="EKW2217" s="64" t="s">
        <v>4</v>
      </c>
      <c r="EKX2217" s="65">
        <v>4</v>
      </c>
      <c r="EKY2217" s="66">
        <v>651717.88</v>
      </c>
      <c r="EKZ2217" s="66">
        <v>0</v>
      </c>
      <c r="ELA2217" s="66">
        <v>651717.88</v>
      </c>
      <c r="ELB2217" s="64" t="s">
        <v>1142</v>
      </c>
      <c r="ELC2217" s="64" t="s">
        <v>448</v>
      </c>
      <c r="ELD2217" s="64" t="s">
        <v>2390</v>
      </c>
      <c r="ELE2217" s="64" t="s">
        <v>4</v>
      </c>
      <c r="ELF2217" s="65">
        <v>4</v>
      </c>
      <c r="ELG2217" s="66">
        <v>651717.88</v>
      </c>
      <c r="ELH2217" s="66">
        <v>0</v>
      </c>
      <c r="ELI2217" s="66">
        <v>651717.88</v>
      </c>
      <c r="ELJ2217" s="64" t="s">
        <v>1142</v>
      </c>
      <c r="ELK2217" s="64" t="s">
        <v>448</v>
      </c>
      <c r="ELL2217" s="64" t="s">
        <v>2390</v>
      </c>
      <c r="ELM2217" s="64" t="s">
        <v>4</v>
      </c>
      <c r="ELN2217" s="65">
        <v>4</v>
      </c>
      <c r="ELO2217" s="66">
        <v>651717.88</v>
      </c>
      <c r="ELP2217" s="66">
        <v>0</v>
      </c>
      <c r="ELQ2217" s="66">
        <v>651717.88</v>
      </c>
      <c r="ELR2217" s="64" t="s">
        <v>1142</v>
      </c>
      <c r="ELS2217" s="64" t="s">
        <v>448</v>
      </c>
      <c r="ELT2217" s="64" t="s">
        <v>2390</v>
      </c>
      <c r="ELU2217" s="64" t="s">
        <v>4</v>
      </c>
      <c r="ELV2217" s="65">
        <v>4</v>
      </c>
      <c r="ELW2217" s="66">
        <v>651717.88</v>
      </c>
      <c r="ELX2217" s="66">
        <v>0</v>
      </c>
      <c r="ELY2217" s="66">
        <v>651717.88</v>
      </c>
      <c r="ELZ2217" s="64" t="s">
        <v>1142</v>
      </c>
      <c r="EMA2217" s="64" t="s">
        <v>448</v>
      </c>
      <c r="EMB2217" s="64" t="s">
        <v>2390</v>
      </c>
      <c r="EMC2217" s="64" t="s">
        <v>4</v>
      </c>
      <c r="EMD2217" s="65">
        <v>4</v>
      </c>
      <c r="EME2217" s="66">
        <v>651717.88</v>
      </c>
      <c r="EMF2217" s="66">
        <v>0</v>
      </c>
      <c r="EMG2217" s="66">
        <v>651717.88</v>
      </c>
      <c r="EMH2217" s="64" t="s">
        <v>1142</v>
      </c>
      <c r="EMI2217" s="64" t="s">
        <v>448</v>
      </c>
      <c r="EMJ2217" s="64" t="s">
        <v>2390</v>
      </c>
      <c r="EMK2217" s="64" t="s">
        <v>4</v>
      </c>
      <c r="EML2217" s="65">
        <v>4</v>
      </c>
      <c r="EMM2217" s="66">
        <v>651717.88</v>
      </c>
      <c r="EMN2217" s="66">
        <v>0</v>
      </c>
      <c r="EMO2217" s="66">
        <v>651717.88</v>
      </c>
      <c r="EMP2217" s="64" t="s">
        <v>1142</v>
      </c>
      <c r="EMQ2217" s="64" t="s">
        <v>448</v>
      </c>
      <c r="EMR2217" s="64" t="s">
        <v>2390</v>
      </c>
      <c r="EMS2217" s="64" t="s">
        <v>4</v>
      </c>
      <c r="EMT2217" s="65">
        <v>4</v>
      </c>
      <c r="EMU2217" s="66">
        <v>651717.88</v>
      </c>
      <c r="EMV2217" s="66">
        <v>0</v>
      </c>
      <c r="EMW2217" s="66">
        <v>651717.88</v>
      </c>
      <c r="EMX2217" s="64" t="s">
        <v>1142</v>
      </c>
      <c r="EMY2217" s="64" t="s">
        <v>448</v>
      </c>
      <c r="EMZ2217" s="64" t="s">
        <v>2390</v>
      </c>
      <c r="ENA2217" s="64" t="s">
        <v>4</v>
      </c>
      <c r="ENB2217" s="65">
        <v>4</v>
      </c>
      <c r="ENC2217" s="66">
        <v>651717.88</v>
      </c>
      <c r="END2217" s="66">
        <v>0</v>
      </c>
      <c r="ENE2217" s="66">
        <v>651717.88</v>
      </c>
      <c r="ENF2217" s="64" t="s">
        <v>1142</v>
      </c>
      <c r="ENG2217" s="64" t="s">
        <v>448</v>
      </c>
      <c r="ENH2217" s="64" t="s">
        <v>2390</v>
      </c>
      <c r="ENI2217" s="64" t="s">
        <v>4</v>
      </c>
      <c r="ENJ2217" s="65">
        <v>4</v>
      </c>
      <c r="ENK2217" s="66">
        <v>651717.88</v>
      </c>
      <c r="ENL2217" s="66">
        <v>0</v>
      </c>
      <c r="ENM2217" s="66">
        <v>651717.88</v>
      </c>
      <c r="ENN2217" s="64" t="s">
        <v>1142</v>
      </c>
      <c r="ENO2217" s="64" t="s">
        <v>448</v>
      </c>
      <c r="ENP2217" s="64" t="s">
        <v>2390</v>
      </c>
      <c r="ENQ2217" s="64" t="s">
        <v>4</v>
      </c>
      <c r="ENR2217" s="65">
        <v>4</v>
      </c>
      <c r="ENS2217" s="66">
        <v>651717.88</v>
      </c>
      <c r="ENT2217" s="66">
        <v>0</v>
      </c>
      <c r="ENU2217" s="66">
        <v>651717.88</v>
      </c>
      <c r="ENV2217" s="64" t="s">
        <v>1142</v>
      </c>
      <c r="ENW2217" s="64" t="s">
        <v>448</v>
      </c>
      <c r="ENX2217" s="64" t="s">
        <v>2390</v>
      </c>
      <c r="ENY2217" s="64" t="s">
        <v>4</v>
      </c>
      <c r="ENZ2217" s="65">
        <v>4</v>
      </c>
      <c r="EOA2217" s="66">
        <v>651717.88</v>
      </c>
      <c r="EOB2217" s="66">
        <v>0</v>
      </c>
      <c r="EOC2217" s="66">
        <v>651717.88</v>
      </c>
      <c r="EOD2217" s="64" t="s">
        <v>1142</v>
      </c>
      <c r="EOE2217" s="64" t="s">
        <v>448</v>
      </c>
      <c r="EOF2217" s="64" t="s">
        <v>2390</v>
      </c>
      <c r="EOG2217" s="64" t="s">
        <v>4</v>
      </c>
      <c r="EOH2217" s="65">
        <v>4</v>
      </c>
      <c r="EOI2217" s="66">
        <v>651717.88</v>
      </c>
      <c r="EOJ2217" s="66">
        <v>0</v>
      </c>
      <c r="EOK2217" s="66">
        <v>651717.88</v>
      </c>
      <c r="EOL2217" s="64" t="s">
        <v>1142</v>
      </c>
      <c r="EOM2217" s="64" t="s">
        <v>448</v>
      </c>
      <c r="EON2217" s="64" t="s">
        <v>2390</v>
      </c>
      <c r="EOO2217" s="64" t="s">
        <v>4</v>
      </c>
      <c r="EOP2217" s="65">
        <v>4</v>
      </c>
      <c r="EOQ2217" s="66">
        <v>651717.88</v>
      </c>
      <c r="EOR2217" s="66">
        <v>0</v>
      </c>
      <c r="EOS2217" s="66">
        <v>651717.88</v>
      </c>
      <c r="EOT2217" s="64" t="s">
        <v>1142</v>
      </c>
      <c r="EOU2217" s="64" t="s">
        <v>448</v>
      </c>
      <c r="EOV2217" s="64" t="s">
        <v>2390</v>
      </c>
      <c r="EOW2217" s="64" t="s">
        <v>4</v>
      </c>
      <c r="EOX2217" s="65">
        <v>4</v>
      </c>
      <c r="EOY2217" s="66">
        <v>651717.88</v>
      </c>
      <c r="EOZ2217" s="66">
        <v>0</v>
      </c>
      <c r="EPA2217" s="66">
        <v>651717.88</v>
      </c>
      <c r="EPB2217" s="64" t="s">
        <v>1142</v>
      </c>
      <c r="EPC2217" s="64" t="s">
        <v>448</v>
      </c>
      <c r="EPD2217" s="64" t="s">
        <v>2390</v>
      </c>
      <c r="EPE2217" s="64" t="s">
        <v>4</v>
      </c>
      <c r="EPF2217" s="65">
        <v>4</v>
      </c>
      <c r="EPG2217" s="66">
        <v>651717.88</v>
      </c>
      <c r="EPH2217" s="66">
        <v>0</v>
      </c>
      <c r="EPI2217" s="66">
        <v>651717.88</v>
      </c>
      <c r="EPJ2217" s="64" t="s">
        <v>1142</v>
      </c>
      <c r="EPK2217" s="64" t="s">
        <v>448</v>
      </c>
      <c r="EPL2217" s="64" t="s">
        <v>2390</v>
      </c>
      <c r="EPM2217" s="64" t="s">
        <v>4</v>
      </c>
      <c r="EPN2217" s="65">
        <v>4</v>
      </c>
      <c r="EPO2217" s="66">
        <v>651717.88</v>
      </c>
      <c r="EPP2217" s="66">
        <v>0</v>
      </c>
      <c r="EPQ2217" s="66">
        <v>651717.88</v>
      </c>
      <c r="EPR2217" s="64" t="s">
        <v>1142</v>
      </c>
      <c r="EPS2217" s="64" t="s">
        <v>448</v>
      </c>
      <c r="EPT2217" s="64" t="s">
        <v>2390</v>
      </c>
      <c r="EPU2217" s="64" t="s">
        <v>4</v>
      </c>
      <c r="EPV2217" s="65">
        <v>4</v>
      </c>
      <c r="EPW2217" s="66">
        <v>651717.88</v>
      </c>
      <c r="EPX2217" s="66">
        <v>0</v>
      </c>
      <c r="EPY2217" s="66">
        <v>651717.88</v>
      </c>
      <c r="EPZ2217" s="64" t="s">
        <v>1142</v>
      </c>
      <c r="EQA2217" s="64" t="s">
        <v>448</v>
      </c>
      <c r="EQB2217" s="64" t="s">
        <v>2390</v>
      </c>
      <c r="EQC2217" s="64" t="s">
        <v>4</v>
      </c>
      <c r="EQD2217" s="65">
        <v>4</v>
      </c>
      <c r="EQE2217" s="66">
        <v>651717.88</v>
      </c>
      <c r="EQF2217" s="66">
        <v>0</v>
      </c>
      <c r="EQG2217" s="66">
        <v>651717.88</v>
      </c>
      <c r="EQH2217" s="64" t="s">
        <v>1142</v>
      </c>
      <c r="EQI2217" s="64" t="s">
        <v>448</v>
      </c>
      <c r="EQJ2217" s="64" t="s">
        <v>2390</v>
      </c>
      <c r="EQK2217" s="64" t="s">
        <v>4</v>
      </c>
      <c r="EQL2217" s="65">
        <v>4</v>
      </c>
      <c r="EQM2217" s="66">
        <v>651717.88</v>
      </c>
      <c r="EQN2217" s="66">
        <v>0</v>
      </c>
      <c r="EQO2217" s="66">
        <v>651717.88</v>
      </c>
      <c r="EQP2217" s="64" t="s">
        <v>1142</v>
      </c>
      <c r="EQQ2217" s="64" t="s">
        <v>448</v>
      </c>
      <c r="EQR2217" s="64" t="s">
        <v>2390</v>
      </c>
      <c r="EQS2217" s="64" t="s">
        <v>4</v>
      </c>
      <c r="EQT2217" s="65">
        <v>4</v>
      </c>
      <c r="EQU2217" s="66">
        <v>651717.88</v>
      </c>
      <c r="EQV2217" s="66">
        <v>0</v>
      </c>
      <c r="EQW2217" s="66">
        <v>651717.88</v>
      </c>
      <c r="EQX2217" s="64" t="s">
        <v>1142</v>
      </c>
      <c r="EQY2217" s="64" t="s">
        <v>448</v>
      </c>
      <c r="EQZ2217" s="64" t="s">
        <v>2390</v>
      </c>
      <c r="ERA2217" s="64" t="s">
        <v>4</v>
      </c>
      <c r="ERB2217" s="65">
        <v>4</v>
      </c>
      <c r="ERC2217" s="66">
        <v>651717.88</v>
      </c>
      <c r="ERD2217" s="66">
        <v>0</v>
      </c>
      <c r="ERE2217" s="66">
        <v>651717.88</v>
      </c>
      <c r="ERF2217" s="64" t="s">
        <v>1142</v>
      </c>
      <c r="ERG2217" s="64" t="s">
        <v>448</v>
      </c>
      <c r="ERH2217" s="64" t="s">
        <v>2390</v>
      </c>
      <c r="ERI2217" s="64" t="s">
        <v>4</v>
      </c>
      <c r="ERJ2217" s="65">
        <v>4</v>
      </c>
      <c r="ERK2217" s="66">
        <v>651717.88</v>
      </c>
      <c r="ERL2217" s="66">
        <v>0</v>
      </c>
      <c r="ERM2217" s="66">
        <v>651717.88</v>
      </c>
      <c r="ERN2217" s="64" t="s">
        <v>1142</v>
      </c>
      <c r="ERO2217" s="64" t="s">
        <v>448</v>
      </c>
      <c r="ERP2217" s="64" t="s">
        <v>2390</v>
      </c>
      <c r="ERQ2217" s="64" t="s">
        <v>4</v>
      </c>
      <c r="ERR2217" s="65">
        <v>4</v>
      </c>
      <c r="ERS2217" s="66">
        <v>651717.88</v>
      </c>
      <c r="ERT2217" s="66">
        <v>0</v>
      </c>
      <c r="ERU2217" s="66">
        <v>651717.88</v>
      </c>
      <c r="ERV2217" s="64" t="s">
        <v>1142</v>
      </c>
      <c r="ERW2217" s="64" t="s">
        <v>448</v>
      </c>
      <c r="ERX2217" s="64" t="s">
        <v>2390</v>
      </c>
      <c r="ERY2217" s="64" t="s">
        <v>4</v>
      </c>
      <c r="ERZ2217" s="65">
        <v>4</v>
      </c>
      <c r="ESA2217" s="66">
        <v>651717.88</v>
      </c>
      <c r="ESB2217" s="66">
        <v>0</v>
      </c>
      <c r="ESC2217" s="66">
        <v>651717.88</v>
      </c>
      <c r="ESD2217" s="64" t="s">
        <v>1142</v>
      </c>
      <c r="ESE2217" s="64" t="s">
        <v>448</v>
      </c>
      <c r="ESF2217" s="64" t="s">
        <v>2390</v>
      </c>
      <c r="ESG2217" s="64" t="s">
        <v>4</v>
      </c>
      <c r="ESH2217" s="65">
        <v>4</v>
      </c>
      <c r="ESI2217" s="66">
        <v>651717.88</v>
      </c>
      <c r="ESJ2217" s="66">
        <v>0</v>
      </c>
      <c r="ESK2217" s="66">
        <v>651717.88</v>
      </c>
      <c r="ESL2217" s="64" t="s">
        <v>1142</v>
      </c>
      <c r="ESM2217" s="64" t="s">
        <v>448</v>
      </c>
      <c r="ESN2217" s="64" t="s">
        <v>2390</v>
      </c>
      <c r="ESO2217" s="64" t="s">
        <v>4</v>
      </c>
      <c r="ESP2217" s="65">
        <v>4</v>
      </c>
      <c r="ESQ2217" s="66">
        <v>651717.88</v>
      </c>
      <c r="ESR2217" s="66">
        <v>0</v>
      </c>
      <c r="ESS2217" s="66">
        <v>651717.88</v>
      </c>
      <c r="EST2217" s="64" t="s">
        <v>1142</v>
      </c>
      <c r="ESU2217" s="64" t="s">
        <v>448</v>
      </c>
      <c r="ESV2217" s="64" t="s">
        <v>2390</v>
      </c>
      <c r="ESW2217" s="64" t="s">
        <v>4</v>
      </c>
      <c r="ESX2217" s="65">
        <v>4</v>
      </c>
      <c r="ESY2217" s="66">
        <v>651717.88</v>
      </c>
      <c r="ESZ2217" s="66">
        <v>0</v>
      </c>
      <c r="ETA2217" s="66">
        <v>651717.88</v>
      </c>
      <c r="ETB2217" s="64" t="s">
        <v>1142</v>
      </c>
      <c r="ETC2217" s="64" t="s">
        <v>448</v>
      </c>
      <c r="ETD2217" s="64" t="s">
        <v>2390</v>
      </c>
      <c r="ETE2217" s="64" t="s">
        <v>4</v>
      </c>
      <c r="ETF2217" s="65">
        <v>4</v>
      </c>
      <c r="ETG2217" s="66">
        <v>651717.88</v>
      </c>
      <c r="ETH2217" s="66">
        <v>0</v>
      </c>
      <c r="ETI2217" s="66">
        <v>651717.88</v>
      </c>
      <c r="ETJ2217" s="64" t="s">
        <v>1142</v>
      </c>
      <c r="ETK2217" s="64" t="s">
        <v>448</v>
      </c>
      <c r="ETL2217" s="64" t="s">
        <v>2390</v>
      </c>
      <c r="ETM2217" s="64" t="s">
        <v>4</v>
      </c>
      <c r="ETN2217" s="65">
        <v>4</v>
      </c>
      <c r="ETO2217" s="66">
        <v>651717.88</v>
      </c>
      <c r="ETP2217" s="66">
        <v>0</v>
      </c>
      <c r="ETQ2217" s="66">
        <v>651717.88</v>
      </c>
      <c r="ETR2217" s="64" t="s">
        <v>1142</v>
      </c>
      <c r="ETS2217" s="64" t="s">
        <v>448</v>
      </c>
      <c r="ETT2217" s="64" t="s">
        <v>2390</v>
      </c>
      <c r="ETU2217" s="64" t="s">
        <v>4</v>
      </c>
      <c r="ETV2217" s="65">
        <v>4</v>
      </c>
      <c r="ETW2217" s="66">
        <v>651717.88</v>
      </c>
      <c r="ETX2217" s="66">
        <v>0</v>
      </c>
      <c r="ETY2217" s="66">
        <v>651717.88</v>
      </c>
      <c r="ETZ2217" s="64" t="s">
        <v>1142</v>
      </c>
      <c r="EUA2217" s="64" t="s">
        <v>448</v>
      </c>
      <c r="EUB2217" s="64" t="s">
        <v>2390</v>
      </c>
      <c r="EUC2217" s="64" t="s">
        <v>4</v>
      </c>
      <c r="EUD2217" s="65">
        <v>4</v>
      </c>
      <c r="EUE2217" s="66">
        <v>651717.88</v>
      </c>
      <c r="EUF2217" s="66">
        <v>0</v>
      </c>
      <c r="EUG2217" s="66">
        <v>651717.88</v>
      </c>
      <c r="EUH2217" s="64" t="s">
        <v>1142</v>
      </c>
      <c r="EUI2217" s="64" t="s">
        <v>448</v>
      </c>
      <c r="EUJ2217" s="64" t="s">
        <v>2390</v>
      </c>
      <c r="EUK2217" s="64" t="s">
        <v>4</v>
      </c>
      <c r="EUL2217" s="65">
        <v>4</v>
      </c>
      <c r="EUM2217" s="66">
        <v>651717.88</v>
      </c>
      <c r="EUN2217" s="66">
        <v>0</v>
      </c>
      <c r="EUO2217" s="66">
        <v>651717.88</v>
      </c>
      <c r="EUP2217" s="64" t="s">
        <v>1142</v>
      </c>
      <c r="EUQ2217" s="64" t="s">
        <v>448</v>
      </c>
      <c r="EUR2217" s="64" t="s">
        <v>2390</v>
      </c>
      <c r="EUS2217" s="64" t="s">
        <v>4</v>
      </c>
      <c r="EUT2217" s="65">
        <v>4</v>
      </c>
      <c r="EUU2217" s="66">
        <v>651717.88</v>
      </c>
      <c r="EUV2217" s="66">
        <v>0</v>
      </c>
      <c r="EUW2217" s="66">
        <v>651717.88</v>
      </c>
      <c r="EUX2217" s="64" t="s">
        <v>1142</v>
      </c>
      <c r="EUY2217" s="64" t="s">
        <v>448</v>
      </c>
      <c r="EUZ2217" s="64" t="s">
        <v>2390</v>
      </c>
      <c r="EVA2217" s="64" t="s">
        <v>4</v>
      </c>
      <c r="EVB2217" s="65">
        <v>4</v>
      </c>
      <c r="EVC2217" s="66">
        <v>651717.88</v>
      </c>
      <c r="EVD2217" s="66">
        <v>0</v>
      </c>
      <c r="EVE2217" s="66">
        <v>651717.88</v>
      </c>
      <c r="EVF2217" s="64" t="s">
        <v>1142</v>
      </c>
      <c r="EVG2217" s="64" t="s">
        <v>448</v>
      </c>
      <c r="EVH2217" s="64" t="s">
        <v>2390</v>
      </c>
      <c r="EVI2217" s="64" t="s">
        <v>4</v>
      </c>
      <c r="EVJ2217" s="65">
        <v>4</v>
      </c>
      <c r="EVK2217" s="66">
        <v>651717.88</v>
      </c>
      <c r="EVL2217" s="66">
        <v>0</v>
      </c>
      <c r="EVM2217" s="66">
        <v>651717.88</v>
      </c>
      <c r="EVN2217" s="64" t="s">
        <v>1142</v>
      </c>
      <c r="EVO2217" s="64" t="s">
        <v>448</v>
      </c>
      <c r="EVP2217" s="64" t="s">
        <v>2390</v>
      </c>
      <c r="EVQ2217" s="64" t="s">
        <v>4</v>
      </c>
      <c r="EVR2217" s="65">
        <v>4</v>
      </c>
      <c r="EVS2217" s="66">
        <v>651717.88</v>
      </c>
      <c r="EVT2217" s="66">
        <v>0</v>
      </c>
      <c r="EVU2217" s="66">
        <v>651717.88</v>
      </c>
      <c r="EVV2217" s="64" t="s">
        <v>1142</v>
      </c>
      <c r="EVW2217" s="64" t="s">
        <v>448</v>
      </c>
      <c r="EVX2217" s="64" t="s">
        <v>2390</v>
      </c>
      <c r="EVY2217" s="64" t="s">
        <v>4</v>
      </c>
      <c r="EVZ2217" s="65">
        <v>4</v>
      </c>
      <c r="EWA2217" s="66">
        <v>651717.88</v>
      </c>
      <c r="EWB2217" s="66">
        <v>0</v>
      </c>
      <c r="EWC2217" s="66">
        <v>651717.88</v>
      </c>
      <c r="EWD2217" s="64" t="s">
        <v>1142</v>
      </c>
      <c r="EWE2217" s="64" t="s">
        <v>448</v>
      </c>
      <c r="EWF2217" s="64" t="s">
        <v>2390</v>
      </c>
      <c r="EWG2217" s="64" t="s">
        <v>4</v>
      </c>
      <c r="EWH2217" s="65">
        <v>4</v>
      </c>
      <c r="EWI2217" s="66">
        <v>651717.88</v>
      </c>
      <c r="EWJ2217" s="66">
        <v>0</v>
      </c>
      <c r="EWK2217" s="66">
        <v>651717.88</v>
      </c>
      <c r="EWL2217" s="64" t="s">
        <v>1142</v>
      </c>
      <c r="EWM2217" s="64" t="s">
        <v>448</v>
      </c>
      <c r="EWN2217" s="64" t="s">
        <v>2390</v>
      </c>
      <c r="EWO2217" s="64" t="s">
        <v>4</v>
      </c>
      <c r="EWP2217" s="65">
        <v>4</v>
      </c>
      <c r="EWQ2217" s="66">
        <v>651717.88</v>
      </c>
      <c r="EWR2217" s="66">
        <v>0</v>
      </c>
      <c r="EWS2217" s="66">
        <v>651717.88</v>
      </c>
      <c r="EWT2217" s="64" t="s">
        <v>1142</v>
      </c>
      <c r="EWU2217" s="64" t="s">
        <v>448</v>
      </c>
      <c r="EWV2217" s="64" t="s">
        <v>2390</v>
      </c>
      <c r="EWW2217" s="64" t="s">
        <v>4</v>
      </c>
      <c r="EWX2217" s="65">
        <v>4</v>
      </c>
      <c r="EWY2217" s="66">
        <v>651717.88</v>
      </c>
      <c r="EWZ2217" s="66">
        <v>0</v>
      </c>
      <c r="EXA2217" s="66">
        <v>651717.88</v>
      </c>
      <c r="EXB2217" s="64" t="s">
        <v>1142</v>
      </c>
      <c r="EXC2217" s="64" t="s">
        <v>448</v>
      </c>
      <c r="EXD2217" s="64" t="s">
        <v>2390</v>
      </c>
      <c r="EXE2217" s="64" t="s">
        <v>4</v>
      </c>
      <c r="EXF2217" s="65">
        <v>4</v>
      </c>
      <c r="EXG2217" s="66">
        <v>651717.88</v>
      </c>
      <c r="EXH2217" s="66">
        <v>0</v>
      </c>
      <c r="EXI2217" s="66">
        <v>651717.88</v>
      </c>
      <c r="EXJ2217" s="64" t="s">
        <v>1142</v>
      </c>
      <c r="EXK2217" s="64" t="s">
        <v>448</v>
      </c>
      <c r="EXL2217" s="64" t="s">
        <v>2390</v>
      </c>
      <c r="EXM2217" s="64" t="s">
        <v>4</v>
      </c>
      <c r="EXN2217" s="65">
        <v>4</v>
      </c>
      <c r="EXO2217" s="66">
        <v>651717.88</v>
      </c>
      <c r="EXP2217" s="66">
        <v>0</v>
      </c>
      <c r="EXQ2217" s="66">
        <v>651717.88</v>
      </c>
      <c r="EXR2217" s="64" t="s">
        <v>1142</v>
      </c>
      <c r="EXS2217" s="64" t="s">
        <v>448</v>
      </c>
      <c r="EXT2217" s="64" t="s">
        <v>2390</v>
      </c>
      <c r="EXU2217" s="64" t="s">
        <v>4</v>
      </c>
      <c r="EXV2217" s="65">
        <v>4</v>
      </c>
      <c r="EXW2217" s="66">
        <v>651717.88</v>
      </c>
      <c r="EXX2217" s="66">
        <v>0</v>
      </c>
      <c r="EXY2217" s="66">
        <v>651717.88</v>
      </c>
      <c r="EXZ2217" s="64" t="s">
        <v>1142</v>
      </c>
      <c r="EYA2217" s="64" t="s">
        <v>448</v>
      </c>
      <c r="EYB2217" s="64" t="s">
        <v>2390</v>
      </c>
      <c r="EYC2217" s="64" t="s">
        <v>4</v>
      </c>
      <c r="EYD2217" s="65">
        <v>4</v>
      </c>
      <c r="EYE2217" s="66">
        <v>651717.88</v>
      </c>
      <c r="EYF2217" s="66">
        <v>0</v>
      </c>
      <c r="EYG2217" s="66">
        <v>651717.88</v>
      </c>
      <c r="EYH2217" s="64" t="s">
        <v>1142</v>
      </c>
      <c r="EYI2217" s="64" t="s">
        <v>448</v>
      </c>
      <c r="EYJ2217" s="64" t="s">
        <v>2390</v>
      </c>
      <c r="EYK2217" s="64" t="s">
        <v>4</v>
      </c>
      <c r="EYL2217" s="65">
        <v>4</v>
      </c>
      <c r="EYM2217" s="66">
        <v>651717.88</v>
      </c>
      <c r="EYN2217" s="66">
        <v>0</v>
      </c>
      <c r="EYO2217" s="66">
        <v>651717.88</v>
      </c>
      <c r="EYP2217" s="64" t="s">
        <v>1142</v>
      </c>
      <c r="EYQ2217" s="64" t="s">
        <v>448</v>
      </c>
      <c r="EYR2217" s="64" t="s">
        <v>2390</v>
      </c>
      <c r="EYS2217" s="64" t="s">
        <v>4</v>
      </c>
      <c r="EYT2217" s="65">
        <v>4</v>
      </c>
      <c r="EYU2217" s="66">
        <v>651717.88</v>
      </c>
      <c r="EYV2217" s="66">
        <v>0</v>
      </c>
      <c r="EYW2217" s="66">
        <v>651717.88</v>
      </c>
      <c r="EYX2217" s="64" t="s">
        <v>1142</v>
      </c>
      <c r="EYY2217" s="64" t="s">
        <v>448</v>
      </c>
      <c r="EYZ2217" s="64" t="s">
        <v>2390</v>
      </c>
      <c r="EZA2217" s="64" t="s">
        <v>4</v>
      </c>
      <c r="EZB2217" s="65">
        <v>4</v>
      </c>
      <c r="EZC2217" s="66">
        <v>651717.88</v>
      </c>
      <c r="EZD2217" s="66">
        <v>0</v>
      </c>
      <c r="EZE2217" s="66">
        <v>651717.88</v>
      </c>
      <c r="EZF2217" s="64" t="s">
        <v>1142</v>
      </c>
      <c r="EZG2217" s="64" t="s">
        <v>448</v>
      </c>
      <c r="EZH2217" s="64" t="s">
        <v>2390</v>
      </c>
      <c r="EZI2217" s="64" t="s">
        <v>4</v>
      </c>
      <c r="EZJ2217" s="65">
        <v>4</v>
      </c>
      <c r="EZK2217" s="66">
        <v>651717.88</v>
      </c>
      <c r="EZL2217" s="66">
        <v>0</v>
      </c>
      <c r="EZM2217" s="66">
        <v>651717.88</v>
      </c>
      <c r="EZN2217" s="64" t="s">
        <v>1142</v>
      </c>
      <c r="EZO2217" s="64" t="s">
        <v>448</v>
      </c>
      <c r="EZP2217" s="64" t="s">
        <v>2390</v>
      </c>
      <c r="EZQ2217" s="64" t="s">
        <v>4</v>
      </c>
      <c r="EZR2217" s="65">
        <v>4</v>
      </c>
      <c r="EZS2217" s="66">
        <v>651717.88</v>
      </c>
      <c r="EZT2217" s="66">
        <v>0</v>
      </c>
      <c r="EZU2217" s="66">
        <v>651717.88</v>
      </c>
      <c r="EZV2217" s="64" t="s">
        <v>1142</v>
      </c>
      <c r="EZW2217" s="64" t="s">
        <v>448</v>
      </c>
      <c r="EZX2217" s="64" t="s">
        <v>2390</v>
      </c>
      <c r="EZY2217" s="64" t="s">
        <v>4</v>
      </c>
      <c r="EZZ2217" s="65">
        <v>4</v>
      </c>
      <c r="FAA2217" s="66">
        <v>651717.88</v>
      </c>
      <c r="FAB2217" s="66">
        <v>0</v>
      </c>
      <c r="FAC2217" s="66">
        <v>651717.88</v>
      </c>
      <c r="FAD2217" s="64" t="s">
        <v>1142</v>
      </c>
      <c r="FAE2217" s="64" t="s">
        <v>448</v>
      </c>
      <c r="FAF2217" s="64" t="s">
        <v>2390</v>
      </c>
      <c r="FAG2217" s="64" t="s">
        <v>4</v>
      </c>
      <c r="FAH2217" s="65">
        <v>4</v>
      </c>
      <c r="FAI2217" s="66">
        <v>651717.88</v>
      </c>
      <c r="FAJ2217" s="66">
        <v>0</v>
      </c>
      <c r="FAK2217" s="66">
        <v>651717.88</v>
      </c>
      <c r="FAL2217" s="64" t="s">
        <v>1142</v>
      </c>
      <c r="FAM2217" s="64" t="s">
        <v>448</v>
      </c>
      <c r="FAN2217" s="64" t="s">
        <v>2390</v>
      </c>
      <c r="FAO2217" s="64" t="s">
        <v>4</v>
      </c>
      <c r="FAP2217" s="65">
        <v>4</v>
      </c>
      <c r="FAQ2217" s="66">
        <v>651717.88</v>
      </c>
      <c r="FAR2217" s="66">
        <v>0</v>
      </c>
      <c r="FAS2217" s="66">
        <v>651717.88</v>
      </c>
      <c r="FAT2217" s="64" t="s">
        <v>1142</v>
      </c>
      <c r="FAU2217" s="64" t="s">
        <v>448</v>
      </c>
      <c r="FAV2217" s="64" t="s">
        <v>2390</v>
      </c>
      <c r="FAW2217" s="64" t="s">
        <v>4</v>
      </c>
      <c r="FAX2217" s="65">
        <v>4</v>
      </c>
      <c r="FAY2217" s="66">
        <v>651717.88</v>
      </c>
      <c r="FAZ2217" s="66">
        <v>0</v>
      </c>
      <c r="FBA2217" s="66">
        <v>651717.88</v>
      </c>
      <c r="FBB2217" s="64" t="s">
        <v>1142</v>
      </c>
      <c r="FBC2217" s="64" t="s">
        <v>448</v>
      </c>
      <c r="FBD2217" s="64" t="s">
        <v>2390</v>
      </c>
      <c r="FBE2217" s="64" t="s">
        <v>4</v>
      </c>
      <c r="FBF2217" s="65">
        <v>4</v>
      </c>
      <c r="FBG2217" s="66">
        <v>651717.88</v>
      </c>
      <c r="FBH2217" s="66">
        <v>0</v>
      </c>
      <c r="FBI2217" s="66">
        <v>651717.88</v>
      </c>
      <c r="FBJ2217" s="64" t="s">
        <v>1142</v>
      </c>
      <c r="FBK2217" s="64" t="s">
        <v>448</v>
      </c>
      <c r="FBL2217" s="64" t="s">
        <v>2390</v>
      </c>
      <c r="FBM2217" s="64" t="s">
        <v>4</v>
      </c>
      <c r="FBN2217" s="65">
        <v>4</v>
      </c>
      <c r="FBO2217" s="66">
        <v>651717.88</v>
      </c>
      <c r="FBP2217" s="66">
        <v>0</v>
      </c>
      <c r="FBQ2217" s="66">
        <v>651717.88</v>
      </c>
      <c r="FBR2217" s="64" t="s">
        <v>1142</v>
      </c>
      <c r="FBS2217" s="64" t="s">
        <v>448</v>
      </c>
      <c r="FBT2217" s="64" t="s">
        <v>2390</v>
      </c>
      <c r="FBU2217" s="64" t="s">
        <v>4</v>
      </c>
      <c r="FBV2217" s="65">
        <v>4</v>
      </c>
      <c r="FBW2217" s="66">
        <v>651717.88</v>
      </c>
      <c r="FBX2217" s="66">
        <v>0</v>
      </c>
      <c r="FBY2217" s="66">
        <v>651717.88</v>
      </c>
      <c r="FBZ2217" s="64" t="s">
        <v>1142</v>
      </c>
      <c r="FCA2217" s="64" t="s">
        <v>448</v>
      </c>
      <c r="FCB2217" s="64" t="s">
        <v>2390</v>
      </c>
      <c r="FCC2217" s="64" t="s">
        <v>4</v>
      </c>
      <c r="FCD2217" s="65">
        <v>4</v>
      </c>
      <c r="FCE2217" s="66">
        <v>651717.88</v>
      </c>
      <c r="FCF2217" s="66">
        <v>0</v>
      </c>
      <c r="FCG2217" s="66">
        <v>651717.88</v>
      </c>
      <c r="FCH2217" s="64" t="s">
        <v>1142</v>
      </c>
      <c r="FCI2217" s="64" t="s">
        <v>448</v>
      </c>
      <c r="FCJ2217" s="64" t="s">
        <v>2390</v>
      </c>
      <c r="FCK2217" s="64" t="s">
        <v>4</v>
      </c>
      <c r="FCL2217" s="65">
        <v>4</v>
      </c>
      <c r="FCM2217" s="66">
        <v>651717.88</v>
      </c>
      <c r="FCN2217" s="66">
        <v>0</v>
      </c>
      <c r="FCO2217" s="66">
        <v>651717.88</v>
      </c>
      <c r="FCP2217" s="64" t="s">
        <v>1142</v>
      </c>
      <c r="FCQ2217" s="64" t="s">
        <v>448</v>
      </c>
      <c r="FCR2217" s="64" t="s">
        <v>2390</v>
      </c>
      <c r="FCS2217" s="64" t="s">
        <v>4</v>
      </c>
      <c r="FCT2217" s="65">
        <v>4</v>
      </c>
      <c r="FCU2217" s="66">
        <v>651717.88</v>
      </c>
      <c r="FCV2217" s="66">
        <v>0</v>
      </c>
      <c r="FCW2217" s="66">
        <v>651717.88</v>
      </c>
      <c r="FCX2217" s="64" t="s">
        <v>1142</v>
      </c>
      <c r="FCY2217" s="64" t="s">
        <v>448</v>
      </c>
      <c r="FCZ2217" s="64" t="s">
        <v>2390</v>
      </c>
      <c r="FDA2217" s="64" t="s">
        <v>4</v>
      </c>
      <c r="FDB2217" s="65">
        <v>4</v>
      </c>
      <c r="FDC2217" s="66">
        <v>651717.88</v>
      </c>
      <c r="FDD2217" s="66">
        <v>0</v>
      </c>
      <c r="FDE2217" s="66">
        <v>651717.88</v>
      </c>
      <c r="FDF2217" s="64" t="s">
        <v>1142</v>
      </c>
      <c r="FDG2217" s="64" t="s">
        <v>448</v>
      </c>
      <c r="FDH2217" s="64" t="s">
        <v>2390</v>
      </c>
      <c r="FDI2217" s="64" t="s">
        <v>4</v>
      </c>
      <c r="FDJ2217" s="65">
        <v>4</v>
      </c>
      <c r="FDK2217" s="66">
        <v>651717.88</v>
      </c>
      <c r="FDL2217" s="66">
        <v>0</v>
      </c>
      <c r="FDM2217" s="66">
        <v>651717.88</v>
      </c>
      <c r="FDN2217" s="64" t="s">
        <v>1142</v>
      </c>
      <c r="FDO2217" s="64" t="s">
        <v>448</v>
      </c>
      <c r="FDP2217" s="64" t="s">
        <v>2390</v>
      </c>
      <c r="FDQ2217" s="64" t="s">
        <v>4</v>
      </c>
      <c r="FDR2217" s="65">
        <v>4</v>
      </c>
      <c r="FDS2217" s="66">
        <v>651717.88</v>
      </c>
      <c r="FDT2217" s="66">
        <v>0</v>
      </c>
      <c r="FDU2217" s="66">
        <v>651717.88</v>
      </c>
      <c r="FDV2217" s="64" t="s">
        <v>1142</v>
      </c>
      <c r="FDW2217" s="64" t="s">
        <v>448</v>
      </c>
      <c r="FDX2217" s="64" t="s">
        <v>2390</v>
      </c>
      <c r="FDY2217" s="64" t="s">
        <v>4</v>
      </c>
      <c r="FDZ2217" s="65">
        <v>4</v>
      </c>
      <c r="FEA2217" s="66">
        <v>651717.88</v>
      </c>
      <c r="FEB2217" s="66">
        <v>0</v>
      </c>
      <c r="FEC2217" s="66">
        <v>651717.88</v>
      </c>
      <c r="FED2217" s="64" t="s">
        <v>1142</v>
      </c>
      <c r="FEE2217" s="64" t="s">
        <v>448</v>
      </c>
      <c r="FEF2217" s="64" t="s">
        <v>2390</v>
      </c>
      <c r="FEG2217" s="64" t="s">
        <v>4</v>
      </c>
      <c r="FEH2217" s="65">
        <v>4</v>
      </c>
      <c r="FEI2217" s="66">
        <v>651717.88</v>
      </c>
      <c r="FEJ2217" s="66">
        <v>0</v>
      </c>
      <c r="FEK2217" s="66">
        <v>651717.88</v>
      </c>
      <c r="FEL2217" s="64" t="s">
        <v>1142</v>
      </c>
      <c r="FEM2217" s="64" t="s">
        <v>448</v>
      </c>
      <c r="FEN2217" s="64" t="s">
        <v>2390</v>
      </c>
      <c r="FEO2217" s="64" t="s">
        <v>4</v>
      </c>
      <c r="FEP2217" s="65">
        <v>4</v>
      </c>
      <c r="FEQ2217" s="66">
        <v>651717.88</v>
      </c>
      <c r="FER2217" s="66">
        <v>0</v>
      </c>
      <c r="FES2217" s="66">
        <v>651717.88</v>
      </c>
      <c r="FET2217" s="64" t="s">
        <v>1142</v>
      </c>
      <c r="FEU2217" s="64" t="s">
        <v>448</v>
      </c>
      <c r="FEV2217" s="64" t="s">
        <v>2390</v>
      </c>
      <c r="FEW2217" s="64" t="s">
        <v>4</v>
      </c>
      <c r="FEX2217" s="65">
        <v>4</v>
      </c>
      <c r="FEY2217" s="66">
        <v>651717.88</v>
      </c>
      <c r="FEZ2217" s="66">
        <v>0</v>
      </c>
      <c r="FFA2217" s="66">
        <v>651717.88</v>
      </c>
      <c r="FFB2217" s="64" t="s">
        <v>1142</v>
      </c>
      <c r="FFC2217" s="64" t="s">
        <v>448</v>
      </c>
      <c r="FFD2217" s="64" t="s">
        <v>2390</v>
      </c>
      <c r="FFE2217" s="64" t="s">
        <v>4</v>
      </c>
      <c r="FFF2217" s="65">
        <v>4</v>
      </c>
      <c r="FFG2217" s="66">
        <v>651717.88</v>
      </c>
      <c r="FFH2217" s="66">
        <v>0</v>
      </c>
      <c r="FFI2217" s="66">
        <v>651717.88</v>
      </c>
      <c r="FFJ2217" s="64" t="s">
        <v>1142</v>
      </c>
      <c r="FFK2217" s="64" t="s">
        <v>448</v>
      </c>
      <c r="FFL2217" s="64" t="s">
        <v>2390</v>
      </c>
      <c r="FFM2217" s="64" t="s">
        <v>4</v>
      </c>
      <c r="FFN2217" s="65">
        <v>4</v>
      </c>
      <c r="FFO2217" s="66">
        <v>651717.88</v>
      </c>
      <c r="FFP2217" s="66">
        <v>0</v>
      </c>
      <c r="FFQ2217" s="66">
        <v>651717.88</v>
      </c>
      <c r="FFR2217" s="64" t="s">
        <v>1142</v>
      </c>
      <c r="FFS2217" s="64" t="s">
        <v>448</v>
      </c>
      <c r="FFT2217" s="64" t="s">
        <v>2390</v>
      </c>
      <c r="FFU2217" s="64" t="s">
        <v>4</v>
      </c>
      <c r="FFV2217" s="65">
        <v>4</v>
      </c>
      <c r="FFW2217" s="66">
        <v>651717.88</v>
      </c>
      <c r="FFX2217" s="66">
        <v>0</v>
      </c>
      <c r="FFY2217" s="66">
        <v>651717.88</v>
      </c>
      <c r="FFZ2217" s="64" t="s">
        <v>1142</v>
      </c>
      <c r="FGA2217" s="64" t="s">
        <v>448</v>
      </c>
      <c r="FGB2217" s="64" t="s">
        <v>2390</v>
      </c>
      <c r="FGC2217" s="64" t="s">
        <v>4</v>
      </c>
      <c r="FGD2217" s="65">
        <v>4</v>
      </c>
      <c r="FGE2217" s="66">
        <v>651717.88</v>
      </c>
      <c r="FGF2217" s="66">
        <v>0</v>
      </c>
      <c r="FGG2217" s="66">
        <v>651717.88</v>
      </c>
      <c r="FGH2217" s="64" t="s">
        <v>1142</v>
      </c>
      <c r="FGI2217" s="64" t="s">
        <v>448</v>
      </c>
      <c r="FGJ2217" s="64" t="s">
        <v>2390</v>
      </c>
      <c r="FGK2217" s="64" t="s">
        <v>4</v>
      </c>
      <c r="FGL2217" s="65">
        <v>4</v>
      </c>
      <c r="FGM2217" s="66">
        <v>651717.88</v>
      </c>
      <c r="FGN2217" s="66">
        <v>0</v>
      </c>
      <c r="FGO2217" s="66">
        <v>651717.88</v>
      </c>
      <c r="FGP2217" s="64" t="s">
        <v>1142</v>
      </c>
      <c r="FGQ2217" s="64" t="s">
        <v>448</v>
      </c>
      <c r="FGR2217" s="64" t="s">
        <v>2390</v>
      </c>
      <c r="FGS2217" s="64" t="s">
        <v>4</v>
      </c>
      <c r="FGT2217" s="65">
        <v>4</v>
      </c>
      <c r="FGU2217" s="66">
        <v>651717.88</v>
      </c>
      <c r="FGV2217" s="66">
        <v>0</v>
      </c>
      <c r="FGW2217" s="66">
        <v>651717.88</v>
      </c>
      <c r="FGX2217" s="64" t="s">
        <v>1142</v>
      </c>
      <c r="FGY2217" s="64" t="s">
        <v>448</v>
      </c>
      <c r="FGZ2217" s="64" t="s">
        <v>2390</v>
      </c>
      <c r="FHA2217" s="64" t="s">
        <v>4</v>
      </c>
      <c r="FHB2217" s="65">
        <v>4</v>
      </c>
      <c r="FHC2217" s="66">
        <v>651717.88</v>
      </c>
      <c r="FHD2217" s="66">
        <v>0</v>
      </c>
      <c r="FHE2217" s="66">
        <v>651717.88</v>
      </c>
      <c r="FHF2217" s="64" t="s">
        <v>1142</v>
      </c>
      <c r="FHG2217" s="64" t="s">
        <v>448</v>
      </c>
      <c r="FHH2217" s="64" t="s">
        <v>2390</v>
      </c>
      <c r="FHI2217" s="64" t="s">
        <v>4</v>
      </c>
      <c r="FHJ2217" s="65">
        <v>4</v>
      </c>
      <c r="FHK2217" s="66">
        <v>651717.88</v>
      </c>
      <c r="FHL2217" s="66">
        <v>0</v>
      </c>
      <c r="FHM2217" s="66">
        <v>651717.88</v>
      </c>
      <c r="FHN2217" s="64" t="s">
        <v>1142</v>
      </c>
      <c r="FHO2217" s="64" t="s">
        <v>448</v>
      </c>
      <c r="FHP2217" s="64" t="s">
        <v>2390</v>
      </c>
      <c r="FHQ2217" s="64" t="s">
        <v>4</v>
      </c>
      <c r="FHR2217" s="65">
        <v>4</v>
      </c>
      <c r="FHS2217" s="66">
        <v>651717.88</v>
      </c>
      <c r="FHT2217" s="66">
        <v>0</v>
      </c>
      <c r="FHU2217" s="66">
        <v>651717.88</v>
      </c>
      <c r="FHV2217" s="64" t="s">
        <v>1142</v>
      </c>
      <c r="FHW2217" s="64" t="s">
        <v>448</v>
      </c>
      <c r="FHX2217" s="64" t="s">
        <v>2390</v>
      </c>
      <c r="FHY2217" s="64" t="s">
        <v>4</v>
      </c>
      <c r="FHZ2217" s="65">
        <v>4</v>
      </c>
      <c r="FIA2217" s="66">
        <v>651717.88</v>
      </c>
      <c r="FIB2217" s="66">
        <v>0</v>
      </c>
      <c r="FIC2217" s="66">
        <v>651717.88</v>
      </c>
      <c r="FID2217" s="64" t="s">
        <v>1142</v>
      </c>
      <c r="FIE2217" s="64" t="s">
        <v>448</v>
      </c>
      <c r="FIF2217" s="64" t="s">
        <v>2390</v>
      </c>
      <c r="FIG2217" s="64" t="s">
        <v>4</v>
      </c>
      <c r="FIH2217" s="65">
        <v>4</v>
      </c>
      <c r="FII2217" s="66">
        <v>651717.88</v>
      </c>
      <c r="FIJ2217" s="66">
        <v>0</v>
      </c>
      <c r="FIK2217" s="66">
        <v>651717.88</v>
      </c>
      <c r="FIL2217" s="64" t="s">
        <v>1142</v>
      </c>
      <c r="FIM2217" s="64" t="s">
        <v>448</v>
      </c>
      <c r="FIN2217" s="64" t="s">
        <v>2390</v>
      </c>
      <c r="FIO2217" s="64" t="s">
        <v>4</v>
      </c>
      <c r="FIP2217" s="65">
        <v>4</v>
      </c>
      <c r="FIQ2217" s="66">
        <v>651717.88</v>
      </c>
      <c r="FIR2217" s="66">
        <v>0</v>
      </c>
      <c r="FIS2217" s="66">
        <v>651717.88</v>
      </c>
      <c r="FIT2217" s="64" t="s">
        <v>1142</v>
      </c>
      <c r="FIU2217" s="64" t="s">
        <v>448</v>
      </c>
      <c r="FIV2217" s="64" t="s">
        <v>2390</v>
      </c>
      <c r="FIW2217" s="64" t="s">
        <v>4</v>
      </c>
      <c r="FIX2217" s="65">
        <v>4</v>
      </c>
      <c r="FIY2217" s="66">
        <v>651717.88</v>
      </c>
      <c r="FIZ2217" s="66">
        <v>0</v>
      </c>
      <c r="FJA2217" s="66">
        <v>651717.88</v>
      </c>
      <c r="FJB2217" s="64" t="s">
        <v>1142</v>
      </c>
      <c r="FJC2217" s="64" t="s">
        <v>448</v>
      </c>
      <c r="FJD2217" s="64" t="s">
        <v>2390</v>
      </c>
      <c r="FJE2217" s="64" t="s">
        <v>4</v>
      </c>
      <c r="FJF2217" s="65">
        <v>4</v>
      </c>
      <c r="FJG2217" s="66">
        <v>651717.88</v>
      </c>
      <c r="FJH2217" s="66">
        <v>0</v>
      </c>
      <c r="FJI2217" s="66">
        <v>651717.88</v>
      </c>
      <c r="FJJ2217" s="64" t="s">
        <v>1142</v>
      </c>
      <c r="FJK2217" s="64" t="s">
        <v>448</v>
      </c>
      <c r="FJL2217" s="64" t="s">
        <v>2390</v>
      </c>
      <c r="FJM2217" s="64" t="s">
        <v>4</v>
      </c>
      <c r="FJN2217" s="65">
        <v>4</v>
      </c>
      <c r="FJO2217" s="66">
        <v>651717.88</v>
      </c>
      <c r="FJP2217" s="66">
        <v>0</v>
      </c>
      <c r="FJQ2217" s="66">
        <v>651717.88</v>
      </c>
      <c r="FJR2217" s="64" t="s">
        <v>1142</v>
      </c>
      <c r="FJS2217" s="64" t="s">
        <v>448</v>
      </c>
      <c r="FJT2217" s="64" t="s">
        <v>2390</v>
      </c>
      <c r="FJU2217" s="64" t="s">
        <v>4</v>
      </c>
      <c r="FJV2217" s="65">
        <v>4</v>
      </c>
      <c r="FJW2217" s="66">
        <v>651717.88</v>
      </c>
      <c r="FJX2217" s="66">
        <v>0</v>
      </c>
      <c r="FJY2217" s="66">
        <v>651717.88</v>
      </c>
      <c r="FJZ2217" s="64" t="s">
        <v>1142</v>
      </c>
      <c r="FKA2217" s="64" t="s">
        <v>448</v>
      </c>
      <c r="FKB2217" s="64" t="s">
        <v>2390</v>
      </c>
      <c r="FKC2217" s="64" t="s">
        <v>4</v>
      </c>
      <c r="FKD2217" s="65">
        <v>4</v>
      </c>
      <c r="FKE2217" s="66">
        <v>651717.88</v>
      </c>
      <c r="FKF2217" s="66">
        <v>0</v>
      </c>
      <c r="FKG2217" s="66">
        <v>651717.88</v>
      </c>
      <c r="FKH2217" s="64" t="s">
        <v>1142</v>
      </c>
      <c r="FKI2217" s="64" t="s">
        <v>448</v>
      </c>
      <c r="FKJ2217" s="64" t="s">
        <v>2390</v>
      </c>
      <c r="FKK2217" s="64" t="s">
        <v>4</v>
      </c>
      <c r="FKL2217" s="65">
        <v>4</v>
      </c>
      <c r="FKM2217" s="66">
        <v>651717.88</v>
      </c>
      <c r="FKN2217" s="66">
        <v>0</v>
      </c>
      <c r="FKO2217" s="66">
        <v>651717.88</v>
      </c>
      <c r="FKP2217" s="64" t="s">
        <v>1142</v>
      </c>
      <c r="FKQ2217" s="64" t="s">
        <v>448</v>
      </c>
      <c r="FKR2217" s="64" t="s">
        <v>2390</v>
      </c>
      <c r="FKS2217" s="64" t="s">
        <v>4</v>
      </c>
      <c r="FKT2217" s="65">
        <v>4</v>
      </c>
      <c r="FKU2217" s="66">
        <v>651717.88</v>
      </c>
      <c r="FKV2217" s="66">
        <v>0</v>
      </c>
      <c r="FKW2217" s="66">
        <v>651717.88</v>
      </c>
      <c r="FKX2217" s="64" t="s">
        <v>1142</v>
      </c>
      <c r="FKY2217" s="64" t="s">
        <v>448</v>
      </c>
      <c r="FKZ2217" s="64" t="s">
        <v>2390</v>
      </c>
      <c r="FLA2217" s="64" t="s">
        <v>4</v>
      </c>
      <c r="FLB2217" s="65">
        <v>4</v>
      </c>
      <c r="FLC2217" s="66">
        <v>651717.88</v>
      </c>
      <c r="FLD2217" s="66">
        <v>0</v>
      </c>
      <c r="FLE2217" s="66">
        <v>651717.88</v>
      </c>
      <c r="FLF2217" s="64" t="s">
        <v>1142</v>
      </c>
      <c r="FLG2217" s="64" t="s">
        <v>448</v>
      </c>
      <c r="FLH2217" s="64" t="s">
        <v>2390</v>
      </c>
      <c r="FLI2217" s="64" t="s">
        <v>4</v>
      </c>
      <c r="FLJ2217" s="65">
        <v>4</v>
      </c>
      <c r="FLK2217" s="66">
        <v>651717.88</v>
      </c>
      <c r="FLL2217" s="66">
        <v>0</v>
      </c>
      <c r="FLM2217" s="66">
        <v>651717.88</v>
      </c>
      <c r="FLN2217" s="64" t="s">
        <v>1142</v>
      </c>
      <c r="FLO2217" s="64" t="s">
        <v>448</v>
      </c>
      <c r="FLP2217" s="64" t="s">
        <v>2390</v>
      </c>
      <c r="FLQ2217" s="64" t="s">
        <v>4</v>
      </c>
      <c r="FLR2217" s="65">
        <v>4</v>
      </c>
      <c r="FLS2217" s="66">
        <v>651717.88</v>
      </c>
      <c r="FLT2217" s="66">
        <v>0</v>
      </c>
      <c r="FLU2217" s="66">
        <v>651717.88</v>
      </c>
      <c r="FLV2217" s="64" t="s">
        <v>1142</v>
      </c>
      <c r="FLW2217" s="64" t="s">
        <v>448</v>
      </c>
      <c r="FLX2217" s="64" t="s">
        <v>2390</v>
      </c>
      <c r="FLY2217" s="64" t="s">
        <v>4</v>
      </c>
      <c r="FLZ2217" s="65">
        <v>4</v>
      </c>
      <c r="FMA2217" s="66">
        <v>651717.88</v>
      </c>
      <c r="FMB2217" s="66">
        <v>0</v>
      </c>
      <c r="FMC2217" s="66">
        <v>651717.88</v>
      </c>
      <c r="FMD2217" s="64" t="s">
        <v>1142</v>
      </c>
      <c r="FME2217" s="64" t="s">
        <v>448</v>
      </c>
      <c r="FMF2217" s="64" t="s">
        <v>2390</v>
      </c>
      <c r="FMG2217" s="64" t="s">
        <v>4</v>
      </c>
      <c r="FMH2217" s="65">
        <v>4</v>
      </c>
      <c r="FMI2217" s="66">
        <v>651717.88</v>
      </c>
      <c r="FMJ2217" s="66">
        <v>0</v>
      </c>
      <c r="FMK2217" s="66">
        <v>651717.88</v>
      </c>
      <c r="FML2217" s="64" t="s">
        <v>1142</v>
      </c>
      <c r="FMM2217" s="64" t="s">
        <v>448</v>
      </c>
      <c r="FMN2217" s="64" t="s">
        <v>2390</v>
      </c>
      <c r="FMO2217" s="64" t="s">
        <v>4</v>
      </c>
      <c r="FMP2217" s="65">
        <v>4</v>
      </c>
      <c r="FMQ2217" s="66">
        <v>651717.88</v>
      </c>
      <c r="FMR2217" s="66">
        <v>0</v>
      </c>
      <c r="FMS2217" s="66">
        <v>651717.88</v>
      </c>
      <c r="FMT2217" s="64" t="s">
        <v>1142</v>
      </c>
      <c r="FMU2217" s="64" t="s">
        <v>448</v>
      </c>
      <c r="FMV2217" s="64" t="s">
        <v>2390</v>
      </c>
      <c r="FMW2217" s="64" t="s">
        <v>4</v>
      </c>
      <c r="FMX2217" s="65">
        <v>4</v>
      </c>
      <c r="FMY2217" s="66">
        <v>651717.88</v>
      </c>
      <c r="FMZ2217" s="66">
        <v>0</v>
      </c>
      <c r="FNA2217" s="66">
        <v>651717.88</v>
      </c>
      <c r="FNB2217" s="64" t="s">
        <v>1142</v>
      </c>
      <c r="FNC2217" s="64" t="s">
        <v>448</v>
      </c>
      <c r="FND2217" s="64" t="s">
        <v>2390</v>
      </c>
      <c r="FNE2217" s="64" t="s">
        <v>4</v>
      </c>
      <c r="FNF2217" s="65">
        <v>4</v>
      </c>
      <c r="FNG2217" s="66">
        <v>651717.88</v>
      </c>
      <c r="FNH2217" s="66">
        <v>0</v>
      </c>
      <c r="FNI2217" s="66">
        <v>651717.88</v>
      </c>
      <c r="FNJ2217" s="64" t="s">
        <v>1142</v>
      </c>
      <c r="FNK2217" s="64" t="s">
        <v>448</v>
      </c>
      <c r="FNL2217" s="64" t="s">
        <v>2390</v>
      </c>
      <c r="FNM2217" s="64" t="s">
        <v>4</v>
      </c>
      <c r="FNN2217" s="65">
        <v>4</v>
      </c>
      <c r="FNO2217" s="66">
        <v>651717.88</v>
      </c>
      <c r="FNP2217" s="66">
        <v>0</v>
      </c>
      <c r="FNQ2217" s="66">
        <v>651717.88</v>
      </c>
      <c r="FNR2217" s="64" t="s">
        <v>1142</v>
      </c>
      <c r="FNS2217" s="64" t="s">
        <v>448</v>
      </c>
      <c r="FNT2217" s="64" t="s">
        <v>2390</v>
      </c>
      <c r="FNU2217" s="64" t="s">
        <v>4</v>
      </c>
      <c r="FNV2217" s="65">
        <v>4</v>
      </c>
      <c r="FNW2217" s="66">
        <v>651717.88</v>
      </c>
      <c r="FNX2217" s="66">
        <v>0</v>
      </c>
      <c r="FNY2217" s="66">
        <v>651717.88</v>
      </c>
      <c r="FNZ2217" s="64" t="s">
        <v>1142</v>
      </c>
      <c r="FOA2217" s="64" t="s">
        <v>448</v>
      </c>
      <c r="FOB2217" s="64" t="s">
        <v>2390</v>
      </c>
      <c r="FOC2217" s="64" t="s">
        <v>4</v>
      </c>
      <c r="FOD2217" s="65">
        <v>4</v>
      </c>
      <c r="FOE2217" s="66">
        <v>651717.88</v>
      </c>
      <c r="FOF2217" s="66">
        <v>0</v>
      </c>
      <c r="FOG2217" s="66">
        <v>651717.88</v>
      </c>
      <c r="FOH2217" s="64" t="s">
        <v>1142</v>
      </c>
      <c r="FOI2217" s="64" t="s">
        <v>448</v>
      </c>
      <c r="FOJ2217" s="64" t="s">
        <v>2390</v>
      </c>
      <c r="FOK2217" s="64" t="s">
        <v>4</v>
      </c>
      <c r="FOL2217" s="65">
        <v>4</v>
      </c>
      <c r="FOM2217" s="66">
        <v>651717.88</v>
      </c>
      <c r="FON2217" s="66">
        <v>0</v>
      </c>
      <c r="FOO2217" s="66">
        <v>651717.88</v>
      </c>
      <c r="FOP2217" s="64" t="s">
        <v>1142</v>
      </c>
      <c r="FOQ2217" s="64" t="s">
        <v>448</v>
      </c>
      <c r="FOR2217" s="64" t="s">
        <v>2390</v>
      </c>
      <c r="FOS2217" s="64" t="s">
        <v>4</v>
      </c>
      <c r="FOT2217" s="65">
        <v>4</v>
      </c>
      <c r="FOU2217" s="66">
        <v>651717.88</v>
      </c>
      <c r="FOV2217" s="66">
        <v>0</v>
      </c>
      <c r="FOW2217" s="66">
        <v>651717.88</v>
      </c>
      <c r="FOX2217" s="64" t="s">
        <v>1142</v>
      </c>
      <c r="FOY2217" s="64" t="s">
        <v>448</v>
      </c>
      <c r="FOZ2217" s="64" t="s">
        <v>2390</v>
      </c>
      <c r="FPA2217" s="64" t="s">
        <v>4</v>
      </c>
      <c r="FPB2217" s="65">
        <v>4</v>
      </c>
      <c r="FPC2217" s="66">
        <v>651717.88</v>
      </c>
      <c r="FPD2217" s="66">
        <v>0</v>
      </c>
      <c r="FPE2217" s="66">
        <v>651717.88</v>
      </c>
      <c r="FPF2217" s="64" t="s">
        <v>1142</v>
      </c>
      <c r="FPG2217" s="64" t="s">
        <v>448</v>
      </c>
      <c r="FPH2217" s="64" t="s">
        <v>2390</v>
      </c>
      <c r="FPI2217" s="64" t="s">
        <v>4</v>
      </c>
      <c r="FPJ2217" s="65">
        <v>4</v>
      </c>
      <c r="FPK2217" s="66">
        <v>651717.88</v>
      </c>
      <c r="FPL2217" s="66">
        <v>0</v>
      </c>
      <c r="FPM2217" s="66">
        <v>651717.88</v>
      </c>
      <c r="FPN2217" s="64" t="s">
        <v>1142</v>
      </c>
      <c r="FPO2217" s="64" t="s">
        <v>448</v>
      </c>
      <c r="FPP2217" s="64" t="s">
        <v>2390</v>
      </c>
      <c r="FPQ2217" s="64" t="s">
        <v>4</v>
      </c>
      <c r="FPR2217" s="65">
        <v>4</v>
      </c>
      <c r="FPS2217" s="66">
        <v>651717.88</v>
      </c>
      <c r="FPT2217" s="66">
        <v>0</v>
      </c>
      <c r="FPU2217" s="66">
        <v>651717.88</v>
      </c>
      <c r="FPV2217" s="64" t="s">
        <v>1142</v>
      </c>
      <c r="FPW2217" s="64" t="s">
        <v>448</v>
      </c>
      <c r="FPX2217" s="64" t="s">
        <v>2390</v>
      </c>
      <c r="FPY2217" s="64" t="s">
        <v>4</v>
      </c>
      <c r="FPZ2217" s="65">
        <v>4</v>
      </c>
      <c r="FQA2217" s="66">
        <v>651717.88</v>
      </c>
      <c r="FQB2217" s="66">
        <v>0</v>
      </c>
      <c r="FQC2217" s="66">
        <v>651717.88</v>
      </c>
      <c r="FQD2217" s="64" t="s">
        <v>1142</v>
      </c>
      <c r="FQE2217" s="64" t="s">
        <v>448</v>
      </c>
      <c r="FQF2217" s="64" t="s">
        <v>2390</v>
      </c>
      <c r="FQG2217" s="64" t="s">
        <v>4</v>
      </c>
      <c r="FQH2217" s="65">
        <v>4</v>
      </c>
      <c r="FQI2217" s="66">
        <v>651717.88</v>
      </c>
      <c r="FQJ2217" s="66">
        <v>0</v>
      </c>
      <c r="FQK2217" s="66">
        <v>651717.88</v>
      </c>
      <c r="FQL2217" s="64" t="s">
        <v>1142</v>
      </c>
      <c r="FQM2217" s="64" t="s">
        <v>448</v>
      </c>
      <c r="FQN2217" s="64" t="s">
        <v>2390</v>
      </c>
      <c r="FQO2217" s="64" t="s">
        <v>4</v>
      </c>
      <c r="FQP2217" s="65">
        <v>4</v>
      </c>
      <c r="FQQ2217" s="66">
        <v>651717.88</v>
      </c>
      <c r="FQR2217" s="66">
        <v>0</v>
      </c>
      <c r="FQS2217" s="66">
        <v>651717.88</v>
      </c>
      <c r="FQT2217" s="64" t="s">
        <v>1142</v>
      </c>
      <c r="FQU2217" s="64" t="s">
        <v>448</v>
      </c>
      <c r="FQV2217" s="64" t="s">
        <v>2390</v>
      </c>
      <c r="FQW2217" s="64" t="s">
        <v>4</v>
      </c>
      <c r="FQX2217" s="65">
        <v>4</v>
      </c>
      <c r="FQY2217" s="66">
        <v>651717.88</v>
      </c>
      <c r="FQZ2217" s="66">
        <v>0</v>
      </c>
      <c r="FRA2217" s="66">
        <v>651717.88</v>
      </c>
      <c r="FRB2217" s="64" t="s">
        <v>1142</v>
      </c>
      <c r="FRC2217" s="64" t="s">
        <v>448</v>
      </c>
      <c r="FRD2217" s="64" t="s">
        <v>2390</v>
      </c>
      <c r="FRE2217" s="64" t="s">
        <v>4</v>
      </c>
      <c r="FRF2217" s="65">
        <v>4</v>
      </c>
      <c r="FRG2217" s="66">
        <v>651717.88</v>
      </c>
      <c r="FRH2217" s="66">
        <v>0</v>
      </c>
      <c r="FRI2217" s="66">
        <v>651717.88</v>
      </c>
      <c r="FRJ2217" s="64" t="s">
        <v>1142</v>
      </c>
      <c r="FRK2217" s="64" t="s">
        <v>448</v>
      </c>
      <c r="FRL2217" s="64" t="s">
        <v>2390</v>
      </c>
      <c r="FRM2217" s="64" t="s">
        <v>4</v>
      </c>
      <c r="FRN2217" s="65">
        <v>4</v>
      </c>
      <c r="FRO2217" s="66">
        <v>651717.88</v>
      </c>
      <c r="FRP2217" s="66">
        <v>0</v>
      </c>
      <c r="FRQ2217" s="66">
        <v>651717.88</v>
      </c>
      <c r="FRR2217" s="64" t="s">
        <v>1142</v>
      </c>
      <c r="FRS2217" s="64" t="s">
        <v>448</v>
      </c>
      <c r="FRT2217" s="64" t="s">
        <v>2390</v>
      </c>
      <c r="FRU2217" s="64" t="s">
        <v>4</v>
      </c>
      <c r="FRV2217" s="65">
        <v>4</v>
      </c>
      <c r="FRW2217" s="66">
        <v>651717.88</v>
      </c>
      <c r="FRX2217" s="66">
        <v>0</v>
      </c>
      <c r="FRY2217" s="66">
        <v>651717.88</v>
      </c>
      <c r="FRZ2217" s="64" t="s">
        <v>1142</v>
      </c>
      <c r="FSA2217" s="64" t="s">
        <v>448</v>
      </c>
      <c r="FSB2217" s="64" t="s">
        <v>2390</v>
      </c>
      <c r="FSC2217" s="64" t="s">
        <v>4</v>
      </c>
      <c r="FSD2217" s="65">
        <v>4</v>
      </c>
      <c r="FSE2217" s="66">
        <v>651717.88</v>
      </c>
      <c r="FSF2217" s="66">
        <v>0</v>
      </c>
      <c r="FSG2217" s="66">
        <v>651717.88</v>
      </c>
      <c r="FSH2217" s="64" t="s">
        <v>1142</v>
      </c>
      <c r="FSI2217" s="64" t="s">
        <v>448</v>
      </c>
      <c r="FSJ2217" s="64" t="s">
        <v>2390</v>
      </c>
      <c r="FSK2217" s="64" t="s">
        <v>4</v>
      </c>
      <c r="FSL2217" s="65">
        <v>4</v>
      </c>
      <c r="FSM2217" s="66">
        <v>651717.88</v>
      </c>
      <c r="FSN2217" s="66">
        <v>0</v>
      </c>
      <c r="FSO2217" s="66">
        <v>651717.88</v>
      </c>
      <c r="FSP2217" s="64" t="s">
        <v>1142</v>
      </c>
      <c r="FSQ2217" s="64" t="s">
        <v>448</v>
      </c>
      <c r="FSR2217" s="64" t="s">
        <v>2390</v>
      </c>
      <c r="FSS2217" s="64" t="s">
        <v>4</v>
      </c>
      <c r="FST2217" s="65">
        <v>4</v>
      </c>
      <c r="FSU2217" s="66">
        <v>651717.88</v>
      </c>
      <c r="FSV2217" s="66">
        <v>0</v>
      </c>
      <c r="FSW2217" s="66">
        <v>651717.88</v>
      </c>
      <c r="FSX2217" s="64" t="s">
        <v>1142</v>
      </c>
      <c r="FSY2217" s="64" t="s">
        <v>448</v>
      </c>
      <c r="FSZ2217" s="64" t="s">
        <v>2390</v>
      </c>
      <c r="FTA2217" s="64" t="s">
        <v>4</v>
      </c>
      <c r="FTB2217" s="65">
        <v>4</v>
      </c>
      <c r="FTC2217" s="66">
        <v>651717.88</v>
      </c>
      <c r="FTD2217" s="66">
        <v>0</v>
      </c>
      <c r="FTE2217" s="66">
        <v>651717.88</v>
      </c>
      <c r="FTF2217" s="64" t="s">
        <v>1142</v>
      </c>
      <c r="FTG2217" s="64" t="s">
        <v>448</v>
      </c>
      <c r="FTH2217" s="64" t="s">
        <v>2390</v>
      </c>
      <c r="FTI2217" s="64" t="s">
        <v>4</v>
      </c>
      <c r="FTJ2217" s="65">
        <v>4</v>
      </c>
      <c r="FTK2217" s="66">
        <v>651717.88</v>
      </c>
      <c r="FTL2217" s="66">
        <v>0</v>
      </c>
      <c r="FTM2217" s="66">
        <v>651717.88</v>
      </c>
      <c r="FTN2217" s="64" t="s">
        <v>1142</v>
      </c>
      <c r="FTO2217" s="64" t="s">
        <v>448</v>
      </c>
      <c r="FTP2217" s="64" t="s">
        <v>2390</v>
      </c>
      <c r="FTQ2217" s="64" t="s">
        <v>4</v>
      </c>
      <c r="FTR2217" s="65">
        <v>4</v>
      </c>
      <c r="FTS2217" s="66">
        <v>651717.88</v>
      </c>
      <c r="FTT2217" s="66">
        <v>0</v>
      </c>
      <c r="FTU2217" s="66">
        <v>651717.88</v>
      </c>
      <c r="FTV2217" s="64" t="s">
        <v>1142</v>
      </c>
      <c r="FTW2217" s="64" t="s">
        <v>448</v>
      </c>
      <c r="FTX2217" s="64" t="s">
        <v>2390</v>
      </c>
      <c r="FTY2217" s="64" t="s">
        <v>4</v>
      </c>
      <c r="FTZ2217" s="65">
        <v>4</v>
      </c>
      <c r="FUA2217" s="66">
        <v>651717.88</v>
      </c>
      <c r="FUB2217" s="66">
        <v>0</v>
      </c>
      <c r="FUC2217" s="66">
        <v>651717.88</v>
      </c>
      <c r="FUD2217" s="64" t="s">
        <v>1142</v>
      </c>
      <c r="FUE2217" s="64" t="s">
        <v>448</v>
      </c>
      <c r="FUF2217" s="64" t="s">
        <v>2390</v>
      </c>
      <c r="FUG2217" s="64" t="s">
        <v>4</v>
      </c>
      <c r="FUH2217" s="65">
        <v>4</v>
      </c>
      <c r="FUI2217" s="66">
        <v>651717.88</v>
      </c>
      <c r="FUJ2217" s="66">
        <v>0</v>
      </c>
      <c r="FUK2217" s="66">
        <v>651717.88</v>
      </c>
      <c r="FUL2217" s="64" t="s">
        <v>1142</v>
      </c>
      <c r="FUM2217" s="64" t="s">
        <v>448</v>
      </c>
      <c r="FUN2217" s="64" t="s">
        <v>2390</v>
      </c>
      <c r="FUO2217" s="64" t="s">
        <v>4</v>
      </c>
      <c r="FUP2217" s="65">
        <v>4</v>
      </c>
      <c r="FUQ2217" s="66">
        <v>651717.88</v>
      </c>
      <c r="FUR2217" s="66">
        <v>0</v>
      </c>
      <c r="FUS2217" s="66">
        <v>651717.88</v>
      </c>
      <c r="FUT2217" s="64" t="s">
        <v>1142</v>
      </c>
      <c r="FUU2217" s="64" t="s">
        <v>448</v>
      </c>
      <c r="FUV2217" s="64" t="s">
        <v>2390</v>
      </c>
      <c r="FUW2217" s="64" t="s">
        <v>4</v>
      </c>
      <c r="FUX2217" s="65">
        <v>4</v>
      </c>
      <c r="FUY2217" s="66">
        <v>651717.88</v>
      </c>
      <c r="FUZ2217" s="66">
        <v>0</v>
      </c>
      <c r="FVA2217" s="66">
        <v>651717.88</v>
      </c>
      <c r="FVB2217" s="64" t="s">
        <v>1142</v>
      </c>
      <c r="FVC2217" s="64" t="s">
        <v>448</v>
      </c>
      <c r="FVD2217" s="64" t="s">
        <v>2390</v>
      </c>
      <c r="FVE2217" s="64" t="s">
        <v>4</v>
      </c>
      <c r="FVF2217" s="65">
        <v>4</v>
      </c>
      <c r="FVG2217" s="66">
        <v>651717.88</v>
      </c>
      <c r="FVH2217" s="66">
        <v>0</v>
      </c>
      <c r="FVI2217" s="66">
        <v>651717.88</v>
      </c>
      <c r="FVJ2217" s="64" t="s">
        <v>1142</v>
      </c>
      <c r="FVK2217" s="64" t="s">
        <v>448</v>
      </c>
      <c r="FVL2217" s="64" t="s">
        <v>2390</v>
      </c>
      <c r="FVM2217" s="64" t="s">
        <v>4</v>
      </c>
      <c r="FVN2217" s="65">
        <v>4</v>
      </c>
      <c r="FVO2217" s="66">
        <v>651717.88</v>
      </c>
      <c r="FVP2217" s="66">
        <v>0</v>
      </c>
      <c r="FVQ2217" s="66">
        <v>651717.88</v>
      </c>
      <c r="FVR2217" s="64" t="s">
        <v>1142</v>
      </c>
      <c r="FVS2217" s="64" t="s">
        <v>448</v>
      </c>
      <c r="FVT2217" s="64" t="s">
        <v>2390</v>
      </c>
      <c r="FVU2217" s="64" t="s">
        <v>4</v>
      </c>
      <c r="FVV2217" s="65">
        <v>4</v>
      </c>
      <c r="FVW2217" s="66">
        <v>651717.88</v>
      </c>
      <c r="FVX2217" s="66">
        <v>0</v>
      </c>
      <c r="FVY2217" s="66">
        <v>651717.88</v>
      </c>
      <c r="FVZ2217" s="64" t="s">
        <v>1142</v>
      </c>
      <c r="FWA2217" s="64" t="s">
        <v>448</v>
      </c>
      <c r="FWB2217" s="64" t="s">
        <v>2390</v>
      </c>
      <c r="FWC2217" s="64" t="s">
        <v>4</v>
      </c>
      <c r="FWD2217" s="65">
        <v>4</v>
      </c>
      <c r="FWE2217" s="66">
        <v>651717.88</v>
      </c>
      <c r="FWF2217" s="66">
        <v>0</v>
      </c>
      <c r="FWG2217" s="66">
        <v>651717.88</v>
      </c>
      <c r="FWH2217" s="64" t="s">
        <v>1142</v>
      </c>
      <c r="FWI2217" s="64" t="s">
        <v>448</v>
      </c>
      <c r="FWJ2217" s="64" t="s">
        <v>2390</v>
      </c>
      <c r="FWK2217" s="64" t="s">
        <v>4</v>
      </c>
      <c r="FWL2217" s="65">
        <v>4</v>
      </c>
      <c r="FWM2217" s="66">
        <v>651717.88</v>
      </c>
      <c r="FWN2217" s="66">
        <v>0</v>
      </c>
      <c r="FWO2217" s="66">
        <v>651717.88</v>
      </c>
      <c r="FWP2217" s="64" t="s">
        <v>1142</v>
      </c>
      <c r="FWQ2217" s="64" t="s">
        <v>448</v>
      </c>
      <c r="FWR2217" s="64" t="s">
        <v>2390</v>
      </c>
      <c r="FWS2217" s="64" t="s">
        <v>4</v>
      </c>
      <c r="FWT2217" s="65">
        <v>4</v>
      </c>
      <c r="FWU2217" s="66">
        <v>651717.88</v>
      </c>
      <c r="FWV2217" s="66">
        <v>0</v>
      </c>
      <c r="FWW2217" s="66">
        <v>651717.88</v>
      </c>
      <c r="FWX2217" s="64" t="s">
        <v>1142</v>
      </c>
      <c r="FWY2217" s="64" t="s">
        <v>448</v>
      </c>
      <c r="FWZ2217" s="64" t="s">
        <v>2390</v>
      </c>
      <c r="FXA2217" s="64" t="s">
        <v>4</v>
      </c>
      <c r="FXB2217" s="65">
        <v>4</v>
      </c>
      <c r="FXC2217" s="66">
        <v>651717.88</v>
      </c>
      <c r="FXD2217" s="66">
        <v>0</v>
      </c>
      <c r="FXE2217" s="66">
        <v>651717.88</v>
      </c>
      <c r="FXF2217" s="64" t="s">
        <v>1142</v>
      </c>
      <c r="FXG2217" s="64" t="s">
        <v>448</v>
      </c>
      <c r="FXH2217" s="64" t="s">
        <v>2390</v>
      </c>
      <c r="FXI2217" s="64" t="s">
        <v>4</v>
      </c>
      <c r="FXJ2217" s="65">
        <v>4</v>
      </c>
      <c r="FXK2217" s="66">
        <v>651717.88</v>
      </c>
      <c r="FXL2217" s="66">
        <v>0</v>
      </c>
      <c r="FXM2217" s="66">
        <v>651717.88</v>
      </c>
      <c r="FXN2217" s="64" t="s">
        <v>1142</v>
      </c>
      <c r="FXO2217" s="64" t="s">
        <v>448</v>
      </c>
      <c r="FXP2217" s="64" t="s">
        <v>2390</v>
      </c>
      <c r="FXQ2217" s="64" t="s">
        <v>4</v>
      </c>
      <c r="FXR2217" s="65">
        <v>4</v>
      </c>
      <c r="FXS2217" s="66">
        <v>651717.88</v>
      </c>
      <c r="FXT2217" s="66">
        <v>0</v>
      </c>
      <c r="FXU2217" s="66">
        <v>651717.88</v>
      </c>
      <c r="FXV2217" s="64" t="s">
        <v>1142</v>
      </c>
      <c r="FXW2217" s="64" t="s">
        <v>448</v>
      </c>
      <c r="FXX2217" s="64" t="s">
        <v>2390</v>
      </c>
      <c r="FXY2217" s="64" t="s">
        <v>4</v>
      </c>
      <c r="FXZ2217" s="65">
        <v>4</v>
      </c>
      <c r="FYA2217" s="66">
        <v>651717.88</v>
      </c>
      <c r="FYB2217" s="66">
        <v>0</v>
      </c>
      <c r="FYC2217" s="66">
        <v>651717.88</v>
      </c>
      <c r="FYD2217" s="64" t="s">
        <v>1142</v>
      </c>
      <c r="FYE2217" s="64" t="s">
        <v>448</v>
      </c>
      <c r="FYF2217" s="64" t="s">
        <v>2390</v>
      </c>
      <c r="FYG2217" s="64" t="s">
        <v>4</v>
      </c>
      <c r="FYH2217" s="65">
        <v>4</v>
      </c>
      <c r="FYI2217" s="66">
        <v>651717.88</v>
      </c>
      <c r="FYJ2217" s="66">
        <v>0</v>
      </c>
      <c r="FYK2217" s="66">
        <v>651717.88</v>
      </c>
      <c r="FYL2217" s="64" t="s">
        <v>1142</v>
      </c>
      <c r="FYM2217" s="64" t="s">
        <v>448</v>
      </c>
      <c r="FYN2217" s="64" t="s">
        <v>2390</v>
      </c>
      <c r="FYO2217" s="64" t="s">
        <v>4</v>
      </c>
      <c r="FYP2217" s="65">
        <v>4</v>
      </c>
      <c r="FYQ2217" s="66">
        <v>651717.88</v>
      </c>
      <c r="FYR2217" s="66">
        <v>0</v>
      </c>
      <c r="FYS2217" s="66">
        <v>651717.88</v>
      </c>
      <c r="FYT2217" s="64" t="s">
        <v>1142</v>
      </c>
      <c r="FYU2217" s="64" t="s">
        <v>448</v>
      </c>
      <c r="FYV2217" s="64" t="s">
        <v>2390</v>
      </c>
      <c r="FYW2217" s="64" t="s">
        <v>4</v>
      </c>
      <c r="FYX2217" s="65">
        <v>4</v>
      </c>
      <c r="FYY2217" s="66">
        <v>651717.88</v>
      </c>
      <c r="FYZ2217" s="66">
        <v>0</v>
      </c>
      <c r="FZA2217" s="66">
        <v>651717.88</v>
      </c>
      <c r="FZB2217" s="64" t="s">
        <v>1142</v>
      </c>
      <c r="FZC2217" s="64" t="s">
        <v>448</v>
      </c>
      <c r="FZD2217" s="64" t="s">
        <v>2390</v>
      </c>
      <c r="FZE2217" s="64" t="s">
        <v>4</v>
      </c>
      <c r="FZF2217" s="65">
        <v>4</v>
      </c>
      <c r="FZG2217" s="66">
        <v>651717.88</v>
      </c>
      <c r="FZH2217" s="66">
        <v>0</v>
      </c>
      <c r="FZI2217" s="66">
        <v>651717.88</v>
      </c>
      <c r="FZJ2217" s="64" t="s">
        <v>1142</v>
      </c>
      <c r="FZK2217" s="64" t="s">
        <v>448</v>
      </c>
      <c r="FZL2217" s="64" t="s">
        <v>2390</v>
      </c>
      <c r="FZM2217" s="64" t="s">
        <v>4</v>
      </c>
      <c r="FZN2217" s="65">
        <v>4</v>
      </c>
      <c r="FZO2217" s="66">
        <v>651717.88</v>
      </c>
      <c r="FZP2217" s="66">
        <v>0</v>
      </c>
      <c r="FZQ2217" s="66">
        <v>651717.88</v>
      </c>
      <c r="FZR2217" s="64" t="s">
        <v>1142</v>
      </c>
      <c r="FZS2217" s="64" t="s">
        <v>448</v>
      </c>
      <c r="FZT2217" s="64" t="s">
        <v>2390</v>
      </c>
      <c r="FZU2217" s="64" t="s">
        <v>4</v>
      </c>
      <c r="FZV2217" s="65">
        <v>4</v>
      </c>
      <c r="FZW2217" s="66">
        <v>651717.88</v>
      </c>
      <c r="FZX2217" s="66">
        <v>0</v>
      </c>
      <c r="FZY2217" s="66">
        <v>651717.88</v>
      </c>
      <c r="FZZ2217" s="64" t="s">
        <v>1142</v>
      </c>
      <c r="GAA2217" s="64" t="s">
        <v>448</v>
      </c>
      <c r="GAB2217" s="64" t="s">
        <v>2390</v>
      </c>
      <c r="GAC2217" s="64" t="s">
        <v>4</v>
      </c>
      <c r="GAD2217" s="65">
        <v>4</v>
      </c>
      <c r="GAE2217" s="66">
        <v>651717.88</v>
      </c>
      <c r="GAF2217" s="66">
        <v>0</v>
      </c>
      <c r="GAG2217" s="66">
        <v>651717.88</v>
      </c>
      <c r="GAH2217" s="64" t="s">
        <v>1142</v>
      </c>
      <c r="GAI2217" s="64" t="s">
        <v>448</v>
      </c>
      <c r="GAJ2217" s="64" t="s">
        <v>2390</v>
      </c>
      <c r="GAK2217" s="64" t="s">
        <v>4</v>
      </c>
      <c r="GAL2217" s="65">
        <v>4</v>
      </c>
      <c r="GAM2217" s="66">
        <v>651717.88</v>
      </c>
      <c r="GAN2217" s="66">
        <v>0</v>
      </c>
      <c r="GAO2217" s="66">
        <v>651717.88</v>
      </c>
      <c r="GAP2217" s="64" t="s">
        <v>1142</v>
      </c>
      <c r="GAQ2217" s="64" t="s">
        <v>448</v>
      </c>
      <c r="GAR2217" s="64" t="s">
        <v>2390</v>
      </c>
      <c r="GAS2217" s="64" t="s">
        <v>4</v>
      </c>
      <c r="GAT2217" s="65">
        <v>4</v>
      </c>
      <c r="GAU2217" s="66">
        <v>651717.88</v>
      </c>
      <c r="GAV2217" s="66">
        <v>0</v>
      </c>
      <c r="GAW2217" s="66">
        <v>651717.88</v>
      </c>
      <c r="GAX2217" s="64" t="s">
        <v>1142</v>
      </c>
      <c r="GAY2217" s="64" t="s">
        <v>448</v>
      </c>
      <c r="GAZ2217" s="64" t="s">
        <v>2390</v>
      </c>
      <c r="GBA2217" s="64" t="s">
        <v>4</v>
      </c>
      <c r="GBB2217" s="65">
        <v>4</v>
      </c>
      <c r="GBC2217" s="66">
        <v>651717.88</v>
      </c>
      <c r="GBD2217" s="66">
        <v>0</v>
      </c>
      <c r="GBE2217" s="66">
        <v>651717.88</v>
      </c>
      <c r="GBF2217" s="64" t="s">
        <v>1142</v>
      </c>
      <c r="GBG2217" s="64" t="s">
        <v>448</v>
      </c>
      <c r="GBH2217" s="64" t="s">
        <v>2390</v>
      </c>
      <c r="GBI2217" s="64" t="s">
        <v>4</v>
      </c>
      <c r="GBJ2217" s="65">
        <v>4</v>
      </c>
      <c r="GBK2217" s="66">
        <v>651717.88</v>
      </c>
      <c r="GBL2217" s="66">
        <v>0</v>
      </c>
      <c r="GBM2217" s="66">
        <v>651717.88</v>
      </c>
      <c r="GBN2217" s="64" t="s">
        <v>1142</v>
      </c>
      <c r="GBO2217" s="64" t="s">
        <v>448</v>
      </c>
      <c r="GBP2217" s="64" t="s">
        <v>2390</v>
      </c>
      <c r="GBQ2217" s="64" t="s">
        <v>4</v>
      </c>
      <c r="GBR2217" s="65">
        <v>4</v>
      </c>
      <c r="GBS2217" s="66">
        <v>651717.88</v>
      </c>
      <c r="GBT2217" s="66">
        <v>0</v>
      </c>
      <c r="GBU2217" s="66">
        <v>651717.88</v>
      </c>
      <c r="GBV2217" s="64" t="s">
        <v>1142</v>
      </c>
      <c r="GBW2217" s="64" t="s">
        <v>448</v>
      </c>
      <c r="GBX2217" s="64" t="s">
        <v>2390</v>
      </c>
      <c r="GBY2217" s="64" t="s">
        <v>4</v>
      </c>
      <c r="GBZ2217" s="65">
        <v>4</v>
      </c>
      <c r="GCA2217" s="66">
        <v>651717.88</v>
      </c>
      <c r="GCB2217" s="66">
        <v>0</v>
      </c>
      <c r="GCC2217" s="66">
        <v>651717.88</v>
      </c>
      <c r="GCD2217" s="64" t="s">
        <v>1142</v>
      </c>
      <c r="GCE2217" s="64" t="s">
        <v>448</v>
      </c>
      <c r="GCF2217" s="64" t="s">
        <v>2390</v>
      </c>
      <c r="GCG2217" s="64" t="s">
        <v>4</v>
      </c>
      <c r="GCH2217" s="65">
        <v>4</v>
      </c>
      <c r="GCI2217" s="66">
        <v>651717.88</v>
      </c>
      <c r="GCJ2217" s="66">
        <v>0</v>
      </c>
      <c r="GCK2217" s="66">
        <v>651717.88</v>
      </c>
      <c r="GCL2217" s="64" t="s">
        <v>1142</v>
      </c>
      <c r="GCM2217" s="64" t="s">
        <v>448</v>
      </c>
      <c r="GCN2217" s="64" t="s">
        <v>2390</v>
      </c>
      <c r="GCO2217" s="64" t="s">
        <v>4</v>
      </c>
      <c r="GCP2217" s="65">
        <v>4</v>
      </c>
      <c r="GCQ2217" s="66">
        <v>651717.88</v>
      </c>
      <c r="GCR2217" s="66">
        <v>0</v>
      </c>
      <c r="GCS2217" s="66">
        <v>651717.88</v>
      </c>
      <c r="GCT2217" s="64" t="s">
        <v>1142</v>
      </c>
      <c r="GCU2217" s="64" t="s">
        <v>448</v>
      </c>
      <c r="GCV2217" s="64" t="s">
        <v>2390</v>
      </c>
      <c r="GCW2217" s="64" t="s">
        <v>4</v>
      </c>
      <c r="GCX2217" s="65">
        <v>4</v>
      </c>
      <c r="GCY2217" s="66">
        <v>651717.88</v>
      </c>
      <c r="GCZ2217" s="66">
        <v>0</v>
      </c>
      <c r="GDA2217" s="66">
        <v>651717.88</v>
      </c>
      <c r="GDB2217" s="64" t="s">
        <v>1142</v>
      </c>
      <c r="GDC2217" s="64" t="s">
        <v>448</v>
      </c>
      <c r="GDD2217" s="64" t="s">
        <v>2390</v>
      </c>
      <c r="GDE2217" s="64" t="s">
        <v>4</v>
      </c>
      <c r="GDF2217" s="65">
        <v>4</v>
      </c>
      <c r="GDG2217" s="66">
        <v>651717.88</v>
      </c>
      <c r="GDH2217" s="66">
        <v>0</v>
      </c>
      <c r="GDI2217" s="66">
        <v>651717.88</v>
      </c>
      <c r="GDJ2217" s="64" t="s">
        <v>1142</v>
      </c>
      <c r="GDK2217" s="64" t="s">
        <v>448</v>
      </c>
      <c r="GDL2217" s="64" t="s">
        <v>2390</v>
      </c>
      <c r="GDM2217" s="64" t="s">
        <v>4</v>
      </c>
      <c r="GDN2217" s="65">
        <v>4</v>
      </c>
      <c r="GDO2217" s="66">
        <v>651717.88</v>
      </c>
      <c r="GDP2217" s="66">
        <v>0</v>
      </c>
      <c r="GDQ2217" s="66">
        <v>651717.88</v>
      </c>
      <c r="GDR2217" s="64" t="s">
        <v>1142</v>
      </c>
      <c r="GDS2217" s="64" t="s">
        <v>448</v>
      </c>
      <c r="GDT2217" s="64" t="s">
        <v>2390</v>
      </c>
      <c r="GDU2217" s="64" t="s">
        <v>4</v>
      </c>
      <c r="GDV2217" s="65">
        <v>4</v>
      </c>
      <c r="GDW2217" s="66">
        <v>651717.88</v>
      </c>
      <c r="GDX2217" s="66">
        <v>0</v>
      </c>
      <c r="GDY2217" s="66">
        <v>651717.88</v>
      </c>
      <c r="GDZ2217" s="64" t="s">
        <v>1142</v>
      </c>
      <c r="GEA2217" s="64" t="s">
        <v>448</v>
      </c>
      <c r="GEB2217" s="64" t="s">
        <v>2390</v>
      </c>
      <c r="GEC2217" s="64" t="s">
        <v>4</v>
      </c>
      <c r="GED2217" s="65">
        <v>4</v>
      </c>
      <c r="GEE2217" s="66">
        <v>651717.88</v>
      </c>
      <c r="GEF2217" s="66">
        <v>0</v>
      </c>
      <c r="GEG2217" s="66">
        <v>651717.88</v>
      </c>
      <c r="GEH2217" s="64" t="s">
        <v>1142</v>
      </c>
      <c r="GEI2217" s="64" t="s">
        <v>448</v>
      </c>
      <c r="GEJ2217" s="64" t="s">
        <v>2390</v>
      </c>
      <c r="GEK2217" s="64" t="s">
        <v>4</v>
      </c>
      <c r="GEL2217" s="65">
        <v>4</v>
      </c>
      <c r="GEM2217" s="66">
        <v>651717.88</v>
      </c>
      <c r="GEN2217" s="66">
        <v>0</v>
      </c>
      <c r="GEO2217" s="66">
        <v>651717.88</v>
      </c>
      <c r="GEP2217" s="64" t="s">
        <v>1142</v>
      </c>
      <c r="GEQ2217" s="64" t="s">
        <v>448</v>
      </c>
      <c r="GER2217" s="64" t="s">
        <v>2390</v>
      </c>
      <c r="GES2217" s="64" t="s">
        <v>4</v>
      </c>
      <c r="GET2217" s="65">
        <v>4</v>
      </c>
      <c r="GEU2217" s="66">
        <v>651717.88</v>
      </c>
      <c r="GEV2217" s="66">
        <v>0</v>
      </c>
      <c r="GEW2217" s="66">
        <v>651717.88</v>
      </c>
      <c r="GEX2217" s="64" t="s">
        <v>1142</v>
      </c>
      <c r="GEY2217" s="64" t="s">
        <v>448</v>
      </c>
      <c r="GEZ2217" s="64" t="s">
        <v>2390</v>
      </c>
      <c r="GFA2217" s="64" t="s">
        <v>4</v>
      </c>
      <c r="GFB2217" s="65">
        <v>4</v>
      </c>
      <c r="GFC2217" s="66">
        <v>651717.88</v>
      </c>
      <c r="GFD2217" s="66">
        <v>0</v>
      </c>
      <c r="GFE2217" s="66">
        <v>651717.88</v>
      </c>
      <c r="GFF2217" s="64" t="s">
        <v>1142</v>
      </c>
      <c r="GFG2217" s="64" t="s">
        <v>448</v>
      </c>
      <c r="GFH2217" s="64" t="s">
        <v>2390</v>
      </c>
      <c r="GFI2217" s="64" t="s">
        <v>4</v>
      </c>
      <c r="GFJ2217" s="65">
        <v>4</v>
      </c>
      <c r="GFK2217" s="66">
        <v>651717.88</v>
      </c>
      <c r="GFL2217" s="66">
        <v>0</v>
      </c>
      <c r="GFM2217" s="66">
        <v>651717.88</v>
      </c>
      <c r="GFN2217" s="64" t="s">
        <v>1142</v>
      </c>
      <c r="GFO2217" s="64" t="s">
        <v>448</v>
      </c>
      <c r="GFP2217" s="64" t="s">
        <v>2390</v>
      </c>
      <c r="GFQ2217" s="64" t="s">
        <v>4</v>
      </c>
      <c r="GFR2217" s="65">
        <v>4</v>
      </c>
      <c r="GFS2217" s="66">
        <v>651717.88</v>
      </c>
      <c r="GFT2217" s="66">
        <v>0</v>
      </c>
      <c r="GFU2217" s="66">
        <v>651717.88</v>
      </c>
      <c r="GFV2217" s="64" t="s">
        <v>1142</v>
      </c>
      <c r="GFW2217" s="64" t="s">
        <v>448</v>
      </c>
      <c r="GFX2217" s="64" t="s">
        <v>2390</v>
      </c>
      <c r="GFY2217" s="64" t="s">
        <v>4</v>
      </c>
      <c r="GFZ2217" s="65">
        <v>4</v>
      </c>
      <c r="GGA2217" s="66">
        <v>651717.88</v>
      </c>
      <c r="GGB2217" s="66">
        <v>0</v>
      </c>
      <c r="GGC2217" s="66">
        <v>651717.88</v>
      </c>
      <c r="GGD2217" s="64" t="s">
        <v>1142</v>
      </c>
      <c r="GGE2217" s="64" t="s">
        <v>448</v>
      </c>
      <c r="GGF2217" s="64" t="s">
        <v>2390</v>
      </c>
      <c r="GGG2217" s="64" t="s">
        <v>4</v>
      </c>
      <c r="GGH2217" s="65">
        <v>4</v>
      </c>
      <c r="GGI2217" s="66">
        <v>651717.88</v>
      </c>
      <c r="GGJ2217" s="66">
        <v>0</v>
      </c>
      <c r="GGK2217" s="66">
        <v>651717.88</v>
      </c>
      <c r="GGL2217" s="64" t="s">
        <v>1142</v>
      </c>
      <c r="GGM2217" s="64" t="s">
        <v>448</v>
      </c>
      <c r="GGN2217" s="64" t="s">
        <v>2390</v>
      </c>
      <c r="GGO2217" s="64" t="s">
        <v>4</v>
      </c>
      <c r="GGP2217" s="65">
        <v>4</v>
      </c>
      <c r="GGQ2217" s="66">
        <v>651717.88</v>
      </c>
      <c r="GGR2217" s="66">
        <v>0</v>
      </c>
      <c r="GGS2217" s="66">
        <v>651717.88</v>
      </c>
      <c r="GGT2217" s="64" t="s">
        <v>1142</v>
      </c>
      <c r="GGU2217" s="64" t="s">
        <v>448</v>
      </c>
      <c r="GGV2217" s="64" t="s">
        <v>2390</v>
      </c>
      <c r="GGW2217" s="64" t="s">
        <v>4</v>
      </c>
      <c r="GGX2217" s="65">
        <v>4</v>
      </c>
      <c r="GGY2217" s="66">
        <v>651717.88</v>
      </c>
      <c r="GGZ2217" s="66">
        <v>0</v>
      </c>
      <c r="GHA2217" s="66">
        <v>651717.88</v>
      </c>
      <c r="GHB2217" s="64" t="s">
        <v>1142</v>
      </c>
      <c r="GHC2217" s="64" t="s">
        <v>448</v>
      </c>
      <c r="GHD2217" s="64" t="s">
        <v>2390</v>
      </c>
      <c r="GHE2217" s="64" t="s">
        <v>4</v>
      </c>
      <c r="GHF2217" s="65">
        <v>4</v>
      </c>
      <c r="GHG2217" s="66">
        <v>651717.88</v>
      </c>
      <c r="GHH2217" s="66">
        <v>0</v>
      </c>
      <c r="GHI2217" s="66">
        <v>651717.88</v>
      </c>
      <c r="GHJ2217" s="64" t="s">
        <v>1142</v>
      </c>
      <c r="GHK2217" s="64" t="s">
        <v>448</v>
      </c>
      <c r="GHL2217" s="64" t="s">
        <v>2390</v>
      </c>
      <c r="GHM2217" s="64" t="s">
        <v>4</v>
      </c>
      <c r="GHN2217" s="65">
        <v>4</v>
      </c>
      <c r="GHO2217" s="66">
        <v>651717.88</v>
      </c>
      <c r="GHP2217" s="66">
        <v>0</v>
      </c>
      <c r="GHQ2217" s="66">
        <v>651717.88</v>
      </c>
      <c r="GHR2217" s="64" t="s">
        <v>1142</v>
      </c>
      <c r="GHS2217" s="64" t="s">
        <v>448</v>
      </c>
      <c r="GHT2217" s="64" t="s">
        <v>2390</v>
      </c>
      <c r="GHU2217" s="64" t="s">
        <v>4</v>
      </c>
      <c r="GHV2217" s="65">
        <v>4</v>
      </c>
      <c r="GHW2217" s="66">
        <v>651717.88</v>
      </c>
      <c r="GHX2217" s="66">
        <v>0</v>
      </c>
      <c r="GHY2217" s="66">
        <v>651717.88</v>
      </c>
      <c r="GHZ2217" s="64" t="s">
        <v>1142</v>
      </c>
      <c r="GIA2217" s="64" t="s">
        <v>448</v>
      </c>
      <c r="GIB2217" s="64" t="s">
        <v>2390</v>
      </c>
      <c r="GIC2217" s="64" t="s">
        <v>4</v>
      </c>
      <c r="GID2217" s="65">
        <v>4</v>
      </c>
      <c r="GIE2217" s="66">
        <v>651717.88</v>
      </c>
      <c r="GIF2217" s="66">
        <v>0</v>
      </c>
      <c r="GIG2217" s="66">
        <v>651717.88</v>
      </c>
      <c r="GIH2217" s="64" t="s">
        <v>1142</v>
      </c>
      <c r="GII2217" s="64" t="s">
        <v>448</v>
      </c>
      <c r="GIJ2217" s="64" t="s">
        <v>2390</v>
      </c>
      <c r="GIK2217" s="64" t="s">
        <v>4</v>
      </c>
      <c r="GIL2217" s="65">
        <v>4</v>
      </c>
      <c r="GIM2217" s="66">
        <v>651717.88</v>
      </c>
      <c r="GIN2217" s="66">
        <v>0</v>
      </c>
      <c r="GIO2217" s="66">
        <v>651717.88</v>
      </c>
      <c r="GIP2217" s="64" t="s">
        <v>1142</v>
      </c>
      <c r="GIQ2217" s="64" t="s">
        <v>448</v>
      </c>
      <c r="GIR2217" s="64" t="s">
        <v>2390</v>
      </c>
      <c r="GIS2217" s="64" t="s">
        <v>4</v>
      </c>
      <c r="GIT2217" s="65">
        <v>4</v>
      </c>
      <c r="GIU2217" s="66">
        <v>651717.88</v>
      </c>
      <c r="GIV2217" s="66">
        <v>0</v>
      </c>
      <c r="GIW2217" s="66">
        <v>651717.88</v>
      </c>
      <c r="GIX2217" s="64" t="s">
        <v>1142</v>
      </c>
      <c r="GIY2217" s="64" t="s">
        <v>448</v>
      </c>
      <c r="GIZ2217" s="64" t="s">
        <v>2390</v>
      </c>
      <c r="GJA2217" s="64" t="s">
        <v>4</v>
      </c>
      <c r="GJB2217" s="65">
        <v>4</v>
      </c>
      <c r="GJC2217" s="66">
        <v>651717.88</v>
      </c>
      <c r="GJD2217" s="66">
        <v>0</v>
      </c>
      <c r="GJE2217" s="66">
        <v>651717.88</v>
      </c>
      <c r="GJF2217" s="64" t="s">
        <v>1142</v>
      </c>
      <c r="GJG2217" s="64" t="s">
        <v>448</v>
      </c>
      <c r="GJH2217" s="64" t="s">
        <v>2390</v>
      </c>
      <c r="GJI2217" s="64" t="s">
        <v>4</v>
      </c>
      <c r="GJJ2217" s="65">
        <v>4</v>
      </c>
      <c r="GJK2217" s="66">
        <v>651717.88</v>
      </c>
      <c r="GJL2217" s="66">
        <v>0</v>
      </c>
      <c r="GJM2217" s="66">
        <v>651717.88</v>
      </c>
      <c r="GJN2217" s="64" t="s">
        <v>1142</v>
      </c>
      <c r="GJO2217" s="64" t="s">
        <v>448</v>
      </c>
      <c r="GJP2217" s="64" t="s">
        <v>2390</v>
      </c>
      <c r="GJQ2217" s="64" t="s">
        <v>4</v>
      </c>
      <c r="GJR2217" s="65">
        <v>4</v>
      </c>
      <c r="GJS2217" s="66">
        <v>651717.88</v>
      </c>
      <c r="GJT2217" s="66">
        <v>0</v>
      </c>
      <c r="GJU2217" s="66">
        <v>651717.88</v>
      </c>
      <c r="GJV2217" s="64" t="s">
        <v>1142</v>
      </c>
      <c r="GJW2217" s="64" t="s">
        <v>448</v>
      </c>
      <c r="GJX2217" s="64" t="s">
        <v>2390</v>
      </c>
      <c r="GJY2217" s="64" t="s">
        <v>4</v>
      </c>
      <c r="GJZ2217" s="65">
        <v>4</v>
      </c>
      <c r="GKA2217" s="66">
        <v>651717.88</v>
      </c>
      <c r="GKB2217" s="66">
        <v>0</v>
      </c>
      <c r="GKC2217" s="66">
        <v>651717.88</v>
      </c>
      <c r="GKD2217" s="64" t="s">
        <v>1142</v>
      </c>
      <c r="GKE2217" s="64" t="s">
        <v>448</v>
      </c>
      <c r="GKF2217" s="64" t="s">
        <v>2390</v>
      </c>
      <c r="GKG2217" s="64" t="s">
        <v>4</v>
      </c>
      <c r="GKH2217" s="65">
        <v>4</v>
      </c>
      <c r="GKI2217" s="66">
        <v>651717.88</v>
      </c>
      <c r="GKJ2217" s="66">
        <v>0</v>
      </c>
      <c r="GKK2217" s="66">
        <v>651717.88</v>
      </c>
      <c r="GKL2217" s="64" t="s">
        <v>1142</v>
      </c>
      <c r="GKM2217" s="64" t="s">
        <v>448</v>
      </c>
      <c r="GKN2217" s="64" t="s">
        <v>2390</v>
      </c>
      <c r="GKO2217" s="64" t="s">
        <v>4</v>
      </c>
      <c r="GKP2217" s="65">
        <v>4</v>
      </c>
      <c r="GKQ2217" s="66">
        <v>651717.88</v>
      </c>
      <c r="GKR2217" s="66">
        <v>0</v>
      </c>
      <c r="GKS2217" s="66">
        <v>651717.88</v>
      </c>
      <c r="GKT2217" s="64" t="s">
        <v>1142</v>
      </c>
      <c r="GKU2217" s="64" t="s">
        <v>448</v>
      </c>
      <c r="GKV2217" s="64" t="s">
        <v>2390</v>
      </c>
      <c r="GKW2217" s="64" t="s">
        <v>4</v>
      </c>
      <c r="GKX2217" s="65">
        <v>4</v>
      </c>
      <c r="GKY2217" s="66">
        <v>651717.88</v>
      </c>
      <c r="GKZ2217" s="66">
        <v>0</v>
      </c>
      <c r="GLA2217" s="66">
        <v>651717.88</v>
      </c>
      <c r="GLB2217" s="64" t="s">
        <v>1142</v>
      </c>
      <c r="GLC2217" s="64" t="s">
        <v>448</v>
      </c>
      <c r="GLD2217" s="64" t="s">
        <v>2390</v>
      </c>
      <c r="GLE2217" s="64" t="s">
        <v>4</v>
      </c>
      <c r="GLF2217" s="65">
        <v>4</v>
      </c>
      <c r="GLG2217" s="66">
        <v>651717.88</v>
      </c>
      <c r="GLH2217" s="66">
        <v>0</v>
      </c>
      <c r="GLI2217" s="66">
        <v>651717.88</v>
      </c>
      <c r="GLJ2217" s="64" t="s">
        <v>1142</v>
      </c>
      <c r="GLK2217" s="64" t="s">
        <v>448</v>
      </c>
      <c r="GLL2217" s="64" t="s">
        <v>2390</v>
      </c>
      <c r="GLM2217" s="64" t="s">
        <v>4</v>
      </c>
      <c r="GLN2217" s="65">
        <v>4</v>
      </c>
      <c r="GLO2217" s="66">
        <v>651717.88</v>
      </c>
      <c r="GLP2217" s="66">
        <v>0</v>
      </c>
      <c r="GLQ2217" s="66">
        <v>651717.88</v>
      </c>
      <c r="GLR2217" s="64" t="s">
        <v>1142</v>
      </c>
      <c r="GLS2217" s="64" t="s">
        <v>448</v>
      </c>
      <c r="GLT2217" s="64" t="s">
        <v>2390</v>
      </c>
      <c r="GLU2217" s="64" t="s">
        <v>4</v>
      </c>
      <c r="GLV2217" s="65">
        <v>4</v>
      </c>
      <c r="GLW2217" s="66">
        <v>651717.88</v>
      </c>
      <c r="GLX2217" s="66">
        <v>0</v>
      </c>
      <c r="GLY2217" s="66">
        <v>651717.88</v>
      </c>
      <c r="GLZ2217" s="64" t="s">
        <v>1142</v>
      </c>
      <c r="GMA2217" s="64" t="s">
        <v>448</v>
      </c>
      <c r="GMB2217" s="64" t="s">
        <v>2390</v>
      </c>
      <c r="GMC2217" s="64" t="s">
        <v>4</v>
      </c>
      <c r="GMD2217" s="65">
        <v>4</v>
      </c>
      <c r="GME2217" s="66">
        <v>651717.88</v>
      </c>
      <c r="GMF2217" s="66">
        <v>0</v>
      </c>
      <c r="GMG2217" s="66">
        <v>651717.88</v>
      </c>
      <c r="GMH2217" s="64" t="s">
        <v>1142</v>
      </c>
      <c r="GMI2217" s="64" t="s">
        <v>448</v>
      </c>
      <c r="GMJ2217" s="64" t="s">
        <v>2390</v>
      </c>
      <c r="GMK2217" s="64" t="s">
        <v>4</v>
      </c>
      <c r="GML2217" s="65">
        <v>4</v>
      </c>
      <c r="GMM2217" s="66">
        <v>651717.88</v>
      </c>
      <c r="GMN2217" s="66">
        <v>0</v>
      </c>
      <c r="GMO2217" s="66">
        <v>651717.88</v>
      </c>
      <c r="GMP2217" s="64" t="s">
        <v>1142</v>
      </c>
      <c r="GMQ2217" s="64" t="s">
        <v>448</v>
      </c>
      <c r="GMR2217" s="64" t="s">
        <v>2390</v>
      </c>
      <c r="GMS2217" s="64" t="s">
        <v>4</v>
      </c>
      <c r="GMT2217" s="65">
        <v>4</v>
      </c>
      <c r="GMU2217" s="66">
        <v>651717.88</v>
      </c>
      <c r="GMV2217" s="66">
        <v>0</v>
      </c>
      <c r="GMW2217" s="66">
        <v>651717.88</v>
      </c>
      <c r="GMX2217" s="64" t="s">
        <v>1142</v>
      </c>
      <c r="GMY2217" s="64" t="s">
        <v>448</v>
      </c>
      <c r="GMZ2217" s="64" t="s">
        <v>2390</v>
      </c>
      <c r="GNA2217" s="64" t="s">
        <v>4</v>
      </c>
      <c r="GNB2217" s="65">
        <v>4</v>
      </c>
      <c r="GNC2217" s="66">
        <v>651717.88</v>
      </c>
      <c r="GND2217" s="66">
        <v>0</v>
      </c>
      <c r="GNE2217" s="66">
        <v>651717.88</v>
      </c>
      <c r="GNF2217" s="64" t="s">
        <v>1142</v>
      </c>
      <c r="GNG2217" s="64" t="s">
        <v>448</v>
      </c>
      <c r="GNH2217" s="64" t="s">
        <v>2390</v>
      </c>
      <c r="GNI2217" s="64" t="s">
        <v>4</v>
      </c>
      <c r="GNJ2217" s="65">
        <v>4</v>
      </c>
      <c r="GNK2217" s="66">
        <v>651717.88</v>
      </c>
      <c r="GNL2217" s="66">
        <v>0</v>
      </c>
      <c r="GNM2217" s="66">
        <v>651717.88</v>
      </c>
      <c r="GNN2217" s="64" t="s">
        <v>1142</v>
      </c>
      <c r="GNO2217" s="64" t="s">
        <v>448</v>
      </c>
      <c r="GNP2217" s="64" t="s">
        <v>2390</v>
      </c>
      <c r="GNQ2217" s="64" t="s">
        <v>4</v>
      </c>
      <c r="GNR2217" s="65">
        <v>4</v>
      </c>
      <c r="GNS2217" s="66">
        <v>651717.88</v>
      </c>
      <c r="GNT2217" s="66">
        <v>0</v>
      </c>
      <c r="GNU2217" s="66">
        <v>651717.88</v>
      </c>
      <c r="GNV2217" s="64" t="s">
        <v>1142</v>
      </c>
      <c r="GNW2217" s="64" t="s">
        <v>448</v>
      </c>
      <c r="GNX2217" s="64" t="s">
        <v>2390</v>
      </c>
      <c r="GNY2217" s="64" t="s">
        <v>4</v>
      </c>
      <c r="GNZ2217" s="65">
        <v>4</v>
      </c>
      <c r="GOA2217" s="66">
        <v>651717.88</v>
      </c>
      <c r="GOB2217" s="66">
        <v>0</v>
      </c>
      <c r="GOC2217" s="66">
        <v>651717.88</v>
      </c>
      <c r="GOD2217" s="64" t="s">
        <v>1142</v>
      </c>
      <c r="GOE2217" s="64" t="s">
        <v>448</v>
      </c>
      <c r="GOF2217" s="64" t="s">
        <v>2390</v>
      </c>
      <c r="GOG2217" s="64" t="s">
        <v>4</v>
      </c>
      <c r="GOH2217" s="65">
        <v>4</v>
      </c>
      <c r="GOI2217" s="66">
        <v>651717.88</v>
      </c>
      <c r="GOJ2217" s="66">
        <v>0</v>
      </c>
      <c r="GOK2217" s="66">
        <v>651717.88</v>
      </c>
      <c r="GOL2217" s="64" t="s">
        <v>1142</v>
      </c>
      <c r="GOM2217" s="64" t="s">
        <v>448</v>
      </c>
      <c r="GON2217" s="64" t="s">
        <v>2390</v>
      </c>
      <c r="GOO2217" s="64" t="s">
        <v>4</v>
      </c>
      <c r="GOP2217" s="65">
        <v>4</v>
      </c>
      <c r="GOQ2217" s="66">
        <v>651717.88</v>
      </c>
      <c r="GOR2217" s="66">
        <v>0</v>
      </c>
      <c r="GOS2217" s="66">
        <v>651717.88</v>
      </c>
      <c r="GOT2217" s="64" t="s">
        <v>1142</v>
      </c>
      <c r="GOU2217" s="64" t="s">
        <v>448</v>
      </c>
      <c r="GOV2217" s="64" t="s">
        <v>2390</v>
      </c>
      <c r="GOW2217" s="64" t="s">
        <v>4</v>
      </c>
      <c r="GOX2217" s="65">
        <v>4</v>
      </c>
      <c r="GOY2217" s="66">
        <v>651717.88</v>
      </c>
      <c r="GOZ2217" s="66">
        <v>0</v>
      </c>
      <c r="GPA2217" s="66">
        <v>651717.88</v>
      </c>
      <c r="GPB2217" s="64" t="s">
        <v>1142</v>
      </c>
      <c r="GPC2217" s="64" t="s">
        <v>448</v>
      </c>
      <c r="GPD2217" s="64" t="s">
        <v>2390</v>
      </c>
      <c r="GPE2217" s="64" t="s">
        <v>4</v>
      </c>
      <c r="GPF2217" s="65">
        <v>4</v>
      </c>
      <c r="GPG2217" s="66">
        <v>651717.88</v>
      </c>
      <c r="GPH2217" s="66">
        <v>0</v>
      </c>
      <c r="GPI2217" s="66">
        <v>651717.88</v>
      </c>
      <c r="GPJ2217" s="64" t="s">
        <v>1142</v>
      </c>
      <c r="GPK2217" s="64" t="s">
        <v>448</v>
      </c>
      <c r="GPL2217" s="64" t="s">
        <v>2390</v>
      </c>
      <c r="GPM2217" s="64" t="s">
        <v>4</v>
      </c>
      <c r="GPN2217" s="65">
        <v>4</v>
      </c>
      <c r="GPO2217" s="66">
        <v>651717.88</v>
      </c>
      <c r="GPP2217" s="66">
        <v>0</v>
      </c>
      <c r="GPQ2217" s="66">
        <v>651717.88</v>
      </c>
      <c r="GPR2217" s="64" t="s">
        <v>1142</v>
      </c>
      <c r="GPS2217" s="64" t="s">
        <v>448</v>
      </c>
      <c r="GPT2217" s="64" t="s">
        <v>2390</v>
      </c>
      <c r="GPU2217" s="64" t="s">
        <v>4</v>
      </c>
      <c r="GPV2217" s="65">
        <v>4</v>
      </c>
      <c r="GPW2217" s="66">
        <v>651717.88</v>
      </c>
      <c r="GPX2217" s="66">
        <v>0</v>
      </c>
      <c r="GPY2217" s="66">
        <v>651717.88</v>
      </c>
      <c r="GPZ2217" s="64" t="s">
        <v>1142</v>
      </c>
      <c r="GQA2217" s="64" t="s">
        <v>448</v>
      </c>
      <c r="GQB2217" s="64" t="s">
        <v>2390</v>
      </c>
      <c r="GQC2217" s="64" t="s">
        <v>4</v>
      </c>
      <c r="GQD2217" s="65">
        <v>4</v>
      </c>
      <c r="GQE2217" s="66">
        <v>651717.88</v>
      </c>
      <c r="GQF2217" s="66">
        <v>0</v>
      </c>
      <c r="GQG2217" s="66">
        <v>651717.88</v>
      </c>
      <c r="GQH2217" s="64" t="s">
        <v>1142</v>
      </c>
      <c r="GQI2217" s="64" t="s">
        <v>448</v>
      </c>
      <c r="GQJ2217" s="64" t="s">
        <v>2390</v>
      </c>
      <c r="GQK2217" s="64" t="s">
        <v>4</v>
      </c>
      <c r="GQL2217" s="65">
        <v>4</v>
      </c>
      <c r="GQM2217" s="66">
        <v>651717.88</v>
      </c>
      <c r="GQN2217" s="66">
        <v>0</v>
      </c>
      <c r="GQO2217" s="66">
        <v>651717.88</v>
      </c>
      <c r="GQP2217" s="64" t="s">
        <v>1142</v>
      </c>
      <c r="GQQ2217" s="64" t="s">
        <v>448</v>
      </c>
      <c r="GQR2217" s="64" t="s">
        <v>2390</v>
      </c>
      <c r="GQS2217" s="64" t="s">
        <v>4</v>
      </c>
      <c r="GQT2217" s="65">
        <v>4</v>
      </c>
      <c r="GQU2217" s="66">
        <v>651717.88</v>
      </c>
      <c r="GQV2217" s="66">
        <v>0</v>
      </c>
      <c r="GQW2217" s="66">
        <v>651717.88</v>
      </c>
      <c r="GQX2217" s="64" t="s">
        <v>1142</v>
      </c>
      <c r="GQY2217" s="64" t="s">
        <v>448</v>
      </c>
      <c r="GQZ2217" s="64" t="s">
        <v>2390</v>
      </c>
      <c r="GRA2217" s="64" t="s">
        <v>4</v>
      </c>
      <c r="GRB2217" s="65">
        <v>4</v>
      </c>
      <c r="GRC2217" s="66">
        <v>651717.88</v>
      </c>
      <c r="GRD2217" s="66">
        <v>0</v>
      </c>
      <c r="GRE2217" s="66">
        <v>651717.88</v>
      </c>
      <c r="GRF2217" s="64" t="s">
        <v>1142</v>
      </c>
      <c r="GRG2217" s="64" t="s">
        <v>448</v>
      </c>
      <c r="GRH2217" s="64" t="s">
        <v>2390</v>
      </c>
      <c r="GRI2217" s="64" t="s">
        <v>4</v>
      </c>
      <c r="GRJ2217" s="65">
        <v>4</v>
      </c>
      <c r="GRK2217" s="66">
        <v>651717.88</v>
      </c>
      <c r="GRL2217" s="66">
        <v>0</v>
      </c>
      <c r="GRM2217" s="66">
        <v>651717.88</v>
      </c>
      <c r="GRN2217" s="64" t="s">
        <v>1142</v>
      </c>
      <c r="GRO2217" s="64" t="s">
        <v>448</v>
      </c>
      <c r="GRP2217" s="64" t="s">
        <v>2390</v>
      </c>
      <c r="GRQ2217" s="64" t="s">
        <v>4</v>
      </c>
      <c r="GRR2217" s="65">
        <v>4</v>
      </c>
      <c r="GRS2217" s="66">
        <v>651717.88</v>
      </c>
      <c r="GRT2217" s="66">
        <v>0</v>
      </c>
      <c r="GRU2217" s="66">
        <v>651717.88</v>
      </c>
      <c r="GRV2217" s="64" t="s">
        <v>1142</v>
      </c>
      <c r="GRW2217" s="64" t="s">
        <v>448</v>
      </c>
      <c r="GRX2217" s="64" t="s">
        <v>2390</v>
      </c>
      <c r="GRY2217" s="64" t="s">
        <v>4</v>
      </c>
      <c r="GRZ2217" s="65">
        <v>4</v>
      </c>
      <c r="GSA2217" s="66">
        <v>651717.88</v>
      </c>
      <c r="GSB2217" s="66">
        <v>0</v>
      </c>
      <c r="GSC2217" s="66">
        <v>651717.88</v>
      </c>
      <c r="GSD2217" s="64" t="s">
        <v>1142</v>
      </c>
      <c r="GSE2217" s="64" t="s">
        <v>448</v>
      </c>
      <c r="GSF2217" s="64" t="s">
        <v>2390</v>
      </c>
      <c r="GSG2217" s="64" t="s">
        <v>4</v>
      </c>
      <c r="GSH2217" s="65">
        <v>4</v>
      </c>
      <c r="GSI2217" s="66">
        <v>651717.88</v>
      </c>
      <c r="GSJ2217" s="66">
        <v>0</v>
      </c>
      <c r="GSK2217" s="66">
        <v>651717.88</v>
      </c>
      <c r="GSL2217" s="64" t="s">
        <v>1142</v>
      </c>
      <c r="GSM2217" s="64" t="s">
        <v>448</v>
      </c>
      <c r="GSN2217" s="64" t="s">
        <v>2390</v>
      </c>
      <c r="GSO2217" s="64" t="s">
        <v>4</v>
      </c>
      <c r="GSP2217" s="65">
        <v>4</v>
      </c>
      <c r="GSQ2217" s="66">
        <v>651717.88</v>
      </c>
      <c r="GSR2217" s="66">
        <v>0</v>
      </c>
      <c r="GSS2217" s="66">
        <v>651717.88</v>
      </c>
      <c r="GST2217" s="64" t="s">
        <v>1142</v>
      </c>
      <c r="GSU2217" s="64" t="s">
        <v>448</v>
      </c>
      <c r="GSV2217" s="64" t="s">
        <v>2390</v>
      </c>
      <c r="GSW2217" s="64" t="s">
        <v>4</v>
      </c>
      <c r="GSX2217" s="65">
        <v>4</v>
      </c>
      <c r="GSY2217" s="66">
        <v>651717.88</v>
      </c>
      <c r="GSZ2217" s="66">
        <v>0</v>
      </c>
      <c r="GTA2217" s="66">
        <v>651717.88</v>
      </c>
      <c r="GTB2217" s="64" t="s">
        <v>1142</v>
      </c>
      <c r="GTC2217" s="64" t="s">
        <v>448</v>
      </c>
      <c r="GTD2217" s="64" t="s">
        <v>2390</v>
      </c>
      <c r="GTE2217" s="64" t="s">
        <v>4</v>
      </c>
      <c r="GTF2217" s="65">
        <v>4</v>
      </c>
      <c r="GTG2217" s="66">
        <v>651717.88</v>
      </c>
      <c r="GTH2217" s="66">
        <v>0</v>
      </c>
      <c r="GTI2217" s="66">
        <v>651717.88</v>
      </c>
      <c r="GTJ2217" s="64" t="s">
        <v>1142</v>
      </c>
      <c r="GTK2217" s="64" t="s">
        <v>448</v>
      </c>
      <c r="GTL2217" s="64" t="s">
        <v>2390</v>
      </c>
      <c r="GTM2217" s="64" t="s">
        <v>4</v>
      </c>
      <c r="GTN2217" s="65">
        <v>4</v>
      </c>
      <c r="GTO2217" s="66">
        <v>651717.88</v>
      </c>
      <c r="GTP2217" s="66">
        <v>0</v>
      </c>
      <c r="GTQ2217" s="66">
        <v>651717.88</v>
      </c>
      <c r="GTR2217" s="64" t="s">
        <v>1142</v>
      </c>
      <c r="GTS2217" s="64" t="s">
        <v>448</v>
      </c>
      <c r="GTT2217" s="64" t="s">
        <v>2390</v>
      </c>
      <c r="GTU2217" s="64" t="s">
        <v>4</v>
      </c>
      <c r="GTV2217" s="65">
        <v>4</v>
      </c>
      <c r="GTW2217" s="66">
        <v>651717.88</v>
      </c>
      <c r="GTX2217" s="66">
        <v>0</v>
      </c>
      <c r="GTY2217" s="66">
        <v>651717.88</v>
      </c>
      <c r="GTZ2217" s="64" t="s">
        <v>1142</v>
      </c>
      <c r="GUA2217" s="64" t="s">
        <v>448</v>
      </c>
      <c r="GUB2217" s="64" t="s">
        <v>2390</v>
      </c>
      <c r="GUC2217" s="64" t="s">
        <v>4</v>
      </c>
      <c r="GUD2217" s="65">
        <v>4</v>
      </c>
      <c r="GUE2217" s="66">
        <v>651717.88</v>
      </c>
      <c r="GUF2217" s="66">
        <v>0</v>
      </c>
      <c r="GUG2217" s="66">
        <v>651717.88</v>
      </c>
      <c r="GUH2217" s="64" t="s">
        <v>1142</v>
      </c>
      <c r="GUI2217" s="64" t="s">
        <v>448</v>
      </c>
      <c r="GUJ2217" s="64" t="s">
        <v>2390</v>
      </c>
      <c r="GUK2217" s="64" t="s">
        <v>4</v>
      </c>
      <c r="GUL2217" s="65">
        <v>4</v>
      </c>
      <c r="GUM2217" s="66">
        <v>651717.88</v>
      </c>
      <c r="GUN2217" s="66">
        <v>0</v>
      </c>
      <c r="GUO2217" s="66">
        <v>651717.88</v>
      </c>
      <c r="GUP2217" s="64" t="s">
        <v>1142</v>
      </c>
      <c r="GUQ2217" s="64" t="s">
        <v>448</v>
      </c>
      <c r="GUR2217" s="64" t="s">
        <v>2390</v>
      </c>
      <c r="GUS2217" s="64" t="s">
        <v>4</v>
      </c>
      <c r="GUT2217" s="65">
        <v>4</v>
      </c>
      <c r="GUU2217" s="66">
        <v>651717.88</v>
      </c>
      <c r="GUV2217" s="66">
        <v>0</v>
      </c>
      <c r="GUW2217" s="66">
        <v>651717.88</v>
      </c>
      <c r="GUX2217" s="64" t="s">
        <v>1142</v>
      </c>
      <c r="GUY2217" s="64" t="s">
        <v>448</v>
      </c>
      <c r="GUZ2217" s="64" t="s">
        <v>2390</v>
      </c>
      <c r="GVA2217" s="64" t="s">
        <v>4</v>
      </c>
      <c r="GVB2217" s="65">
        <v>4</v>
      </c>
      <c r="GVC2217" s="66">
        <v>651717.88</v>
      </c>
      <c r="GVD2217" s="66">
        <v>0</v>
      </c>
      <c r="GVE2217" s="66">
        <v>651717.88</v>
      </c>
      <c r="GVF2217" s="64" t="s">
        <v>1142</v>
      </c>
      <c r="GVG2217" s="64" t="s">
        <v>448</v>
      </c>
      <c r="GVH2217" s="64" t="s">
        <v>2390</v>
      </c>
      <c r="GVI2217" s="64" t="s">
        <v>4</v>
      </c>
      <c r="GVJ2217" s="65">
        <v>4</v>
      </c>
      <c r="GVK2217" s="66">
        <v>651717.88</v>
      </c>
      <c r="GVL2217" s="66">
        <v>0</v>
      </c>
      <c r="GVM2217" s="66">
        <v>651717.88</v>
      </c>
      <c r="GVN2217" s="64" t="s">
        <v>1142</v>
      </c>
      <c r="GVO2217" s="64" t="s">
        <v>448</v>
      </c>
      <c r="GVP2217" s="64" t="s">
        <v>2390</v>
      </c>
      <c r="GVQ2217" s="64" t="s">
        <v>4</v>
      </c>
      <c r="GVR2217" s="65">
        <v>4</v>
      </c>
      <c r="GVS2217" s="66">
        <v>651717.88</v>
      </c>
      <c r="GVT2217" s="66">
        <v>0</v>
      </c>
      <c r="GVU2217" s="66">
        <v>651717.88</v>
      </c>
      <c r="GVV2217" s="64" t="s">
        <v>1142</v>
      </c>
      <c r="GVW2217" s="64" t="s">
        <v>448</v>
      </c>
      <c r="GVX2217" s="64" t="s">
        <v>2390</v>
      </c>
      <c r="GVY2217" s="64" t="s">
        <v>4</v>
      </c>
      <c r="GVZ2217" s="65">
        <v>4</v>
      </c>
      <c r="GWA2217" s="66">
        <v>651717.88</v>
      </c>
      <c r="GWB2217" s="66">
        <v>0</v>
      </c>
      <c r="GWC2217" s="66">
        <v>651717.88</v>
      </c>
      <c r="GWD2217" s="64" t="s">
        <v>1142</v>
      </c>
      <c r="GWE2217" s="64" t="s">
        <v>448</v>
      </c>
      <c r="GWF2217" s="64" t="s">
        <v>2390</v>
      </c>
      <c r="GWG2217" s="64" t="s">
        <v>4</v>
      </c>
      <c r="GWH2217" s="65">
        <v>4</v>
      </c>
      <c r="GWI2217" s="66">
        <v>651717.88</v>
      </c>
      <c r="GWJ2217" s="66">
        <v>0</v>
      </c>
      <c r="GWK2217" s="66">
        <v>651717.88</v>
      </c>
      <c r="GWL2217" s="64" t="s">
        <v>1142</v>
      </c>
      <c r="GWM2217" s="64" t="s">
        <v>448</v>
      </c>
      <c r="GWN2217" s="64" t="s">
        <v>2390</v>
      </c>
      <c r="GWO2217" s="64" t="s">
        <v>4</v>
      </c>
      <c r="GWP2217" s="65">
        <v>4</v>
      </c>
      <c r="GWQ2217" s="66">
        <v>651717.88</v>
      </c>
      <c r="GWR2217" s="66">
        <v>0</v>
      </c>
      <c r="GWS2217" s="66">
        <v>651717.88</v>
      </c>
      <c r="GWT2217" s="64" t="s">
        <v>1142</v>
      </c>
      <c r="GWU2217" s="64" t="s">
        <v>448</v>
      </c>
      <c r="GWV2217" s="64" t="s">
        <v>2390</v>
      </c>
      <c r="GWW2217" s="64" t="s">
        <v>4</v>
      </c>
      <c r="GWX2217" s="65">
        <v>4</v>
      </c>
      <c r="GWY2217" s="66">
        <v>651717.88</v>
      </c>
      <c r="GWZ2217" s="66">
        <v>0</v>
      </c>
      <c r="GXA2217" s="66">
        <v>651717.88</v>
      </c>
      <c r="GXB2217" s="64" t="s">
        <v>1142</v>
      </c>
      <c r="GXC2217" s="64" t="s">
        <v>448</v>
      </c>
      <c r="GXD2217" s="64" t="s">
        <v>2390</v>
      </c>
      <c r="GXE2217" s="64" t="s">
        <v>4</v>
      </c>
      <c r="GXF2217" s="65">
        <v>4</v>
      </c>
      <c r="GXG2217" s="66">
        <v>651717.88</v>
      </c>
      <c r="GXH2217" s="66">
        <v>0</v>
      </c>
      <c r="GXI2217" s="66">
        <v>651717.88</v>
      </c>
      <c r="GXJ2217" s="64" t="s">
        <v>1142</v>
      </c>
      <c r="GXK2217" s="64" t="s">
        <v>448</v>
      </c>
      <c r="GXL2217" s="64" t="s">
        <v>2390</v>
      </c>
      <c r="GXM2217" s="64" t="s">
        <v>4</v>
      </c>
      <c r="GXN2217" s="65">
        <v>4</v>
      </c>
      <c r="GXO2217" s="66">
        <v>651717.88</v>
      </c>
      <c r="GXP2217" s="66">
        <v>0</v>
      </c>
      <c r="GXQ2217" s="66">
        <v>651717.88</v>
      </c>
      <c r="GXR2217" s="64" t="s">
        <v>1142</v>
      </c>
      <c r="GXS2217" s="64" t="s">
        <v>448</v>
      </c>
      <c r="GXT2217" s="64" t="s">
        <v>2390</v>
      </c>
      <c r="GXU2217" s="64" t="s">
        <v>4</v>
      </c>
      <c r="GXV2217" s="65">
        <v>4</v>
      </c>
      <c r="GXW2217" s="66">
        <v>651717.88</v>
      </c>
      <c r="GXX2217" s="66">
        <v>0</v>
      </c>
      <c r="GXY2217" s="66">
        <v>651717.88</v>
      </c>
      <c r="GXZ2217" s="64" t="s">
        <v>1142</v>
      </c>
      <c r="GYA2217" s="64" t="s">
        <v>448</v>
      </c>
      <c r="GYB2217" s="64" t="s">
        <v>2390</v>
      </c>
      <c r="GYC2217" s="64" t="s">
        <v>4</v>
      </c>
      <c r="GYD2217" s="65">
        <v>4</v>
      </c>
      <c r="GYE2217" s="66">
        <v>651717.88</v>
      </c>
      <c r="GYF2217" s="66">
        <v>0</v>
      </c>
      <c r="GYG2217" s="66">
        <v>651717.88</v>
      </c>
      <c r="GYH2217" s="64" t="s">
        <v>1142</v>
      </c>
      <c r="GYI2217" s="64" t="s">
        <v>448</v>
      </c>
      <c r="GYJ2217" s="64" t="s">
        <v>2390</v>
      </c>
      <c r="GYK2217" s="64" t="s">
        <v>4</v>
      </c>
      <c r="GYL2217" s="65">
        <v>4</v>
      </c>
      <c r="GYM2217" s="66">
        <v>651717.88</v>
      </c>
      <c r="GYN2217" s="66">
        <v>0</v>
      </c>
      <c r="GYO2217" s="66">
        <v>651717.88</v>
      </c>
      <c r="GYP2217" s="64" t="s">
        <v>1142</v>
      </c>
      <c r="GYQ2217" s="64" t="s">
        <v>448</v>
      </c>
      <c r="GYR2217" s="64" t="s">
        <v>2390</v>
      </c>
      <c r="GYS2217" s="64" t="s">
        <v>4</v>
      </c>
      <c r="GYT2217" s="65">
        <v>4</v>
      </c>
      <c r="GYU2217" s="66">
        <v>651717.88</v>
      </c>
      <c r="GYV2217" s="66">
        <v>0</v>
      </c>
      <c r="GYW2217" s="66">
        <v>651717.88</v>
      </c>
      <c r="GYX2217" s="64" t="s">
        <v>1142</v>
      </c>
      <c r="GYY2217" s="64" t="s">
        <v>448</v>
      </c>
      <c r="GYZ2217" s="64" t="s">
        <v>2390</v>
      </c>
      <c r="GZA2217" s="64" t="s">
        <v>4</v>
      </c>
      <c r="GZB2217" s="65">
        <v>4</v>
      </c>
      <c r="GZC2217" s="66">
        <v>651717.88</v>
      </c>
      <c r="GZD2217" s="66">
        <v>0</v>
      </c>
      <c r="GZE2217" s="66">
        <v>651717.88</v>
      </c>
      <c r="GZF2217" s="64" t="s">
        <v>1142</v>
      </c>
      <c r="GZG2217" s="64" t="s">
        <v>448</v>
      </c>
      <c r="GZH2217" s="64" t="s">
        <v>2390</v>
      </c>
      <c r="GZI2217" s="64" t="s">
        <v>4</v>
      </c>
      <c r="GZJ2217" s="65">
        <v>4</v>
      </c>
      <c r="GZK2217" s="66">
        <v>651717.88</v>
      </c>
      <c r="GZL2217" s="66">
        <v>0</v>
      </c>
      <c r="GZM2217" s="66">
        <v>651717.88</v>
      </c>
      <c r="GZN2217" s="64" t="s">
        <v>1142</v>
      </c>
      <c r="GZO2217" s="64" t="s">
        <v>448</v>
      </c>
      <c r="GZP2217" s="64" t="s">
        <v>2390</v>
      </c>
      <c r="GZQ2217" s="64" t="s">
        <v>4</v>
      </c>
      <c r="GZR2217" s="65">
        <v>4</v>
      </c>
      <c r="GZS2217" s="66">
        <v>651717.88</v>
      </c>
      <c r="GZT2217" s="66">
        <v>0</v>
      </c>
      <c r="GZU2217" s="66">
        <v>651717.88</v>
      </c>
      <c r="GZV2217" s="64" t="s">
        <v>1142</v>
      </c>
      <c r="GZW2217" s="64" t="s">
        <v>448</v>
      </c>
      <c r="GZX2217" s="64" t="s">
        <v>2390</v>
      </c>
      <c r="GZY2217" s="64" t="s">
        <v>4</v>
      </c>
      <c r="GZZ2217" s="65">
        <v>4</v>
      </c>
      <c r="HAA2217" s="66">
        <v>651717.88</v>
      </c>
      <c r="HAB2217" s="66">
        <v>0</v>
      </c>
      <c r="HAC2217" s="66">
        <v>651717.88</v>
      </c>
      <c r="HAD2217" s="64" t="s">
        <v>1142</v>
      </c>
      <c r="HAE2217" s="64" t="s">
        <v>448</v>
      </c>
      <c r="HAF2217" s="64" t="s">
        <v>2390</v>
      </c>
      <c r="HAG2217" s="64" t="s">
        <v>4</v>
      </c>
      <c r="HAH2217" s="65">
        <v>4</v>
      </c>
      <c r="HAI2217" s="66">
        <v>651717.88</v>
      </c>
      <c r="HAJ2217" s="66">
        <v>0</v>
      </c>
      <c r="HAK2217" s="66">
        <v>651717.88</v>
      </c>
      <c r="HAL2217" s="64" t="s">
        <v>1142</v>
      </c>
      <c r="HAM2217" s="64" t="s">
        <v>448</v>
      </c>
      <c r="HAN2217" s="64" t="s">
        <v>2390</v>
      </c>
      <c r="HAO2217" s="64" t="s">
        <v>4</v>
      </c>
      <c r="HAP2217" s="65">
        <v>4</v>
      </c>
      <c r="HAQ2217" s="66">
        <v>651717.88</v>
      </c>
      <c r="HAR2217" s="66">
        <v>0</v>
      </c>
      <c r="HAS2217" s="66">
        <v>651717.88</v>
      </c>
      <c r="HAT2217" s="64" t="s">
        <v>1142</v>
      </c>
      <c r="HAU2217" s="64" t="s">
        <v>448</v>
      </c>
      <c r="HAV2217" s="64" t="s">
        <v>2390</v>
      </c>
      <c r="HAW2217" s="64" t="s">
        <v>4</v>
      </c>
      <c r="HAX2217" s="65">
        <v>4</v>
      </c>
      <c r="HAY2217" s="66">
        <v>651717.88</v>
      </c>
      <c r="HAZ2217" s="66">
        <v>0</v>
      </c>
      <c r="HBA2217" s="66">
        <v>651717.88</v>
      </c>
      <c r="HBB2217" s="64" t="s">
        <v>1142</v>
      </c>
      <c r="HBC2217" s="64" t="s">
        <v>448</v>
      </c>
      <c r="HBD2217" s="64" t="s">
        <v>2390</v>
      </c>
      <c r="HBE2217" s="64" t="s">
        <v>4</v>
      </c>
      <c r="HBF2217" s="65">
        <v>4</v>
      </c>
      <c r="HBG2217" s="66">
        <v>651717.88</v>
      </c>
      <c r="HBH2217" s="66">
        <v>0</v>
      </c>
      <c r="HBI2217" s="66">
        <v>651717.88</v>
      </c>
      <c r="HBJ2217" s="64" t="s">
        <v>1142</v>
      </c>
      <c r="HBK2217" s="64" t="s">
        <v>448</v>
      </c>
      <c r="HBL2217" s="64" t="s">
        <v>2390</v>
      </c>
      <c r="HBM2217" s="64" t="s">
        <v>4</v>
      </c>
      <c r="HBN2217" s="65">
        <v>4</v>
      </c>
      <c r="HBO2217" s="66">
        <v>651717.88</v>
      </c>
      <c r="HBP2217" s="66">
        <v>0</v>
      </c>
      <c r="HBQ2217" s="66">
        <v>651717.88</v>
      </c>
      <c r="HBR2217" s="64" t="s">
        <v>1142</v>
      </c>
      <c r="HBS2217" s="64" t="s">
        <v>448</v>
      </c>
      <c r="HBT2217" s="64" t="s">
        <v>2390</v>
      </c>
      <c r="HBU2217" s="64" t="s">
        <v>4</v>
      </c>
      <c r="HBV2217" s="65">
        <v>4</v>
      </c>
      <c r="HBW2217" s="66">
        <v>651717.88</v>
      </c>
      <c r="HBX2217" s="66">
        <v>0</v>
      </c>
      <c r="HBY2217" s="66">
        <v>651717.88</v>
      </c>
      <c r="HBZ2217" s="64" t="s">
        <v>1142</v>
      </c>
      <c r="HCA2217" s="64" t="s">
        <v>448</v>
      </c>
      <c r="HCB2217" s="64" t="s">
        <v>2390</v>
      </c>
      <c r="HCC2217" s="64" t="s">
        <v>4</v>
      </c>
      <c r="HCD2217" s="65">
        <v>4</v>
      </c>
      <c r="HCE2217" s="66">
        <v>651717.88</v>
      </c>
      <c r="HCF2217" s="66">
        <v>0</v>
      </c>
      <c r="HCG2217" s="66">
        <v>651717.88</v>
      </c>
      <c r="HCH2217" s="64" t="s">
        <v>1142</v>
      </c>
      <c r="HCI2217" s="64" t="s">
        <v>448</v>
      </c>
      <c r="HCJ2217" s="64" t="s">
        <v>2390</v>
      </c>
      <c r="HCK2217" s="64" t="s">
        <v>4</v>
      </c>
      <c r="HCL2217" s="65">
        <v>4</v>
      </c>
      <c r="HCM2217" s="66">
        <v>651717.88</v>
      </c>
      <c r="HCN2217" s="66">
        <v>0</v>
      </c>
      <c r="HCO2217" s="66">
        <v>651717.88</v>
      </c>
      <c r="HCP2217" s="64" t="s">
        <v>1142</v>
      </c>
      <c r="HCQ2217" s="64" t="s">
        <v>448</v>
      </c>
      <c r="HCR2217" s="64" t="s">
        <v>2390</v>
      </c>
      <c r="HCS2217" s="64" t="s">
        <v>4</v>
      </c>
      <c r="HCT2217" s="65">
        <v>4</v>
      </c>
      <c r="HCU2217" s="66">
        <v>651717.88</v>
      </c>
      <c r="HCV2217" s="66">
        <v>0</v>
      </c>
      <c r="HCW2217" s="66">
        <v>651717.88</v>
      </c>
      <c r="HCX2217" s="64" t="s">
        <v>1142</v>
      </c>
      <c r="HCY2217" s="64" t="s">
        <v>448</v>
      </c>
      <c r="HCZ2217" s="64" t="s">
        <v>2390</v>
      </c>
      <c r="HDA2217" s="64" t="s">
        <v>4</v>
      </c>
      <c r="HDB2217" s="65">
        <v>4</v>
      </c>
      <c r="HDC2217" s="66">
        <v>651717.88</v>
      </c>
      <c r="HDD2217" s="66">
        <v>0</v>
      </c>
      <c r="HDE2217" s="66">
        <v>651717.88</v>
      </c>
      <c r="HDF2217" s="64" t="s">
        <v>1142</v>
      </c>
      <c r="HDG2217" s="64" t="s">
        <v>448</v>
      </c>
      <c r="HDH2217" s="64" t="s">
        <v>2390</v>
      </c>
      <c r="HDI2217" s="64" t="s">
        <v>4</v>
      </c>
      <c r="HDJ2217" s="65">
        <v>4</v>
      </c>
      <c r="HDK2217" s="66">
        <v>651717.88</v>
      </c>
      <c r="HDL2217" s="66">
        <v>0</v>
      </c>
      <c r="HDM2217" s="66">
        <v>651717.88</v>
      </c>
      <c r="HDN2217" s="64" t="s">
        <v>1142</v>
      </c>
      <c r="HDO2217" s="64" t="s">
        <v>448</v>
      </c>
      <c r="HDP2217" s="64" t="s">
        <v>2390</v>
      </c>
      <c r="HDQ2217" s="64" t="s">
        <v>4</v>
      </c>
      <c r="HDR2217" s="65">
        <v>4</v>
      </c>
      <c r="HDS2217" s="66">
        <v>651717.88</v>
      </c>
      <c r="HDT2217" s="66">
        <v>0</v>
      </c>
      <c r="HDU2217" s="66">
        <v>651717.88</v>
      </c>
      <c r="HDV2217" s="64" t="s">
        <v>1142</v>
      </c>
      <c r="HDW2217" s="64" t="s">
        <v>448</v>
      </c>
      <c r="HDX2217" s="64" t="s">
        <v>2390</v>
      </c>
      <c r="HDY2217" s="64" t="s">
        <v>4</v>
      </c>
      <c r="HDZ2217" s="65">
        <v>4</v>
      </c>
      <c r="HEA2217" s="66">
        <v>651717.88</v>
      </c>
      <c r="HEB2217" s="66">
        <v>0</v>
      </c>
      <c r="HEC2217" s="66">
        <v>651717.88</v>
      </c>
      <c r="HED2217" s="64" t="s">
        <v>1142</v>
      </c>
      <c r="HEE2217" s="64" t="s">
        <v>448</v>
      </c>
      <c r="HEF2217" s="64" t="s">
        <v>2390</v>
      </c>
      <c r="HEG2217" s="64" t="s">
        <v>4</v>
      </c>
      <c r="HEH2217" s="65">
        <v>4</v>
      </c>
      <c r="HEI2217" s="66">
        <v>651717.88</v>
      </c>
      <c r="HEJ2217" s="66">
        <v>0</v>
      </c>
      <c r="HEK2217" s="66">
        <v>651717.88</v>
      </c>
      <c r="HEL2217" s="64" t="s">
        <v>1142</v>
      </c>
      <c r="HEM2217" s="64" t="s">
        <v>448</v>
      </c>
      <c r="HEN2217" s="64" t="s">
        <v>2390</v>
      </c>
      <c r="HEO2217" s="64" t="s">
        <v>4</v>
      </c>
      <c r="HEP2217" s="65">
        <v>4</v>
      </c>
      <c r="HEQ2217" s="66">
        <v>651717.88</v>
      </c>
      <c r="HER2217" s="66">
        <v>0</v>
      </c>
      <c r="HES2217" s="66">
        <v>651717.88</v>
      </c>
      <c r="HET2217" s="64" t="s">
        <v>1142</v>
      </c>
      <c r="HEU2217" s="64" t="s">
        <v>448</v>
      </c>
      <c r="HEV2217" s="64" t="s">
        <v>2390</v>
      </c>
      <c r="HEW2217" s="64" t="s">
        <v>4</v>
      </c>
      <c r="HEX2217" s="65">
        <v>4</v>
      </c>
      <c r="HEY2217" s="66">
        <v>651717.88</v>
      </c>
      <c r="HEZ2217" s="66">
        <v>0</v>
      </c>
      <c r="HFA2217" s="66">
        <v>651717.88</v>
      </c>
      <c r="HFB2217" s="64" t="s">
        <v>1142</v>
      </c>
      <c r="HFC2217" s="64" t="s">
        <v>448</v>
      </c>
      <c r="HFD2217" s="64" t="s">
        <v>2390</v>
      </c>
      <c r="HFE2217" s="64" t="s">
        <v>4</v>
      </c>
      <c r="HFF2217" s="65">
        <v>4</v>
      </c>
      <c r="HFG2217" s="66">
        <v>651717.88</v>
      </c>
      <c r="HFH2217" s="66">
        <v>0</v>
      </c>
      <c r="HFI2217" s="66">
        <v>651717.88</v>
      </c>
      <c r="HFJ2217" s="64" t="s">
        <v>1142</v>
      </c>
      <c r="HFK2217" s="64" t="s">
        <v>448</v>
      </c>
      <c r="HFL2217" s="64" t="s">
        <v>2390</v>
      </c>
      <c r="HFM2217" s="64" t="s">
        <v>4</v>
      </c>
      <c r="HFN2217" s="65">
        <v>4</v>
      </c>
      <c r="HFO2217" s="66">
        <v>651717.88</v>
      </c>
      <c r="HFP2217" s="66">
        <v>0</v>
      </c>
      <c r="HFQ2217" s="66">
        <v>651717.88</v>
      </c>
      <c r="HFR2217" s="64" t="s">
        <v>1142</v>
      </c>
      <c r="HFS2217" s="64" t="s">
        <v>448</v>
      </c>
      <c r="HFT2217" s="64" t="s">
        <v>2390</v>
      </c>
      <c r="HFU2217" s="64" t="s">
        <v>4</v>
      </c>
      <c r="HFV2217" s="65">
        <v>4</v>
      </c>
      <c r="HFW2217" s="66">
        <v>651717.88</v>
      </c>
      <c r="HFX2217" s="66">
        <v>0</v>
      </c>
      <c r="HFY2217" s="66">
        <v>651717.88</v>
      </c>
      <c r="HFZ2217" s="64" t="s">
        <v>1142</v>
      </c>
      <c r="HGA2217" s="64" t="s">
        <v>448</v>
      </c>
      <c r="HGB2217" s="64" t="s">
        <v>2390</v>
      </c>
      <c r="HGC2217" s="64" t="s">
        <v>4</v>
      </c>
      <c r="HGD2217" s="65">
        <v>4</v>
      </c>
      <c r="HGE2217" s="66">
        <v>651717.88</v>
      </c>
      <c r="HGF2217" s="66">
        <v>0</v>
      </c>
      <c r="HGG2217" s="66">
        <v>651717.88</v>
      </c>
      <c r="HGH2217" s="64" t="s">
        <v>1142</v>
      </c>
      <c r="HGI2217" s="64" t="s">
        <v>448</v>
      </c>
      <c r="HGJ2217" s="64" t="s">
        <v>2390</v>
      </c>
      <c r="HGK2217" s="64" t="s">
        <v>4</v>
      </c>
      <c r="HGL2217" s="65">
        <v>4</v>
      </c>
      <c r="HGM2217" s="66">
        <v>651717.88</v>
      </c>
      <c r="HGN2217" s="66">
        <v>0</v>
      </c>
      <c r="HGO2217" s="66">
        <v>651717.88</v>
      </c>
      <c r="HGP2217" s="64" t="s">
        <v>1142</v>
      </c>
      <c r="HGQ2217" s="64" t="s">
        <v>448</v>
      </c>
      <c r="HGR2217" s="64" t="s">
        <v>2390</v>
      </c>
      <c r="HGS2217" s="64" t="s">
        <v>4</v>
      </c>
      <c r="HGT2217" s="65">
        <v>4</v>
      </c>
      <c r="HGU2217" s="66">
        <v>651717.88</v>
      </c>
      <c r="HGV2217" s="66">
        <v>0</v>
      </c>
      <c r="HGW2217" s="66">
        <v>651717.88</v>
      </c>
      <c r="HGX2217" s="64" t="s">
        <v>1142</v>
      </c>
      <c r="HGY2217" s="64" t="s">
        <v>448</v>
      </c>
      <c r="HGZ2217" s="64" t="s">
        <v>2390</v>
      </c>
      <c r="HHA2217" s="64" t="s">
        <v>4</v>
      </c>
      <c r="HHB2217" s="65">
        <v>4</v>
      </c>
      <c r="HHC2217" s="66">
        <v>651717.88</v>
      </c>
      <c r="HHD2217" s="66">
        <v>0</v>
      </c>
      <c r="HHE2217" s="66">
        <v>651717.88</v>
      </c>
      <c r="HHF2217" s="64" t="s">
        <v>1142</v>
      </c>
      <c r="HHG2217" s="64" t="s">
        <v>448</v>
      </c>
      <c r="HHH2217" s="64" t="s">
        <v>2390</v>
      </c>
      <c r="HHI2217" s="64" t="s">
        <v>4</v>
      </c>
      <c r="HHJ2217" s="65">
        <v>4</v>
      </c>
      <c r="HHK2217" s="66">
        <v>651717.88</v>
      </c>
      <c r="HHL2217" s="66">
        <v>0</v>
      </c>
      <c r="HHM2217" s="66">
        <v>651717.88</v>
      </c>
      <c r="HHN2217" s="64" t="s">
        <v>1142</v>
      </c>
      <c r="HHO2217" s="64" t="s">
        <v>448</v>
      </c>
      <c r="HHP2217" s="64" t="s">
        <v>2390</v>
      </c>
      <c r="HHQ2217" s="64" t="s">
        <v>4</v>
      </c>
      <c r="HHR2217" s="65">
        <v>4</v>
      </c>
      <c r="HHS2217" s="66">
        <v>651717.88</v>
      </c>
      <c r="HHT2217" s="66">
        <v>0</v>
      </c>
      <c r="HHU2217" s="66">
        <v>651717.88</v>
      </c>
      <c r="HHV2217" s="64" t="s">
        <v>1142</v>
      </c>
      <c r="HHW2217" s="64" t="s">
        <v>448</v>
      </c>
      <c r="HHX2217" s="64" t="s">
        <v>2390</v>
      </c>
      <c r="HHY2217" s="64" t="s">
        <v>4</v>
      </c>
      <c r="HHZ2217" s="65">
        <v>4</v>
      </c>
      <c r="HIA2217" s="66">
        <v>651717.88</v>
      </c>
      <c r="HIB2217" s="66">
        <v>0</v>
      </c>
      <c r="HIC2217" s="66">
        <v>651717.88</v>
      </c>
      <c r="HID2217" s="64" t="s">
        <v>1142</v>
      </c>
      <c r="HIE2217" s="64" t="s">
        <v>448</v>
      </c>
      <c r="HIF2217" s="64" t="s">
        <v>2390</v>
      </c>
      <c r="HIG2217" s="64" t="s">
        <v>4</v>
      </c>
      <c r="HIH2217" s="65">
        <v>4</v>
      </c>
      <c r="HII2217" s="66">
        <v>651717.88</v>
      </c>
      <c r="HIJ2217" s="66">
        <v>0</v>
      </c>
      <c r="HIK2217" s="66">
        <v>651717.88</v>
      </c>
      <c r="HIL2217" s="64" t="s">
        <v>1142</v>
      </c>
      <c r="HIM2217" s="64" t="s">
        <v>448</v>
      </c>
      <c r="HIN2217" s="64" t="s">
        <v>2390</v>
      </c>
      <c r="HIO2217" s="64" t="s">
        <v>4</v>
      </c>
      <c r="HIP2217" s="65">
        <v>4</v>
      </c>
      <c r="HIQ2217" s="66">
        <v>651717.88</v>
      </c>
      <c r="HIR2217" s="66">
        <v>0</v>
      </c>
      <c r="HIS2217" s="66">
        <v>651717.88</v>
      </c>
      <c r="HIT2217" s="64" t="s">
        <v>1142</v>
      </c>
      <c r="HIU2217" s="64" t="s">
        <v>448</v>
      </c>
      <c r="HIV2217" s="64" t="s">
        <v>2390</v>
      </c>
      <c r="HIW2217" s="64" t="s">
        <v>4</v>
      </c>
      <c r="HIX2217" s="65">
        <v>4</v>
      </c>
      <c r="HIY2217" s="66">
        <v>651717.88</v>
      </c>
      <c r="HIZ2217" s="66">
        <v>0</v>
      </c>
      <c r="HJA2217" s="66">
        <v>651717.88</v>
      </c>
      <c r="HJB2217" s="64" t="s">
        <v>1142</v>
      </c>
      <c r="HJC2217" s="64" t="s">
        <v>448</v>
      </c>
      <c r="HJD2217" s="64" t="s">
        <v>2390</v>
      </c>
      <c r="HJE2217" s="64" t="s">
        <v>4</v>
      </c>
      <c r="HJF2217" s="65">
        <v>4</v>
      </c>
      <c r="HJG2217" s="66">
        <v>651717.88</v>
      </c>
      <c r="HJH2217" s="66">
        <v>0</v>
      </c>
      <c r="HJI2217" s="66">
        <v>651717.88</v>
      </c>
      <c r="HJJ2217" s="64" t="s">
        <v>1142</v>
      </c>
      <c r="HJK2217" s="64" t="s">
        <v>448</v>
      </c>
      <c r="HJL2217" s="64" t="s">
        <v>2390</v>
      </c>
      <c r="HJM2217" s="64" t="s">
        <v>4</v>
      </c>
      <c r="HJN2217" s="65">
        <v>4</v>
      </c>
      <c r="HJO2217" s="66">
        <v>651717.88</v>
      </c>
      <c r="HJP2217" s="66">
        <v>0</v>
      </c>
      <c r="HJQ2217" s="66">
        <v>651717.88</v>
      </c>
      <c r="HJR2217" s="64" t="s">
        <v>1142</v>
      </c>
      <c r="HJS2217" s="64" t="s">
        <v>448</v>
      </c>
      <c r="HJT2217" s="64" t="s">
        <v>2390</v>
      </c>
      <c r="HJU2217" s="64" t="s">
        <v>4</v>
      </c>
      <c r="HJV2217" s="65">
        <v>4</v>
      </c>
      <c r="HJW2217" s="66">
        <v>651717.88</v>
      </c>
      <c r="HJX2217" s="66">
        <v>0</v>
      </c>
      <c r="HJY2217" s="66">
        <v>651717.88</v>
      </c>
      <c r="HJZ2217" s="64" t="s">
        <v>1142</v>
      </c>
      <c r="HKA2217" s="64" t="s">
        <v>448</v>
      </c>
      <c r="HKB2217" s="64" t="s">
        <v>2390</v>
      </c>
      <c r="HKC2217" s="64" t="s">
        <v>4</v>
      </c>
      <c r="HKD2217" s="65">
        <v>4</v>
      </c>
      <c r="HKE2217" s="66">
        <v>651717.88</v>
      </c>
      <c r="HKF2217" s="66">
        <v>0</v>
      </c>
      <c r="HKG2217" s="66">
        <v>651717.88</v>
      </c>
      <c r="HKH2217" s="64" t="s">
        <v>1142</v>
      </c>
      <c r="HKI2217" s="64" t="s">
        <v>448</v>
      </c>
      <c r="HKJ2217" s="64" t="s">
        <v>2390</v>
      </c>
      <c r="HKK2217" s="64" t="s">
        <v>4</v>
      </c>
      <c r="HKL2217" s="65">
        <v>4</v>
      </c>
      <c r="HKM2217" s="66">
        <v>651717.88</v>
      </c>
      <c r="HKN2217" s="66">
        <v>0</v>
      </c>
      <c r="HKO2217" s="66">
        <v>651717.88</v>
      </c>
      <c r="HKP2217" s="64" t="s">
        <v>1142</v>
      </c>
      <c r="HKQ2217" s="64" t="s">
        <v>448</v>
      </c>
      <c r="HKR2217" s="64" t="s">
        <v>2390</v>
      </c>
      <c r="HKS2217" s="64" t="s">
        <v>4</v>
      </c>
      <c r="HKT2217" s="65">
        <v>4</v>
      </c>
      <c r="HKU2217" s="66">
        <v>651717.88</v>
      </c>
      <c r="HKV2217" s="66">
        <v>0</v>
      </c>
      <c r="HKW2217" s="66">
        <v>651717.88</v>
      </c>
      <c r="HKX2217" s="64" t="s">
        <v>1142</v>
      </c>
      <c r="HKY2217" s="64" t="s">
        <v>448</v>
      </c>
      <c r="HKZ2217" s="64" t="s">
        <v>2390</v>
      </c>
      <c r="HLA2217" s="64" t="s">
        <v>4</v>
      </c>
      <c r="HLB2217" s="65">
        <v>4</v>
      </c>
      <c r="HLC2217" s="66">
        <v>651717.88</v>
      </c>
      <c r="HLD2217" s="66">
        <v>0</v>
      </c>
      <c r="HLE2217" s="66">
        <v>651717.88</v>
      </c>
      <c r="HLF2217" s="64" t="s">
        <v>1142</v>
      </c>
      <c r="HLG2217" s="64" t="s">
        <v>448</v>
      </c>
      <c r="HLH2217" s="64" t="s">
        <v>2390</v>
      </c>
      <c r="HLI2217" s="64" t="s">
        <v>4</v>
      </c>
      <c r="HLJ2217" s="65">
        <v>4</v>
      </c>
      <c r="HLK2217" s="66">
        <v>651717.88</v>
      </c>
      <c r="HLL2217" s="66">
        <v>0</v>
      </c>
      <c r="HLM2217" s="66">
        <v>651717.88</v>
      </c>
      <c r="HLN2217" s="64" t="s">
        <v>1142</v>
      </c>
      <c r="HLO2217" s="64" t="s">
        <v>448</v>
      </c>
      <c r="HLP2217" s="64" t="s">
        <v>2390</v>
      </c>
      <c r="HLQ2217" s="64" t="s">
        <v>4</v>
      </c>
      <c r="HLR2217" s="65">
        <v>4</v>
      </c>
      <c r="HLS2217" s="66">
        <v>651717.88</v>
      </c>
      <c r="HLT2217" s="66">
        <v>0</v>
      </c>
      <c r="HLU2217" s="66">
        <v>651717.88</v>
      </c>
      <c r="HLV2217" s="64" t="s">
        <v>1142</v>
      </c>
      <c r="HLW2217" s="64" t="s">
        <v>448</v>
      </c>
      <c r="HLX2217" s="64" t="s">
        <v>2390</v>
      </c>
      <c r="HLY2217" s="64" t="s">
        <v>4</v>
      </c>
      <c r="HLZ2217" s="65">
        <v>4</v>
      </c>
      <c r="HMA2217" s="66">
        <v>651717.88</v>
      </c>
      <c r="HMB2217" s="66">
        <v>0</v>
      </c>
      <c r="HMC2217" s="66">
        <v>651717.88</v>
      </c>
      <c r="HMD2217" s="64" t="s">
        <v>1142</v>
      </c>
      <c r="HME2217" s="64" t="s">
        <v>448</v>
      </c>
      <c r="HMF2217" s="64" t="s">
        <v>2390</v>
      </c>
      <c r="HMG2217" s="64" t="s">
        <v>4</v>
      </c>
      <c r="HMH2217" s="65">
        <v>4</v>
      </c>
      <c r="HMI2217" s="66">
        <v>651717.88</v>
      </c>
      <c r="HMJ2217" s="66">
        <v>0</v>
      </c>
      <c r="HMK2217" s="66">
        <v>651717.88</v>
      </c>
      <c r="HML2217" s="64" t="s">
        <v>1142</v>
      </c>
      <c r="HMM2217" s="64" t="s">
        <v>448</v>
      </c>
      <c r="HMN2217" s="64" t="s">
        <v>2390</v>
      </c>
      <c r="HMO2217" s="64" t="s">
        <v>4</v>
      </c>
      <c r="HMP2217" s="65">
        <v>4</v>
      </c>
      <c r="HMQ2217" s="66">
        <v>651717.88</v>
      </c>
      <c r="HMR2217" s="66">
        <v>0</v>
      </c>
      <c r="HMS2217" s="66">
        <v>651717.88</v>
      </c>
      <c r="HMT2217" s="64" t="s">
        <v>1142</v>
      </c>
      <c r="HMU2217" s="64" t="s">
        <v>448</v>
      </c>
      <c r="HMV2217" s="64" t="s">
        <v>2390</v>
      </c>
      <c r="HMW2217" s="64" t="s">
        <v>4</v>
      </c>
      <c r="HMX2217" s="65">
        <v>4</v>
      </c>
      <c r="HMY2217" s="66">
        <v>651717.88</v>
      </c>
      <c r="HMZ2217" s="66">
        <v>0</v>
      </c>
      <c r="HNA2217" s="66">
        <v>651717.88</v>
      </c>
      <c r="HNB2217" s="64" t="s">
        <v>1142</v>
      </c>
      <c r="HNC2217" s="64" t="s">
        <v>448</v>
      </c>
      <c r="HND2217" s="64" t="s">
        <v>2390</v>
      </c>
      <c r="HNE2217" s="64" t="s">
        <v>4</v>
      </c>
      <c r="HNF2217" s="65">
        <v>4</v>
      </c>
      <c r="HNG2217" s="66">
        <v>651717.88</v>
      </c>
      <c r="HNH2217" s="66">
        <v>0</v>
      </c>
      <c r="HNI2217" s="66">
        <v>651717.88</v>
      </c>
      <c r="HNJ2217" s="64" t="s">
        <v>1142</v>
      </c>
      <c r="HNK2217" s="64" t="s">
        <v>448</v>
      </c>
      <c r="HNL2217" s="64" t="s">
        <v>2390</v>
      </c>
      <c r="HNM2217" s="64" t="s">
        <v>4</v>
      </c>
      <c r="HNN2217" s="65">
        <v>4</v>
      </c>
      <c r="HNO2217" s="66">
        <v>651717.88</v>
      </c>
      <c r="HNP2217" s="66">
        <v>0</v>
      </c>
      <c r="HNQ2217" s="66">
        <v>651717.88</v>
      </c>
      <c r="HNR2217" s="64" t="s">
        <v>1142</v>
      </c>
      <c r="HNS2217" s="64" t="s">
        <v>448</v>
      </c>
      <c r="HNT2217" s="64" t="s">
        <v>2390</v>
      </c>
      <c r="HNU2217" s="64" t="s">
        <v>4</v>
      </c>
      <c r="HNV2217" s="65">
        <v>4</v>
      </c>
      <c r="HNW2217" s="66">
        <v>651717.88</v>
      </c>
      <c r="HNX2217" s="66">
        <v>0</v>
      </c>
      <c r="HNY2217" s="66">
        <v>651717.88</v>
      </c>
      <c r="HNZ2217" s="64" t="s">
        <v>1142</v>
      </c>
      <c r="HOA2217" s="64" t="s">
        <v>448</v>
      </c>
      <c r="HOB2217" s="64" t="s">
        <v>2390</v>
      </c>
      <c r="HOC2217" s="64" t="s">
        <v>4</v>
      </c>
      <c r="HOD2217" s="65">
        <v>4</v>
      </c>
      <c r="HOE2217" s="66">
        <v>651717.88</v>
      </c>
      <c r="HOF2217" s="66">
        <v>0</v>
      </c>
      <c r="HOG2217" s="66">
        <v>651717.88</v>
      </c>
      <c r="HOH2217" s="64" t="s">
        <v>1142</v>
      </c>
      <c r="HOI2217" s="64" t="s">
        <v>448</v>
      </c>
      <c r="HOJ2217" s="64" t="s">
        <v>2390</v>
      </c>
      <c r="HOK2217" s="64" t="s">
        <v>4</v>
      </c>
      <c r="HOL2217" s="65">
        <v>4</v>
      </c>
      <c r="HOM2217" s="66">
        <v>651717.88</v>
      </c>
      <c r="HON2217" s="66">
        <v>0</v>
      </c>
      <c r="HOO2217" s="66">
        <v>651717.88</v>
      </c>
      <c r="HOP2217" s="64" t="s">
        <v>1142</v>
      </c>
      <c r="HOQ2217" s="64" t="s">
        <v>448</v>
      </c>
      <c r="HOR2217" s="64" t="s">
        <v>2390</v>
      </c>
      <c r="HOS2217" s="64" t="s">
        <v>4</v>
      </c>
      <c r="HOT2217" s="65">
        <v>4</v>
      </c>
      <c r="HOU2217" s="66">
        <v>651717.88</v>
      </c>
      <c r="HOV2217" s="66">
        <v>0</v>
      </c>
      <c r="HOW2217" s="66">
        <v>651717.88</v>
      </c>
      <c r="HOX2217" s="64" t="s">
        <v>1142</v>
      </c>
      <c r="HOY2217" s="64" t="s">
        <v>448</v>
      </c>
      <c r="HOZ2217" s="64" t="s">
        <v>2390</v>
      </c>
      <c r="HPA2217" s="64" t="s">
        <v>4</v>
      </c>
      <c r="HPB2217" s="65">
        <v>4</v>
      </c>
      <c r="HPC2217" s="66">
        <v>651717.88</v>
      </c>
      <c r="HPD2217" s="66">
        <v>0</v>
      </c>
      <c r="HPE2217" s="66">
        <v>651717.88</v>
      </c>
      <c r="HPF2217" s="64" t="s">
        <v>1142</v>
      </c>
      <c r="HPG2217" s="64" t="s">
        <v>448</v>
      </c>
      <c r="HPH2217" s="64" t="s">
        <v>2390</v>
      </c>
      <c r="HPI2217" s="64" t="s">
        <v>4</v>
      </c>
      <c r="HPJ2217" s="65">
        <v>4</v>
      </c>
      <c r="HPK2217" s="66">
        <v>651717.88</v>
      </c>
      <c r="HPL2217" s="66">
        <v>0</v>
      </c>
      <c r="HPM2217" s="66">
        <v>651717.88</v>
      </c>
      <c r="HPN2217" s="64" t="s">
        <v>1142</v>
      </c>
      <c r="HPO2217" s="64" t="s">
        <v>448</v>
      </c>
      <c r="HPP2217" s="64" t="s">
        <v>2390</v>
      </c>
      <c r="HPQ2217" s="64" t="s">
        <v>4</v>
      </c>
      <c r="HPR2217" s="65">
        <v>4</v>
      </c>
      <c r="HPS2217" s="66">
        <v>651717.88</v>
      </c>
      <c r="HPT2217" s="66">
        <v>0</v>
      </c>
      <c r="HPU2217" s="66">
        <v>651717.88</v>
      </c>
      <c r="HPV2217" s="64" t="s">
        <v>1142</v>
      </c>
      <c r="HPW2217" s="64" t="s">
        <v>448</v>
      </c>
      <c r="HPX2217" s="64" t="s">
        <v>2390</v>
      </c>
      <c r="HPY2217" s="64" t="s">
        <v>4</v>
      </c>
      <c r="HPZ2217" s="65">
        <v>4</v>
      </c>
      <c r="HQA2217" s="66">
        <v>651717.88</v>
      </c>
      <c r="HQB2217" s="66">
        <v>0</v>
      </c>
      <c r="HQC2217" s="66">
        <v>651717.88</v>
      </c>
      <c r="HQD2217" s="64" t="s">
        <v>1142</v>
      </c>
      <c r="HQE2217" s="64" t="s">
        <v>448</v>
      </c>
      <c r="HQF2217" s="64" t="s">
        <v>2390</v>
      </c>
      <c r="HQG2217" s="64" t="s">
        <v>4</v>
      </c>
      <c r="HQH2217" s="65">
        <v>4</v>
      </c>
      <c r="HQI2217" s="66">
        <v>651717.88</v>
      </c>
      <c r="HQJ2217" s="66">
        <v>0</v>
      </c>
      <c r="HQK2217" s="66">
        <v>651717.88</v>
      </c>
      <c r="HQL2217" s="64" t="s">
        <v>1142</v>
      </c>
      <c r="HQM2217" s="64" t="s">
        <v>448</v>
      </c>
      <c r="HQN2217" s="64" t="s">
        <v>2390</v>
      </c>
      <c r="HQO2217" s="64" t="s">
        <v>4</v>
      </c>
      <c r="HQP2217" s="65">
        <v>4</v>
      </c>
      <c r="HQQ2217" s="66">
        <v>651717.88</v>
      </c>
      <c r="HQR2217" s="66">
        <v>0</v>
      </c>
      <c r="HQS2217" s="66">
        <v>651717.88</v>
      </c>
      <c r="HQT2217" s="64" t="s">
        <v>1142</v>
      </c>
      <c r="HQU2217" s="64" t="s">
        <v>448</v>
      </c>
      <c r="HQV2217" s="64" t="s">
        <v>2390</v>
      </c>
      <c r="HQW2217" s="64" t="s">
        <v>4</v>
      </c>
      <c r="HQX2217" s="65">
        <v>4</v>
      </c>
      <c r="HQY2217" s="66">
        <v>651717.88</v>
      </c>
      <c r="HQZ2217" s="66">
        <v>0</v>
      </c>
      <c r="HRA2217" s="66">
        <v>651717.88</v>
      </c>
      <c r="HRB2217" s="64" t="s">
        <v>1142</v>
      </c>
      <c r="HRC2217" s="64" t="s">
        <v>448</v>
      </c>
      <c r="HRD2217" s="64" t="s">
        <v>2390</v>
      </c>
      <c r="HRE2217" s="64" t="s">
        <v>4</v>
      </c>
      <c r="HRF2217" s="65">
        <v>4</v>
      </c>
      <c r="HRG2217" s="66">
        <v>651717.88</v>
      </c>
      <c r="HRH2217" s="66">
        <v>0</v>
      </c>
      <c r="HRI2217" s="66">
        <v>651717.88</v>
      </c>
      <c r="HRJ2217" s="64" t="s">
        <v>1142</v>
      </c>
      <c r="HRK2217" s="64" t="s">
        <v>448</v>
      </c>
      <c r="HRL2217" s="64" t="s">
        <v>2390</v>
      </c>
      <c r="HRM2217" s="64" t="s">
        <v>4</v>
      </c>
      <c r="HRN2217" s="65">
        <v>4</v>
      </c>
      <c r="HRO2217" s="66">
        <v>651717.88</v>
      </c>
      <c r="HRP2217" s="66">
        <v>0</v>
      </c>
      <c r="HRQ2217" s="66">
        <v>651717.88</v>
      </c>
      <c r="HRR2217" s="64" t="s">
        <v>1142</v>
      </c>
      <c r="HRS2217" s="64" t="s">
        <v>448</v>
      </c>
      <c r="HRT2217" s="64" t="s">
        <v>2390</v>
      </c>
      <c r="HRU2217" s="64" t="s">
        <v>4</v>
      </c>
      <c r="HRV2217" s="65">
        <v>4</v>
      </c>
      <c r="HRW2217" s="66">
        <v>651717.88</v>
      </c>
      <c r="HRX2217" s="66">
        <v>0</v>
      </c>
      <c r="HRY2217" s="66">
        <v>651717.88</v>
      </c>
      <c r="HRZ2217" s="64" t="s">
        <v>1142</v>
      </c>
      <c r="HSA2217" s="64" t="s">
        <v>448</v>
      </c>
      <c r="HSB2217" s="64" t="s">
        <v>2390</v>
      </c>
      <c r="HSC2217" s="64" t="s">
        <v>4</v>
      </c>
      <c r="HSD2217" s="65">
        <v>4</v>
      </c>
      <c r="HSE2217" s="66">
        <v>651717.88</v>
      </c>
      <c r="HSF2217" s="66">
        <v>0</v>
      </c>
      <c r="HSG2217" s="66">
        <v>651717.88</v>
      </c>
      <c r="HSH2217" s="64" t="s">
        <v>1142</v>
      </c>
      <c r="HSI2217" s="64" t="s">
        <v>448</v>
      </c>
      <c r="HSJ2217" s="64" t="s">
        <v>2390</v>
      </c>
      <c r="HSK2217" s="64" t="s">
        <v>4</v>
      </c>
      <c r="HSL2217" s="65">
        <v>4</v>
      </c>
      <c r="HSM2217" s="66">
        <v>651717.88</v>
      </c>
      <c r="HSN2217" s="66">
        <v>0</v>
      </c>
      <c r="HSO2217" s="66">
        <v>651717.88</v>
      </c>
      <c r="HSP2217" s="64" t="s">
        <v>1142</v>
      </c>
      <c r="HSQ2217" s="64" t="s">
        <v>448</v>
      </c>
      <c r="HSR2217" s="64" t="s">
        <v>2390</v>
      </c>
      <c r="HSS2217" s="64" t="s">
        <v>4</v>
      </c>
      <c r="HST2217" s="65">
        <v>4</v>
      </c>
      <c r="HSU2217" s="66">
        <v>651717.88</v>
      </c>
      <c r="HSV2217" s="66">
        <v>0</v>
      </c>
      <c r="HSW2217" s="66">
        <v>651717.88</v>
      </c>
      <c r="HSX2217" s="64" t="s">
        <v>1142</v>
      </c>
      <c r="HSY2217" s="64" t="s">
        <v>448</v>
      </c>
      <c r="HSZ2217" s="64" t="s">
        <v>2390</v>
      </c>
      <c r="HTA2217" s="64" t="s">
        <v>4</v>
      </c>
      <c r="HTB2217" s="65">
        <v>4</v>
      </c>
      <c r="HTC2217" s="66">
        <v>651717.88</v>
      </c>
      <c r="HTD2217" s="66">
        <v>0</v>
      </c>
      <c r="HTE2217" s="66">
        <v>651717.88</v>
      </c>
      <c r="HTF2217" s="64" t="s">
        <v>1142</v>
      </c>
      <c r="HTG2217" s="64" t="s">
        <v>448</v>
      </c>
      <c r="HTH2217" s="64" t="s">
        <v>2390</v>
      </c>
      <c r="HTI2217" s="64" t="s">
        <v>4</v>
      </c>
      <c r="HTJ2217" s="65">
        <v>4</v>
      </c>
      <c r="HTK2217" s="66">
        <v>651717.88</v>
      </c>
      <c r="HTL2217" s="66">
        <v>0</v>
      </c>
      <c r="HTM2217" s="66">
        <v>651717.88</v>
      </c>
      <c r="HTN2217" s="64" t="s">
        <v>1142</v>
      </c>
      <c r="HTO2217" s="64" t="s">
        <v>448</v>
      </c>
      <c r="HTP2217" s="64" t="s">
        <v>2390</v>
      </c>
      <c r="HTQ2217" s="64" t="s">
        <v>4</v>
      </c>
      <c r="HTR2217" s="65">
        <v>4</v>
      </c>
      <c r="HTS2217" s="66">
        <v>651717.88</v>
      </c>
      <c r="HTT2217" s="66">
        <v>0</v>
      </c>
      <c r="HTU2217" s="66">
        <v>651717.88</v>
      </c>
      <c r="HTV2217" s="64" t="s">
        <v>1142</v>
      </c>
      <c r="HTW2217" s="64" t="s">
        <v>448</v>
      </c>
      <c r="HTX2217" s="64" t="s">
        <v>2390</v>
      </c>
      <c r="HTY2217" s="64" t="s">
        <v>4</v>
      </c>
      <c r="HTZ2217" s="65">
        <v>4</v>
      </c>
      <c r="HUA2217" s="66">
        <v>651717.88</v>
      </c>
      <c r="HUB2217" s="66">
        <v>0</v>
      </c>
      <c r="HUC2217" s="66">
        <v>651717.88</v>
      </c>
      <c r="HUD2217" s="64" t="s">
        <v>1142</v>
      </c>
      <c r="HUE2217" s="64" t="s">
        <v>448</v>
      </c>
      <c r="HUF2217" s="64" t="s">
        <v>2390</v>
      </c>
      <c r="HUG2217" s="64" t="s">
        <v>4</v>
      </c>
      <c r="HUH2217" s="65">
        <v>4</v>
      </c>
      <c r="HUI2217" s="66">
        <v>651717.88</v>
      </c>
      <c r="HUJ2217" s="66">
        <v>0</v>
      </c>
      <c r="HUK2217" s="66">
        <v>651717.88</v>
      </c>
      <c r="HUL2217" s="64" t="s">
        <v>1142</v>
      </c>
      <c r="HUM2217" s="64" t="s">
        <v>448</v>
      </c>
      <c r="HUN2217" s="64" t="s">
        <v>2390</v>
      </c>
      <c r="HUO2217" s="64" t="s">
        <v>4</v>
      </c>
      <c r="HUP2217" s="65">
        <v>4</v>
      </c>
      <c r="HUQ2217" s="66">
        <v>651717.88</v>
      </c>
      <c r="HUR2217" s="66">
        <v>0</v>
      </c>
      <c r="HUS2217" s="66">
        <v>651717.88</v>
      </c>
      <c r="HUT2217" s="64" t="s">
        <v>1142</v>
      </c>
      <c r="HUU2217" s="64" t="s">
        <v>448</v>
      </c>
      <c r="HUV2217" s="64" t="s">
        <v>2390</v>
      </c>
      <c r="HUW2217" s="64" t="s">
        <v>4</v>
      </c>
      <c r="HUX2217" s="65">
        <v>4</v>
      </c>
      <c r="HUY2217" s="66">
        <v>651717.88</v>
      </c>
      <c r="HUZ2217" s="66">
        <v>0</v>
      </c>
      <c r="HVA2217" s="66">
        <v>651717.88</v>
      </c>
      <c r="HVB2217" s="64" t="s">
        <v>1142</v>
      </c>
      <c r="HVC2217" s="64" t="s">
        <v>448</v>
      </c>
      <c r="HVD2217" s="64" t="s">
        <v>2390</v>
      </c>
      <c r="HVE2217" s="64" t="s">
        <v>4</v>
      </c>
      <c r="HVF2217" s="65">
        <v>4</v>
      </c>
      <c r="HVG2217" s="66">
        <v>651717.88</v>
      </c>
      <c r="HVH2217" s="66">
        <v>0</v>
      </c>
      <c r="HVI2217" s="66">
        <v>651717.88</v>
      </c>
      <c r="HVJ2217" s="64" t="s">
        <v>1142</v>
      </c>
      <c r="HVK2217" s="64" t="s">
        <v>448</v>
      </c>
      <c r="HVL2217" s="64" t="s">
        <v>2390</v>
      </c>
      <c r="HVM2217" s="64" t="s">
        <v>4</v>
      </c>
      <c r="HVN2217" s="65">
        <v>4</v>
      </c>
      <c r="HVO2217" s="66">
        <v>651717.88</v>
      </c>
      <c r="HVP2217" s="66">
        <v>0</v>
      </c>
      <c r="HVQ2217" s="66">
        <v>651717.88</v>
      </c>
      <c r="HVR2217" s="64" t="s">
        <v>1142</v>
      </c>
      <c r="HVS2217" s="64" t="s">
        <v>448</v>
      </c>
      <c r="HVT2217" s="64" t="s">
        <v>2390</v>
      </c>
      <c r="HVU2217" s="64" t="s">
        <v>4</v>
      </c>
      <c r="HVV2217" s="65">
        <v>4</v>
      </c>
      <c r="HVW2217" s="66">
        <v>651717.88</v>
      </c>
      <c r="HVX2217" s="66">
        <v>0</v>
      </c>
      <c r="HVY2217" s="66">
        <v>651717.88</v>
      </c>
      <c r="HVZ2217" s="64" t="s">
        <v>1142</v>
      </c>
      <c r="HWA2217" s="64" t="s">
        <v>448</v>
      </c>
      <c r="HWB2217" s="64" t="s">
        <v>2390</v>
      </c>
      <c r="HWC2217" s="64" t="s">
        <v>4</v>
      </c>
      <c r="HWD2217" s="65">
        <v>4</v>
      </c>
      <c r="HWE2217" s="66">
        <v>651717.88</v>
      </c>
      <c r="HWF2217" s="66">
        <v>0</v>
      </c>
      <c r="HWG2217" s="66">
        <v>651717.88</v>
      </c>
      <c r="HWH2217" s="64" t="s">
        <v>1142</v>
      </c>
      <c r="HWI2217" s="64" t="s">
        <v>448</v>
      </c>
      <c r="HWJ2217" s="64" t="s">
        <v>2390</v>
      </c>
      <c r="HWK2217" s="64" t="s">
        <v>4</v>
      </c>
      <c r="HWL2217" s="65">
        <v>4</v>
      </c>
      <c r="HWM2217" s="66">
        <v>651717.88</v>
      </c>
      <c r="HWN2217" s="66">
        <v>0</v>
      </c>
      <c r="HWO2217" s="66">
        <v>651717.88</v>
      </c>
      <c r="HWP2217" s="64" t="s">
        <v>1142</v>
      </c>
      <c r="HWQ2217" s="64" t="s">
        <v>448</v>
      </c>
      <c r="HWR2217" s="64" t="s">
        <v>2390</v>
      </c>
      <c r="HWS2217" s="64" t="s">
        <v>4</v>
      </c>
      <c r="HWT2217" s="65">
        <v>4</v>
      </c>
      <c r="HWU2217" s="66">
        <v>651717.88</v>
      </c>
      <c r="HWV2217" s="66">
        <v>0</v>
      </c>
      <c r="HWW2217" s="66">
        <v>651717.88</v>
      </c>
      <c r="HWX2217" s="64" t="s">
        <v>1142</v>
      </c>
      <c r="HWY2217" s="64" t="s">
        <v>448</v>
      </c>
      <c r="HWZ2217" s="64" t="s">
        <v>2390</v>
      </c>
      <c r="HXA2217" s="64" t="s">
        <v>4</v>
      </c>
      <c r="HXB2217" s="65">
        <v>4</v>
      </c>
      <c r="HXC2217" s="66">
        <v>651717.88</v>
      </c>
      <c r="HXD2217" s="66">
        <v>0</v>
      </c>
      <c r="HXE2217" s="66">
        <v>651717.88</v>
      </c>
      <c r="HXF2217" s="64" t="s">
        <v>1142</v>
      </c>
      <c r="HXG2217" s="64" t="s">
        <v>448</v>
      </c>
      <c r="HXH2217" s="64" t="s">
        <v>2390</v>
      </c>
      <c r="HXI2217" s="64" t="s">
        <v>4</v>
      </c>
      <c r="HXJ2217" s="65">
        <v>4</v>
      </c>
      <c r="HXK2217" s="66">
        <v>651717.88</v>
      </c>
      <c r="HXL2217" s="66">
        <v>0</v>
      </c>
      <c r="HXM2217" s="66">
        <v>651717.88</v>
      </c>
      <c r="HXN2217" s="64" t="s">
        <v>1142</v>
      </c>
      <c r="HXO2217" s="64" t="s">
        <v>448</v>
      </c>
      <c r="HXP2217" s="64" t="s">
        <v>2390</v>
      </c>
      <c r="HXQ2217" s="64" t="s">
        <v>4</v>
      </c>
      <c r="HXR2217" s="65">
        <v>4</v>
      </c>
      <c r="HXS2217" s="66">
        <v>651717.88</v>
      </c>
      <c r="HXT2217" s="66">
        <v>0</v>
      </c>
      <c r="HXU2217" s="66">
        <v>651717.88</v>
      </c>
      <c r="HXV2217" s="64" t="s">
        <v>1142</v>
      </c>
      <c r="HXW2217" s="64" t="s">
        <v>448</v>
      </c>
      <c r="HXX2217" s="64" t="s">
        <v>2390</v>
      </c>
      <c r="HXY2217" s="64" t="s">
        <v>4</v>
      </c>
      <c r="HXZ2217" s="65">
        <v>4</v>
      </c>
      <c r="HYA2217" s="66">
        <v>651717.88</v>
      </c>
      <c r="HYB2217" s="66">
        <v>0</v>
      </c>
      <c r="HYC2217" s="66">
        <v>651717.88</v>
      </c>
      <c r="HYD2217" s="64" t="s">
        <v>1142</v>
      </c>
      <c r="HYE2217" s="64" t="s">
        <v>448</v>
      </c>
      <c r="HYF2217" s="64" t="s">
        <v>2390</v>
      </c>
      <c r="HYG2217" s="64" t="s">
        <v>4</v>
      </c>
      <c r="HYH2217" s="65">
        <v>4</v>
      </c>
      <c r="HYI2217" s="66">
        <v>651717.88</v>
      </c>
      <c r="HYJ2217" s="66">
        <v>0</v>
      </c>
      <c r="HYK2217" s="66">
        <v>651717.88</v>
      </c>
      <c r="HYL2217" s="64" t="s">
        <v>1142</v>
      </c>
      <c r="HYM2217" s="64" t="s">
        <v>448</v>
      </c>
      <c r="HYN2217" s="64" t="s">
        <v>2390</v>
      </c>
      <c r="HYO2217" s="64" t="s">
        <v>4</v>
      </c>
      <c r="HYP2217" s="65">
        <v>4</v>
      </c>
      <c r="HYQ2217" s="66">
        <v>651717.88</v>
      </c>
      <c r="HYR2217" s="66">
        <v>0</v>
      </c>
      <c r="HYS2217" s="66">
        <v>651717.88</v>
      </c>
      <c r="HYT2217" s="64" t="s">
        <v>1142</v>
      </c>
      <c r="HYU2217" s="64" t="s">
        <v>448</v>
      </c>
      <c r="HYV2217" s="64" t="s">
        <v>2390</v>
      </c>
      <c r="HYW2217" s="64" t="s">
        <v>4</v>
      </c>
      <c r="HYX2217" s="65">
        <v>4</v>
      </c>
      <c r="HYY2217" s="66">
        <v>651717.88</v>
      </c>
      <c r="HYZ2217" s="66">
        <v>0</v>
      </c>
      <c r="HZA2217" s="66">
        <v>651717.88</v>
      </c>
      <c r="HZB2217" s="64" t="s">
        <v>1142</v>
      </c>
      <c r="HZC2217" s="64" t="s">
        <v>448</v>
      </c>
      <c r="HZD2217" s="64" t="s">
        <v>2390</v>
      </c>
      <c r="HZE2217" s="64" t="s">
        <v>4</v>
      </c>
      <c r="HZF2217" s="65">
        <v>4</v>
      </c>
      <c r="HZG2217" s="66">
        <v>651717.88</v>
      </c>
      <c r="HZH2217" s="66">
        <v>0</v>
      </c>
      <c r="HZI2217" s="66">
        <v>651717.88</v>
      </c>
      <c r="HZJ2217" s="64" t="s">
        <v>1142</v>
      </c>
      <c r="HZK2217" s="64" t="s">
        <v>448</v>
      </c>
      <c r="HZL2217" s="64" t="s">
        <v>2390</v>
      </c>
      <c r="HZM2217" s="64" t="s">
        <v>4</v>
      </c>
      <c r="HZN2217" s="65">
        <v>4</v>
      </c>
      <c r="HZO2217" s="66">
        <v>651717.88</v>
      </c>
      <c r="HZP2217" s="66">
        <v>0</v>
      </c>
      <c r="HZQ2217" s="66">
        <v>651717.88</v>
      </c>
      <c r="HZR2217" s="64" t="s">
        <v>1142</v>
      </c>
      <c r="HZS2217" s="64" t="s">
        <v>448</v>
      </c>
      <c r="HZT2217" s="64" t="s">
        <v>2390</v>
      </c>
      <c r="HZU2217" s="64" t="s">
        <v>4</v>
      </c>
      <c r="HZV2217" s="65">
        <v>4</v>
      </c>
      <c r="HZW2217" s="66">
        <v>651717.88</v>
      </c>
      <c r="HZX2217" s="66">
        <v>0</v>
      </c>
      <c r="HZY2217" s="66">
        <v>651717.88</v>
      </c>
      <c r="HZZ2217" s="64" t="s">
        <v>1142</v>
      </c>
      <c r="IAA2217" s="64" t="s">
        <v>448</v>
      </c>
      <c r="IAB2217" s="64" t="s">
        <v>2390</v>
      </c>
      <c r="IAC2217" s="64" t="s">
        <v>4</v>
      </c>
      <c r="IAD2217" s="65">
        <v>4</v>
      </c>
      <c r="IAE2217" s="66">
        <v>651717.88</v>
      </c>
      <c r="IAF2217" s="66">
        <v>0</v>
      </c>
      <c r="IAG2217" s="66">
        <v>651717.88</v>
      </c>
      <c r="IAH2217" s="64" t="s">
        <v>1142</v>
      </c>
      <c r="IAI2217" s="64" t="s">
        <v>448</v>
      </c>
      <c r="IAJ2217" s="64" t="s">
        <v>2390</v>
      </c>
      <c r="IAK2217" s="64" t="s">
        <v>4</v>
      </c>
      <c r="IAL2217" s="65">
        <v>4</v>
      </c>
      <c r="IAM2217" s="66">
        <v>651717.88</v>
      </c>
      <c r="IAN2217" s="66">
        <v>0</v>
      </c>
      <c r="IAO2217" s="66">
        <v>651717.88</v>
      </c>
      <c r="IAP2217" s="64" t="s">
        <v>1142</v>
      </c>
      <c r="IAQ2217" s="64" t="s">
        <v>448</v>
      </c>
      <c r="IAR2217" s="64" t="s">
        <v>2390</v>
      </c>
      <c r="IAS2217" s="64" t="s">
        <v>4</v>
      </c>
      <c r="IAT2217" s="65">
        <v>4</v>
      </c>
      <c r="IAU2217" s="66">
        <v>651717.88</v>
      </c>
      <c r="IAV2217" s="66">
        <v>0</v>
      </c>
      <c r="IAW2217" s="66">
        <v>651717.88</v>
      </c>
      <c r="IAX2217" s="64" t="s">
        <v>1142</v>
      </c>
      <c r="IAY2217" s="64" t="s">
        <v>448</v>
      </c>
      <c r="IAZ2217" s="64" t="s">
        <v>2390</v>
      </c>
      <c r="IBA2217" s="64" t="s">
        <v>4</v>
      </c>
      <c r="IBB2217" s="65">
        <v>4</v>
      </c>
      <c r="IBC2217" s="66">
        <v>651717.88</v>
      </c>
      <c r="IBD2217" s="66">
        <v>0</v>
      </c>
      <c r="IBE2217" s="66">
        <v>651717.88</v>
      </c>
      <c r="IBF2217" s="64" t="s">
        <v>1142</v>
      </c>
      <c r="IBG2217" s="64" t="s">
        <v>448</v>
      </c>
      <c r="IBH2217" s="64" t="s">
        <v>2390</v>
      </c>
      <c r="IBI2217" s="64" t="s">
        <v>4</v>
      </c>
      <c r="IBJ2217" s="65">
        <v>4</v>
      </c>
      <c r="IBK2217" s="66">
        <v>651717.88</v>
      </c>
      <c r="IBL2217" s="66">
        <v>0</v>
      </c>
      <c r="IBM2217" s="66">
        <v>651717.88</v>
      </c>
      <c r="IBN2217" s="64" t="s">
        <v>1142</v>
      </c>
      <c r="IBO2217" s="64" t="s">
        <v>448</v>
      </c>
      <c r="IBP2217" s="64" t="s">
        <v>2390</v>
      </c>
      <c r="IBQ2217" s="64" t="s">
        <v>4</v>
      </c>
      <c r="IBR2217" s="65">
        <v>4</v>
      </c>
      <c r="IBS2217" s="66">
        <v>651717.88</v>
      </c>
      <c r="IBT2217" s="66">
        <v>0</v>
      </c>
      <c r="IBU2217" s="66">
        <v>651717.88</v>
      </c>
      <c r="IBV2217" s="64" t="s">
        <v>1142</v>
      </c>
      <c r="IBW2217" s="64" t="s">
        <v>448</v>
      </c>
      <c r="IBX2217" s="64" t="s">
        <v>2390</v>
      </c>
      <c r="IBY2217" s="64" t="s">
        <v>4</v>
      </c>
      <c r="IBZ2217" s="65">
        <v>4</v>
      </c>
      <c r="ICA2217" s="66">
        <v>651717.88</v>
      </c>
      <c r="ICB2217" s="66">
        <v>0</v>
      </c>
      <c r="ICC2217" s="66">
        <v>651717.88</v>
      </c>
      <c r="ICD2217" s="64" t="s">
        <v>1142</v>
      </c>
      <c r="ICE2217" s="64" t="s">
        <v>448</v>
      </c>
      <c r="ICF2217" s="64" t="s">
        <v>2390</v>
      </c>
      <c r="ICG2217" s="64" t="s">
        <v>4</v>
      </c>
      <c r="ICH2217" s="65">
        <v>4</v>
      </c>
      <c r="ICI2217" s="66">
        <v>651717.88</v>
      </c>
      <c r="ICJ2217" s="66">
        <v>0</v>
      </c>
      <c r="ICK2217" s="66">
        <v>651717.88</v>
      </c>
      <c r="ICL2217" s="64" t="s">
        <v>1142</v>
      </c>
      <c r="ICM2217" s="64" t="s">
        <v>448</v>
      </c>
      <c r="ICN2217" s="64" t="s">
        <v>2390</v>
      </c>
      <c r="ICO2217" s="64" t="s">
        <v>4</v>
      </c>
      <c r="ICP2217" s="65">
        <v>4</v>
      </c>
      <c r="ICQ2217" s="66">
        <v>651717.88</v>
      </c>
      <c r="ICR2217" s="66">
        <v>0</v>
      </c>
      <c r="ICS2217" s="66">
        <v>651717.88</v>
      </c>
      <c r="ICT2217" s="64" t="s">
        <v>1142</v>
      </c>
      <c r="ICU2217" s="64" t="s">
        <v>448</v>
      </c>
      <c r="ICV2217" s="64" t="s">
        <v>2390</v>
      </c>
      <c r="ICW2217" s="64" t="s">
        <v>4</v>
      </c>
      <c r="ICX2217" s="65">
        <v>4</v>
      </c>
      <c r="ICY2217" s="66">
        <v>651717.88</v>
      </c>
      <c r="ICZ2217" s="66">
        <v>0</v>
      </c>
      <c r="IDA2217" s="66">
        <v>651717.88</v>
      </c>
      <c r="IDB2217" s="64" t="s">
        <v>1142</v>
      </c>
      <c r="IDC2217" s="64" t="s">
        <v>448</v>
      </c>
      <c r="IDD2217" s="64" t="s">
        <v>2390</v>
      </c>
      <c r="IDE2217" s="64" t="s">
        <v>4</v>
      </c>
      <c r="IDF2217" s="65">
        <v>4</v>
      </c>
      <c r="IDG2217" s="66">
        <v>651717.88</v>
      </c>
      <c r="IDH2217" s="66">
        <v>0</v>
      </c>
      <c r="IDI2217" s="66">
        <v>651717.88</v>
      </c>
      <c r="IDJ2217" s="64" t="s">
        <v>1142</v>
      </c>
      <c r="IDK2217" s="64" t="s">
        <v>448</v>
      </c>
      <c r="IDL2217" s="64" t="s">
        <v>2390</v>
      </c>
      <c r="IDM2217" s="64" t="s">
        <v>4</v>
      </c>
      <c r="IDN2217" s="65">
        <v>4</v>
      </c>
      <c r="IDO2217" s="66">
        <v>651717.88</v>
      </c>
      <c r="IDP2217" s="66">
        <v>0</v>
      </c>
      <c r="IDQ2217" s="66">
        <v>651717.88</v>
      </c>
      <c r="IDR2217" s="64" t="s">
        <v>1142</v>
      </c>
      <c r="IDS2217" s="64" t="s">
        <v>448</v>
      </c>
      <c r="IDT2217" s="64" t="s">
        <v>2390</v>
      </c>
      <c r="IDU2217" s="64" t="s">
        <v>4</v>
      </c>
      <c r="IDV2217" s="65">
        <v>4</v>
      </c>
      <c r="IDW2217" s="66">
        <v>651717.88</v>
      </c>
      <c r="IDX2217" s="66">
        <v>0</v>
      </c>
      <c r="IDY2217" s="66">
        <v>651717.88</v>
      </c>
      <c r="IDZ2217" s="64" t="s">
        <v>1142</v>
      </c>
      <c r="IEA2217" s="64" t="s">
        <v>448</v>
      </c>
      <c r="IEB2217" s="64" t="s">
        <v>2390</v>
      </c>
      <c r="IEC2217" s="64" t="s">
        <v>4</v>
      </c>
      <c r="IED2217" s="65">
        <v>4</v>
      </c>
      <c r="IEE2217" s="66">
        <v>651717.88</v>
      </c>
      <c r="IEF2217" s="66">
        <v>0</v>
      </c>
      <c r="IEG2217" s="66">
        <v>651717.88</v>
      </c>
      <c r="IEH2217" s="64" t="s">
        <v>1142</v>
      </c>
      <c r="IEI2217" s="64" t="s">
        <v>448</v>
      </c>
      <c r="IEJ2217" s="64" t="s">
        <v>2390</v>
      </c>
      <c r="IEK2217" s="64" t="s">
        <v>4</v>
      </c>
      <c r="IEL2217" s="65">
        <v>4</v>
      </c>
      <c r="IEM2217" s="66">
        <v>651717.88</v>
      </c>
      <c r="IEN2217" s="66">
        <v>0</v>
      </c>
      <c r="IEO2217" s="66">
        <v>651717.88</v>
      </c>
      <c r="IEP2217" s="64" t="s">
        <v>1142</v>
      </c>
      <c r="IEQ2217" s="64" t="s">
        <v>448</v>
      </c>
      <c r="IER2217" s="64" t="s">
        <v>2390</v>
      </c>
      <c r="IES2217" s="64" t="s">
        <v>4</v>
      </c>
      <c r="IET2217" s="65">
        <v>4</v>
      </c>
      <c r="IEU2217" s="66">
        <v>651717.88</v>
      </c>
      <c r="IEV2217" s="66">
        <v>0</v>
      </c>
      <c r="IEW2217" s="66">
        <v>651717.88</v>
      </c>
      <c r="IEX2217" s="64" t="s">
        <v>1142</v>
      </c>
      <c r="IEY2217" s="64" t="s">
        <v>448</v>
      </c>
      <c r="IEZ2217" s="64" t="s">
        <v>2390</v>
      </c>
      <c r="IFA2217" s="64" t="s">
        <v>4</v>
      </c>
      <c r="IFB2217" s="65">
        <v>4</v>
      </c>
      <c r="IFC2217" s="66">
        <v>651717.88</v>
      </c>
      <c r="IFD2217" s="66">
        <v>0</v>
      </c>
      <c r="IFE2217" s="66">
        <v>651717.88</v>
      </c>
      <c r="IFF2217" s="64" t="s">
        <v>1142</v>
      </c>
      <c r="IFG2217" s="64" t="s">
        <v>448</v>
      </c>
      <c r="IFH2217" s="64" t="s">
        <v>2390</v>
      </c>
      <c r="IFI2217" s="64" t="s">
        <v>4</v>
      </c>
      <c r="IFJ2217" s="65">
        <v>4</v>
      </c>
      <c r="IFK2217" s="66">
        <v>651717.88</v>
      </c>
      <c r="IFL2217" s="66">
        <v>0</v>
      </c>
      <c r="IFM2217" s="66">
        <v>651717.88</v>
      </c>
      <c r="IFN2217" s="64" t="s">
        <v>1142</v>
      </c>
      <c r="IFO2217" s="64" t="s">
        <v>448</v>
      </c>
      <c r="IFP2217" s="64" t="s">
        <v>2390</v>
      </c>
      <c r="IFQ2217" s="64" t="s">
        <v>4</v>
      </c>
      <c r="IFR2217" s="65">
        <v>4</v>
      </c>
      <c r="IFS2217" s="66">
        <v>651717.88</v>
      </c>
      <c r="IFT2217" s="66">
        <v>0</v>
      </c>
      <c r="IFU2217" s="66">
        <v>651717.88</v>
      </c>
      <c r="IFV2217" s="64" t="s">
        <v>1142</v>
      </c>
      <c r="IFW2217" s="64" t="s">
        <v>448</v>
      </c>
      <c r="IFX2217" s="64" t="s">
        <v>2390</v>
      </c>
      <c r="IFY2217" s="64" t="s">
        <v>4</v>
      </c>
      <c r="IFZ2217" s="65">
        <v>4</v>
      </c>
      <c r="IGA2217" s="66">
        <v>651717.88</v>
      </c>
      <c r="IGB2217" s="66">
        <v>0</v>
      </c>
      <c r="IGC2217" s="66">
        <v>651717.88</v>
      </c>
      <c r="IGD2217" s="64" t="s">
        <v>1142</v>
      </c>
      <c r="IGE2217" s="64" t="s">
        <v>448</v>
      </c>
      <c r="IGF2217" s="64" t="s">
        <v>2390</v>
      </c>
      <c r="IGG2217" s="64" t="s">
        <v>4</v>
      </c>
      <c r="IGH2217" s="65">
        <v>4</v>
      </c>
      <c r="IGI2217" s="66">
        <v>651717.88</v>
      </c>
      <c r="IGJ2217" s="66">
        <v>0</v>
      </c>
      <c r="IGK2217" s="66">
        <v>651717.88</v>
      </c>
      <c r="IGL2217" s="64" t="s">
        <v>1142</v>
      </c>
      <c r="IGM2217" s="64" t="s">
        <v>448</v>
      </c>
      <c r="IGN2217" s="64" t="s">
        <v>2390</v>
      </c>
      <c r="IGO2217" s="64" t="s">
        <v>4</v>
      </c>
      <c r="IGP2217" s="65">
        <v>4</v>
      </c>
      <c r="IGQ2217" s="66">
        <v>651717.88</v>
      </c>
      <c r="IGR2217" s="66">
        <v>0</v>
      </c>
      <c r="IGS2217" s="66">
        <v>651717.88</v>
      </c>
      <c r="IGT2217" s="64" t="s">
        <v>1142</v>
      </c>
      <c r="IGU2217" s="64" t="s">
        <v>448</v>
      </c>
      <c r="IGV2217" s="64" t="s">
        <v>2390</v>
      </c>
      <c r="IGW2217" s="64" t="s">
        <v>4</v>
      </c>
      <c r="IGX2217" s="65">
        <v>4</v>
      </c>
      <c r="IGY2217" s="66">
        <v>651717.88</v>
      </c>
      <c r="IGZ2217" s="66">
        <v>0</v>
      </c>
      <c r="IHA2217" s="66">
        <v>651717.88</v>
      </c>
      <c r="IHB2217" s="64" t="s">
        <v>1142</v>
      </c>
      <c r="IHC2217" s="64" t="s">
        <v>448</v>
      </c>
      <c r="IHD2217" s="64" t="s">
        <v>2390</v>
      </c>
      <c r="IHE2217" s="64" t="s">
        <v>4</v>
      </c>
      <c r="IHF2217" s="65">
        <v>4</v>
      </c>
      <c r="IHG2217" s="66">
        <v>651717.88</v>
      </c>
      <c r="IHH2217" s="66">
        <v>0</v>
      </c>
      <c r="IHI2217" s="66">
        <v>651717.88</v>
      </c>
      <c r="IHJ2217" s="64" t="s">
        <v>1142</v>
      </c>
      <c r="IHK2217" s="64" t="s">
        <v>448</v>
      </c>
      <c r="IHL2217" s="64" t="s">
        <v>2390</v>
      </c>
      <c r="IHM2217" s="64" t="s">
        <v>4</v>
      </c>
      <c r="IHN2217" s="65">
        <v>4</v>
      </c>
      <c r="IHO2217" s="66">
        <v>651717.88</v>
      </c>
      <c r="IHP2217" s="66">
        <v>0</v>
      </c>
      <c r="IHQ2217" s="66">
        <v>651717.88</v>
      </c>
      <c r="IHR2217" s="64" t="s">
        <v>1142</v>
      </c>
      <c r="IHS2217" s="64" t="s">
        <v>448</v>
      </c>
      <c r="IHT2217" s="64" t="s">
        <v>2390</v>
      </c>
      <c r="IHU2217" s="64" t="s">
        <v>4</v>
      </c>
      <c r="IHV2217" s="65">
        <v>4</v>
      </c>
      <c r="IHW2217" s="66">
        <v>651717.88</v>
      </c>
      <c r="IHX2217" s="66">
        <v>0</v>
      </c>
      <c r="IHY2217" s="66">
        <v>651717.88</v>
      </c>
      <c r="IHZ2217" s="64" t="s">
        <v>1142</v>
      </c>
      <c r="IIA2217" s="64" t="s">
        <v>448</v>
      </c>
      <c r="IIB2217" s="64" t="s">
        <v>2390</v>
      </c>
      <c r="IIC2217" s="64" t="s">
        <v>4</v>
      </c>
      <c r="IID2217" s="65">
        <v>4</v>
      </c>
      <c r="IIE2217" s="66">
        <v>651717.88</v>
      </c>
      <c r="IIF2217" s="66">
        <v>0</v>
      </c>
      <c r="IIG2217" s="66">
        <v>651717.88</v>
      </c>
      <c r="IIH2217" s="64" t="s">
        <v>1142</v>
      </c>
      <c r="III2217" s="64" t="s">
        <v>448</v>
      </c>
      <c r="IIJ2217" s="64" t="s">
        <v>2390</v>
      </c>
      <c r="IIK2217" s="64" t="s">
        <v>4</v>
      </c>
      <c r="IIL2217" s="65">
        <v>4</v>
      </c>
      <c r="IIM2217" s="66">
        <v>651717.88</v>
      </c>
      <c r="IIN2217" s="66">
        <v>0</v>
      </c>
      <c r="IIO2217" s="66">
        <v>651717.88</v>
      </c>
      <c r="IIP2217" s="64" t="s">
        <v>1142</v>
      </c>
      <c r="IIQ2217" s="64" t="s">
        <v>448</v>
      </c>
      <c r="IIR2217" s="64" t="s">
        <v>2390</v>
      </c>
      <c r="IIS2217" s="64" t="s">
        <v>4</v>
      </c>
      <c r="IIT2217" s="65">
        <v>4</v>
      </c>
      <c r="IIU2217" s="66">
        <v>651717.88</v>
      </c>
      <c r="IIV2217" s="66">
        <v>0</v>
      </c>
      <c r="IIW2217" s="66">
        <v>651717.88</v>
      </c>
      <c r="IIX2217" s="64" t="s">
        <v>1142</v>
      </c>
      <c r="IIY2217" s="64" t="s">
        <v>448</v>
      </c>
      <c r="IIZ2217" s="64" t="s">
        <v>2390</v>
      </c>
      <c r="IJA2217" s="64" t="s">
        <v>4</v>
      </c>
      <c r="IJB2217" s="65">
        <v>4</v>
      </c>
      <c r="IJC2217" s="66">
        <v>651717.88</v>
      </c>
      <c r="IJD2217" s="66">
        <v>0</v>
      </c>
      <c r="IJE2217" s="66">
        <v>651717.88</v>
      </c>
      <c r="IJF2217" s="64" t="s">
        <v>1142</v>
      </c>
      <c r="IJG2217" s="64" t="s">
        <v>448</v>
      </c>
      <c r="IJH2217" s="64" t="s">
        <v>2390</v>
      </c>
      <c r="IJI2217" s="64" t="s">
        <v>4</v>
      </c>
      <c r="IJJ2217" s="65">
        <v>4</v>
      </c>
      <c r="IJK2217" s="66">
        <v>651717.88</v>
      </c>
      <c r="IJL2217" s="66">
        <v>0</v>
      </c>
      <c r="IJM2217" s="66">
        <v>651717.88</v>
      </c>
      <c r="IJN2217" s="64" t="s">
        <v>1142</v>
      </c>
      <c r="IJO2217" s="64" t="s">
        <v>448</v>
      </c>
      <c r="IJP2217" s="64" t="s">
        <v>2390</v>
      </c>
      <c r="IJQ2217" s="64" t="s">
        <v>4</v>
      </c>
      <c r="IJR2217" s="65">
        <v>4</v>
      </c>
      <c r="IJS2217" s="66">
        <v>651717.88</v>
      </c>
      <c r="IJT2217" s="66">
        <v>0</v>
      </c>
      <c r="IJU2217" s="66">
        <v>651717.88</v>
      </c>
      <c r="IJV2217" s="64" t="s">
        <v>1142</v>
      </c>
      <c r="IJW2217" s="64" t="s">
        <v>448</v>
      </c>
      <c r="IJX2217" s="64" t="s">
        <v>2390</v>
      </c>
      <c r="IJY2217" s="64" t="s">
        <v>4</v>
      </c>
      <c r="IJZ2217" s="65">
        <v>4</v>
      </c>
      <c r="IKA2217" s="66">
        <v>651717.88</v>
      </c>
      <c r="IKB2217" s="66">
        <v>0</v>
      </c>
      <c r="IKC2217" s="66">
        <v>651717.88</v>
      </c>
      <c r="IKD2217" s="64" t="s">
        <v>1142</v>
      </c>
      <c r="IKE2217" s="64" t="s">
        <v>448</v>
      </c>
      <c r="IKF2217" s="64" t="s">
        <v>2390</v>
      </c>
      <c r="IKG2217" s="64" t="s">
        <v>4</v>
      </c>
      <c r="IKH2217" s="65">
        <v>4</v>
      </c>
      <c r="IKI2217" s="66">
        <v>651717.88</v>
      </c>
      <c r="IKJ2217" s="66">
        <v>0</v>
      </c>
      <c r="IKK2217" s="66">
        <v>651717.88</v>
      </c>
      <c r="IKL2217" s="64" t="s">
        <v>1142</v>
      </c>
      <c r="IKM2217" s="64" t="s">
        <v>448</v>
      </c>
      <c r="IKN2217" s="64" t="s">
        <v>2390</v>
      </c>
      <c r="IKO2217" s="64" t="s">
        <v>4</v>
      </c>
      <c r="IKP2217" s="65">
        <v>4</v>
      </c>
      <c r="IKQ2217" s="66">
        <v>651717.88</v>
      </c>
      <c r="IKR2217" s="66">
        <v>0</v>
      </c>
      <c r="IKS2217" s="66">
        <v>651717.88</v>
      </c>
      <c r="IKT2217" s="64" t="s">
        <v>1142</v>
      </c>
      <c r="IKU2217" s="64" t="s">
        <v>448</v>
      </c>
      <c r="IKV2217" s="64" t="s">
        <v>2390</v>
      </c>
      <c r="IKW2217" s="64" t="s">
        <v>4</v>
      </c>
      <c r="IKX2217" s="65">
        <v>4</v>
      </c>
      <c r="IKY2217" s="66">
        <v>651717.88</v>
      </c>
      <c r="IKZ2217" s="66">
        <v>0</v>
      </c>
      <c r="ILA2217" s="66">
        <v>651717.88</v>
      </c>
      <c r="ILB2217" s="64" t="s">
        <v>1142</v>
      </c>
      <c r="ILC2217" s="64" t="s">
        <v>448</v>
      </c>
      <c r="ILD2217" s="64" t="s">
        <v>2390</v>
      </c>
      <c r="ILE2217" s="64" t="s">
        <v>4</v>
      </c>
      <c r="ILF2217" s="65">
        <v>4</v>
      </c>
      <c r="ILG2217" s="66">
        <v>651717.88</v>
      </c>
      <c r="ILH2217" s="66">
        <v>0</v>
      </c>
      <c r="ILI2217" s="66">
        <v>651717.88</v>
      </c>
      <c r="ILJ2217" s="64" t="s">
        <v>1142</v>
      </c>
      <c r="ILK2217" s="64" t="s">
        <v>448</v>
      </c>
      <c r="ILL2217" s="64" t="s">
        <v>2390</v>
      </c>
      <c r="ILM2217" s="64" t="s">
        <v>4</v>
      </c>
      <c r="ILN2217" s="65">
        <v>4</v>
      </c>
      <c r="ILO2217" s="66">
        <v>651717.88</v>
      </c>
      <c r="ILP2217" s="66">
        <v>0</v>
      </c>
      <c r="ILQ2217" s="66">
        <v>651717.88</v>
      </c>
      <c r="ILR2217" s="64" t="s">
        <v>1142</v>
      </c>
      <c r="ILS2217" s="64" t="s">
        <v>448</v>
      </c>
      <c r="ILT2217" s="64" t="s">
        <v>2390</v>
      </c>
      <c r="ILU2217" s="64" t="s">
        <v>4</v>
      </c>
      <c r="ILV2217" s="65">
        <v>4</v>
      </c>
      <c r="ILW2217" s="66">
        <v>651717.88</v>
      </c>
      <c r="ILX2217" s="66">
        <v>0</v>
      </c>
      <c r="ILY2217" s="66">
        <v>651717.88</v>
      </c>
      <c r="ILZ2217" s="64" t="s">
        <v>1142</v>
      </c>
      <c r="IMA2217" s="64" t="s">
        <v>448</v>
      </c>
      <c r="IMB2217" s="64" t="s">
        <v>2390</v>
      </c>
      <c r="IMC2217" s="64" t="s">
        <v>4</v>
      </c>
      <c r="IMD2217" s="65">
        <v>4</v>
      </c>
      <c r="IME2217" s="66">
        <v>651717.88</v>
      </c>
      <c r="IMF2217" s="66">
        <v>0</v>
      </c>
      <c r="IMG2217" s="66">
        <v>651717.88</v>
      </c>
      <c r="IMH2217" s="64" t="s">
        <v>1142</v>
      </c>
      <c r="IMI2217" s="64" t="s">
        <v>448</v>
      </c>
      <c r="IMJ2217" s="64" t="s">
        <v>2390</v>
      </c>
      <c r="IMK2217" s="64" t="s">
        <v>4</v>
      </c>
      <c r="IML2217" s="65">
        <v>4</v>
      </c>
      <c r="IMM2217" s="66">
        <v>651717.88</v>
      </c>
      <c r="IMN2217" s="66">
        <v>0</v>
      </c>
      <c r="IMO2217" s="66">
        <v>651717.88</v>
      </c>
      <c r="IMP2217" s="64" t="s">
        <v>1142</v>
      </c>
      <c r="IMQ2217" s="64" t="s">
        <v>448</v>
      </c>
      <c r="IMR2217" s="64" t="s">
        <v>2390</v>
      </c>
      <c r="IMS2217" s="64" t="s">
        <v>4</v>
      </c>
      <c r="IMT2217" s="65">
        <v>4</v>
      </c>
      <c r="IMU2217" s="66">
        <v>651717.88</v>
      </c>
      <c r="IMV2217" s="66">
        <v>0</v>
      </c>
      <c r="IMW2217" s="66">
        <v>651717.88</v>
      </c>
      <c r="IMX2217" s="64" t="s">
        <v>1142</v>
      </c>
      <c r="IMY2217" s="64" t="s">
        <v>448</v>
      </c>
      <c r="IMZ2217" s="64" t="s">
        <v>2390</v>
      </c>
      <c r="INA2217" s="64" t="s">
        <v>4</v>
      </c>
      <c r="INB2217" s="65">
        <v>4</v>
      </c>
      <c r="INC2217" s="66">
        <v>651717.88</v>
      </c>
      <c r="IND2217" s="66">
        <v>0</v>
      </c>
      <c r="INE2217" s="66">
        <v>651717.88</v>
      </c>
      <c r="INF2217" s="64" t="s">
        <v>1142</v>
      </c>
      <c r="ING2217" s="64" t="s">
        <v>448</v>
      </c>
      <c r="INH2217" s="64" t="s">
        <v>2390</v>
      </c>
      <c r="INI2217" s="64" t="s">
        <v>4</v>
      </c>
      <c r="INJ2217" s="65">
        <v>4</v>
      </c>
      <c r="INK2217" s="66">
        <v>651717.88</v>
      </c>
      <c r="INL2217" s="66">
        <v>0</v>
      </c>
      <c r="INM2217" s="66">
        <v>651717.88</v>
      </c>
      <c r="INN2217" s="64" t="s">
        <v>1142</v>
      </c>
      <c r="INO2217" s="64" t="s">
        <v>448</v>
      </c>
      <c r="INP2217" s="64" t="s">
        <v>2390</v>
      </c>
      <c r="INQ2217" s="64" t="s">
        <v>4</v>
      </c>
      <c r="INR2217" s="65">
        <v>4</v>
      </c>
      <c r="INS2217" s="66">
        <v>651717.88</v>
      </c>
      <c r="INT2217" s="66">
        <v>0</v>
      </c>
      <c r="INU2217" s="66">
        <v>651717.88</v>
      </c>
      <c r="INV2217" s="64" t="s">
        <v>1142</v>
      </c>
      <c r="INW2217" s="64" t="s">
        <v>448</v>
      </c>
      <c r="INX2217" s="64" t="s">
        <v>2390</v>
      </c>
      <c r="INY2217" s="64" t="s">
        <v>4</v>
      </c>
      <c r="INZ2217" s="65">
        <v>4</v>
      </c>
      <c r="IOA2217" s="66">
        <v>651717.88</v>
      </c>
      <c r="IOB2217" s="66">
        <v>0</v>
      </c>
      <c r="IOC2217" s="66">
        <v>651717.88</v>
      </c>
      <c r="IOD2217" s="64" t="s">
        <v>1142</v>
      </c>
      <c r="IOE2217" s="64" t="s">
        <v>448</v>
      </c>
      <c r="IOF2217" s="64" t="s">
        <v>2390</v>
      </c>
      <c r="IOG2217" s="64" t="s">
        <v>4</v>
      </c>
      <c r="IOH2217" s="65">
        <v>4</v>
      </c>
      <c r="IOI2217" s="66">
        <v>651717.88</v>
      </c>
      <c r="IOJ2217" s="66">
        <v>0</v>
      </c>
      <c r="IOK2217" s="66">
        <v>651717.88</v>
      </c>
      <c r="IOL2217" s="64" t="s">
        <v>1142</v>
      </c>
      <c r="IOM2217" s="64" t="s">
        <v>448</v>
      </c>
      <c r="ION2217" s="64" t="s">
        <v>2390</v>
      </c>
      <c r="IOO2217" s="64" t="s">
        <v>4</v>
      </c>
      <c r="IOP2217" s="65">
        <v>4</v>
      </c>
      <c r="IOQ2217" s="66">
        <v>651717.88</v>
      </c>
      <c r="IOR2217" s="66">
        <v>0</v>
      </c>
      <c r="IOS2217" s="66">
        <v>651717.88</v>
      </c>
      <c r="IOT2217" s="64" t="s">
        <v>1142</v>
      </c>
      <c r="IOU2217" s="64" t="s">
        <v>448</v>
      </c>
      <c r="IOV2217" s="64" t="s">
        <v>2390</v>
      </c>
      <c r="IOW2217" s="64" t="s">
        <v>4</v>
      </c>
      <c r="IOX2217" s="65">
        <v>4</v>
      </c>
      <c r="IOY2217" s="66">
        <v>651717.88</v>
      </c>
      <c r="IOZ2217" s="66">
        <v>0</v>
      </c>
      <c r="IPA2217" s="66">
        <v>651717.88</v>
      </c>
      <c r="IPB2217" s="64" t="s">
        <v>1142</v>
      </c>
      <c r="IPC2217" s="64" t="s">
        <v>448</v>
      </c>
      <c r="IPD2217" s="64" t="s">
        <v>2390</v>
      </c>
      <c r="IPE2217" s="64" t="s">
        <v>4</v>
      </c>
      <c r="IPF2217" s="65">
        <v>4</v>
      </c>
      <c r="IPG2217" s="66">
        <v>651717.88</v>
      </c>
      <c r="IPH2217" s="66">
        <v>0</v>
      </c>
      <c r="IPI2217" s="66">
        <v>651717.88</v>
      </c>
      <c r="IPJ2217" s="64" t="s">
        <v>1142</v>
      </c>
      <c r="IPK2217" s="64" t="s">
        <v>448</v>
      </c>
      <c r="IPL2217" s="64" t="s">
        <v>2390</v>
      </c>
      <c r="IPM2217" s="64" t="s">
        <v>4</v>
      </c>
      <c r="IPN2217" s="65">
        <v>4</v>
      </c>
      <c r="IPO2217" s="66">
        <v>651717.88</v>
      </c>
      <c r="IPP2217" s="66">
        <v>0</v>
      </c>
      <c r="IPQ2217" s="66">
        <v>651717.88</v>
      </c>
      <c r="IPR2217" s="64" t="s">
        <v>1142</v>
      </c>
      <c r="IPS2217" s="64" t="s">
        <v>448</v>
      </c>
      <c r="IPT2217" s="64" t="s">
        <v>2390</v>
      </c>
      <c r="IPU2217" s="64" t="s">
        <v>4</v>
      </c>
      <c r="IPV2217" s="65">
        <v>4</v>
      </c>
      <c r="IPW2217" s="66">
        <v>651717.88</v>
      </c>
      <c r="IPX2217" s="66">
        <v>0</v>
      </c>
      <c r="IPY2217" s="66">
        <v>651717.88</v>
      </c>
      <c r="IPZ2217" s="64" t="s">
        <v>1142</v>
      </c>
      <c r="IQA2217" s="64" t="s">
        <v>448</v>
      </c>
      <c r="IQB2217" s="64" t="s">
        <v>2390</v>
      </c>
      <c r="IQC2217" s="64" t="s">
        <v>4</v>
      </c>
      <c r="IQD2217" s="65">
        <v>4</v>
      </c>
      <c r="IQE2217" s="66">
        <v>651717.88</v>
      </c>
      <c r="IQF2217" s="66">
        <v>0</v>
      </c>
      <c r="IQG2217" s="66">
        <v>651717.88</v>
      </c>
      <c r="IQH2217" s="64" t="s">
        <v>1142</v>
      </c>
      <c r="IQI2217" s="64" t="s">
        <v>448</v>
      </c>
      <c r="IQJ2217" s="64" t="s">
        <v>2390</v>
      </c>
      <c r="IQK2217" s="64" t="s">
        <v>4</v>
      </c>
      <c r="IQL2217" s="65">
        <v>4</v>
      </c>
      <c r="IQM2217" s="66">
        <v>651717.88</v>
      </c>
      <c r="IQN2217" s="66">
        <v>0</v>
      </c>
      <c r="IQO2217" s="66">
        <v>651717.88</v>
      </c>
      <c r="IQP2217" s="64" t="s">
        <v>1142</v>
      </c>
      <c r="IQQ2217" s="64" t="s">
        <v>448</v>
      </c>
      <c r="IQR2217" s="64" t="s">
        <v>2390</v>
      </c>
      <c r="IQS2217" s="64" t="s">
        <v>4</v>
      </c>
      <c r="IQT2217" s="65">
        <v>4</v>
      </c>
      <c r="IQU2217" s="66">
        <v>651717.88</v>
      </c>
      <c r="IQV2217" s="66">
        <v>0</v>
      </c>
      <c r="IQW2217" s="66">
        <v>651717.88</v>
      </c>
      <c r="IQX2217" s="64" t="s">
        <v>1142</v>
      </c>
      <c r="IQY2217" s="64" t="s">
        <v>448</v>
      </c>
      <c r="IQZ2217" s="64" t="s">
        <v>2390</v>
      </c>
      <c r="IRA2217" s="64" t="s">
        <v>4</v>
      </c>
      <c r="IRB2217" s="65">
        <v>4</v>
      </c>
      <c r="IRC2217" s="66">
        <v>651717.88</v>
      </c>
      <c r="IRD2217" s="66">
        <v>0</v>
      </c>
      <c r="IRE2217" s="66">
        <v>651717.88</v>
      </c>
      <c r="IRF2217" s="64" t="s">
        <v>1142</v>
      </c>
      <c r="IRG2217" s="64" t="s">
        <v>448</v>
      </c>
      <c r="IRH2217" s="64" t="s">
        <v>2390</v>
      </c>
      <c r="IRI2217" s="64" t="s">
        <v>4</v>
      </c>
      <c r="IRJ2217" s="65">
        <v>4</v>
      </c>
      <c r="IRK2217" s="66">
        <v>651717.88</v>
      </c>
      <c r="IRL2217" s="66">
        <v>0</v>
      </c>
      <c r="IRM2217" s="66">
        <v>651717.88</v>
      </c>
      <c r="IRN2217" s="64" t="s">
        <v>1142</v>
      </c>
      <c r="IRO2217" s="64" t="s">
        <v>448</v>
      </c>
      <c r="IRP2217" s="64" t="s">
        <v>2390</v>
      </c>
      <c r="IRQ2217" s="64" t="s">
        <v>4</v>
      </c>
      <c r="IRR2217" s="65">
        <v>4</v>
      </c>
      <c r="IRS2217" s="66">
        <v>651717.88</v>
      </c>
      <c r="IRT2217" s="66">
        <v>0</v>
      </c>
      <c r="IRU2217" s="66">
        <v>651717.88</v>
      </c>
      <c r="IRV2217" s="64" t="s">
        <v>1142</v>
      </c>
      <c r="IRW2217" s="64" t="s">
        <v>448</v>
      </c>
      <c r="IRX2217" s="64" t="s">
        <v>2390</v>
      </c>
      <c r="IRY2217" s="64" t="s">
        <v>4</v>
      </c>
      <c r="IRZ2217" s="65">
        <v>4</v>
      </c>
      <c r="ISA2217" s="66">
        <v>651717.88</v>
      </c>
      <c r="ISB2217" s="66">
        <v>0</v>
      </c>
      <c r="ISC2217" s="66">
        <v>651717.88</v>
      </c>
      <c r="ISD2217" s="64" t="s">
        <v>1142</v>
      </c>
      <c r="ISE2217" s="64" t="s">
        <v>448</v>
      </c>
      <c r="ISF2217" s="64" t="s">
        <v>2390</v>
      </c>
      <c r="ISG2217" s="64" t="s">
        <v>4</v>
      </c>
      <c r="ISH2217" s="65">
        <v>4</v>
      </c>
      <c r="ISI2217" s="66">
        <v>651717.88</v>
      </c>
      <c r="ISJ2217" s="66">
        <v>0</v>
      </c>
      <c r="ISK2217" s="66">
        <v>651717.88</v>
      </c>
      <c r="ISL2217" s="64" t="s">
        <v>1142</v>
      </c>
      <c r="ISM2217" s="64" t="s">
        <v>448</v>
      </c>
      <c r="ISN2217" s="64" t="s">
        <v>2390</v>
      </c>
      <c r="ISO2217" s="64" t="s">
        <v>4</v>
      </c>
      <c r="ISP2217" s="65">
        <v>4</v>
      </c>
      <c r="ISQ2217" s="66">
        <v>651717.88</v>
      </c>
      <c r="ISR2217" s="66">
        <v>0</v>
      </c>
      <c r="ISS2217" s="66">
        <v>651717.88</v>
      </c>
      <c r="IST2217" s="64" t="s">
        <v>1142</v>
      </c>
      <c r="ISU2217" s="64" t="s">
        <v>448</v>
      </c>
      <c r="ISV2217" s="64" t="s">
        <v>2390</v>
      </c>
      <c r="ISW2217" s="64" t="s">
        <v>4</v>
      </c>
      <c r="ISX2217" s="65">
        <v>4</v>
      </c>
      <c r="ISY2217" s="66">
        <v>651717.88</v>
      </c>
      <c r="ISZ2217" s="66">
        <v>0</v>
      </c>
      <c r="ITA2217" s="66">
        <v>651717.88</v>
      </c>
      <c r="ITB2217" s="64" t="s">
        <v>1142</v>
      </c>
      <c r="ITC2217" s="64" t="s">
        <v>448</v>
      </c>
      <c r="ITD2217" s="64" t="s">
        <v>2390</v>
      </c>
      <c r="ITE2217" s="64" t="s">
        <v>4</v>
      </c>
      <c r="ITF2217" s="65">
        <v>4</v>
      </c>
      <c r="ITG2217" s="66">
        <v>651717.88</v>
      </c>
      <c r="ITH2217" s="66">
        <v>0</v>
      </c>
      <c r="ITI2217" s="66">
        <v>651717.88</v>
      </c>
      <c r="ITJ2217" s="64" t="s">
        <v>1142</v>
      </c>
      <c r="ITK2217" s="64" t="s">
        <v>448</v>
      </c>
      <c r="ITL2217" s="64" t="s">
        <v>2390</v>
      </c>
      <c r="ITM2217" s="64" t="s">
        <v>4</v>
      </c>
      <c r="ITN2217" s="65">
        <v>4</v>
      </c>
      <c r="ITO2217" s="66">
        <v>651717.88</v>
      </c>
      <c r="ITP2217" s="66">
        <v>0</v>
      </c>
      <c r="ITQ2217" s="66">
        <v>651717.88</v>
      </c>
      <c r="ITR2217" s="64" t="s">
        <v>1142</v>
      </c>
      <c r="ITS2217" s="64" t="s">
        <v>448</v>
      </c>
      <c r="ITT2217" s="64" t="s">
        <v>2390</v>
      </c>
      <c r="ITU2217" s="64" t="s">
        <v>4</v>
      </c>
      <c r="ITV2217" s="65">
        <v>4</v>
      </c>
      <c r="ITW2217" s="66">
        <v>651717.88</v>
      </c>
      <c r="ITX2217" s="66">
        <v>0</v>
      </c>
      <c r="ITY2217" s="66">
        <v>651717.88</v>
      </c>
      <c r="ITZ2217" s="64" t="s">
        <v>1142</v>
      </c>
      <c r="IUA2217" s="64" t="s">
        <v>448</v>
      </c>
      <c r="IUB2217" s="64" t="s">
        <v>2390</v>
      </c>
      <c r="IUC2217" s="64" t="s">
        <v>4</v>
      </c>
      <c r="IUD2217" s="65">
        <v>4</v>
      </c>
      <c r="IUE2217" s="66">
        <v>651717.88</v>
      </c>
      <c r="IUF2217" s="66">
        <v>0</v>
      </c>
      <c r="IUG2217" s="66">
        <v>651717.88</v>
      </c>
      <c r="IUH2217" s="64" t="s">
        <v>1142</v>
      </c>
      <c r="IUI2217" s="64" t="s">
        <v>448</v>
      </c>
      <c r="IUJ2217" s="64" t="s">
        <v>2390</v>
      </c>
      <c r="IUK2217" s="64" t="s">
        <v>4</v>
      </c>
      <c r="IUL2217" s="65">
        <v>4</v>
      </c>
      <c r="IUM2217" s="66">
        <v>651717.88</v>
      </c>
      <c r="IUN2217" s="66">
        <v>0</v>
      </c>
      <c r="IUO2217" s="66">
        <v>651717.88</v>
      </c>
      <c r="IUP2217" s="64" t="s">
        <v>1142</v>
      </c>
      <c r="IUQ2217" s="64" t="s">
        <v>448</v>
      </c>
      <c r="IUR2217" s="64" t="s">
        <v>2390</v>
      </c>
      <c r="IUS2217" s="64" t="s">
        <v>4</v>
      </c>
      <c r="IUT2217" s="65">
        <v>4</v>
      </c>
      <c r="IUU2217" s="66">
        <v>651717.88</v>
      </c>
      <c r="IUV2217" s="66">
        <v>0</v>
      </c>
      <c r="IUW2217" s="66">
        <v>651717.88</v>
      </c>
      <c r="IUX2217" s="64" t="s">
        <v>1142</v>
      </c>
      <c r="IUY2217" s="64" t="s">
        <v>448</v>
      </c>
      <c r="IUZ2217" s="64" t="s">
        <v>2390</v>
      </c>
      <c r="IVA2217" s="64" t="s">
        <v>4</v>
      </c>
      <c r="IVB2217" s="65">
        <v>4</v>
      </c>
      <c r="IVC2217" s="66">
        <v>651717.88</v>
      </c>
      <c r="IVD2217" s="66">
        <v>0</v>
      </c>
      <c r="IVE2217" s="66">
        <v>651717.88</v>
      </c>
      <c r="IVF2217" s="64" t="s">
        <v>1142</v>
      </c>
      <c r="IVG2217" s="64" t="s">
        <v>448</v>
      </c>
      <c r="IVH2217" s="64" t="s">
        <v>2390</v>
      </c>
      <c r="IVI2217" s="64" t="s">
        <v>4</v>
      </c>
      <c r="IVJ2217" s="65">
        <v>4</v>
      </c>
      <c r="IVK2217" s="66">
        <v>651717.88</v>
      </c>
      <c r="IVL2217" s="66">
        <v>0</v>
      </c>
      <c r="IVM2217" s="66">
        <v>651717.88</v>
      </c>
      <c r="IVN2217" s="64" t="s">
        <v>1142</v>
      </c>
      <c r="IVO2217" s="64" t="s">
        <v>448</v>
      </c>
      <c r="IVP2217" s="64" t="s">
        <v>2390</v>
      </c>
      <c r="IVQ2217" s="64" t="s">
        <v>4</v>
      </c>
      <c r="IVR2217" s="65">
        <v>4</v>
      </c>
      <c r="IVS2217" s="66">
        <v>651717.88</v>
      </c>
      <c r="IVT2217" s="66">
        <v>0</v>
      </c>
      <c r="IVU2217" s="66">
        <v>651717.88</v>
      </c>
      <c r="IVV2217" s="64" t="s">
        <v>1142</v>
      </c>
      <c r="IVW2217" s="64" t="s">
        <v>448</v>
      </c>
      <c r="IVX2217" s="64" t="s">
        <v>2390</v>
      </c>
      <c r="IVY2217" s="64" t="s">
        <v>4</v>
      </c>
      <c r="IVZ2217" s="65">
        <v>4</v>
      </c>
      <c r="IWA2217" s="66">
        <v>651717.88</v>
      </c>
      <c r="IWB2217" s="66">
        <v>0</v>
      </c>
      <c r="IWC2217" s="66">
        <v>651717.88</v>
      </c>
      <c r="IWD2217" s="64" t="s">
        <v>1142</v>
      </c>
      <c r="IWE2217" s="64" t="s">
        <v>448</v>
      </c>
      <c r="IWF2217" s="64" t="s">
        <v>2390</v>
      </c>
      <c r="IWG2217" s="64" t="s">
        <v>4</v>
      </c>
      <c r="IWH2217" s="65">
        <v>4</v>
      </c>
      <c r="IWI2217" s="66">
        <v>651717.88</v>
      </c>
      <c r="IWJ2217" s="66">
        <v>0</v>
      </c>
      <c r="IWK2217" s="66">
        <v>651717.88</v>
      </c>
      <c r="IWL2217" s="64" t="s">
        <v>1142</v>
      </c>
      <c r="IWM2217" s="64" t="s">
        <v>448</v>
      </c>
      <c r="IWN2217" s="64" t="s">
        <v>2390</v>
      </c>
      <c r="IWO2217" s="64" t="s">
        <v>4</v>
      </c>
      <c r="IWP2217" s="65">
        <v>4</v>
      </c>
      <c r="IWQ2217" s="66">
        <v>651717.88</v>
      </c>
      <c r="IWR2217" s="66">
        <v>0</v>
      </c>
      <c r="IWS2217" s="66">
        <v>651717.88</v>
      </c>
      <c r="IWT2217" s="64" t="s">
        <v>1142</v>
      </c>
      <c r="IWU2217" s="64" t="s">
        <v>448</v>
      </c>
      <c r="IWV2217" s="64" t="s">
        <v>2390</v>
      </c>
      <c r="IWW2217" s="64" t="s">
        <v>4</v>
      </c>
      <c r="IWX2217" s="65">
        <v>4</v>
      </c>
      <c r="IWY2217" s="66">
        <v>651717.88</v>
      </c>
      <c r="IWZ2217" s="66">
        <v>0</v>
      </c>
      <c r="IXA2217" s="66">
        <v>651717.88</v>
      </c>
      <c r="IXB2217" s="64" t="s">
        <v>1142</v>
      </c>
      <c r="IXC2217" s="64" t="s">
        <v>448</v>
      </c>
      <c r="IXD2217" s="64" t="s">
        <v>2390</v>
      </c>
      <c r="IXE2217" s="64" t="s">
        <v>4</v>
      </c>
      <c r="IXF2217" s="65">
        <v>4</v>
      </c>
      <c r="IXG2217" s="66">
        <v>651717.88</v>
      </c>
      <c r="IXH2217" s="66">
        <v>0</v>
      </c>
      <c r="IXI2217" s="66">
        <v>651717.88</v>
      </c>
      <c r="IXJ2217" s="64" t="s">
        <v>1142</v>
      </c>
      <c r="IXK2217" s="64" t="s">
        <v>448</v>
      </c>
      <c r="IXL2217" s="64" t="s">
        <v>2390</v>
      </c>
      <c r="IXM2217" s="64" t="s">
        <v>4</v>
      </c>
      <c r="IXN2217" s="65">
        <v>4</v>
      </c>
      <c r="IXO2217" s="66">
        <v>651717.88</v>
      </c>
      <c r="IXP2217" s="66">
        <v>0</v>
      </c>
      <c r="IXQ2217" s="66">
        <v>651717.88</v>
      </c>
      <c r="IXR2217" s="64" t="s">
        <v>1142</v>
      </c>
      <c r="IXS2217" s="64" t="s">
        <v>448</v>
      </c>
      <c r="IXT2217" s="64" t="s">
        <v>2390</v>
      </c>
      <c r="IXU2217" s="64" t="s">
        <v>4</v>
      </c>
      <c r="IXV2217" s="65">
        <v>4</v>
      </c>
      <c r="IXW2217" s="66">
        <v>651717.88</v>
      </c>
      <c r="IXX2217" s="66">
        <v>0</v>
      </c>
      <c r="IXY2217" s="66">
        <v>651717.88</v>
      </c>
      <c r="IXZ2217" s="64" t="s">
        <v>1142</v>
      </c>
      <c r="IYA2217" s="64" t="s">
        <v>448</v>
      </c>
      <c r="IYB2217" s="64" t="s">
        <v>2390</v>
      </c>
      <c r="IYC2217" s="64" t="s">
        <v>4</v>
      </c>
      <c r="IYD2217" s="65">
        <v>4</v>
      </c>
      <c r="IYE2217" s="66">
        <v>651717.88</v>
      </c>
      <c r="IYF2217" s="66">
        <v>0</v>
      </c>
      <c r="IYG2217" s="66">
        <v>651717.88</v>
      </c>
      <c r="IYH2217" s="64" t="s">
        <v>1142</v>
      </c>
      <c r="IYI2217" s="64" t="s">
        <v>448</v>
      </c>
      <c r="IYJ2217" s="64" t="s">
        <v>2390</v>
      </c>
      <c r="IYK2217" s="64" t="s">
        <v>4</v>
      </c>
      <c r="IYL2217" s="65">
        <v>4</v>
      </c>
      <c r="IYM2217" s="66">
        <v>651717.88</v>
      </c>
      <c r="IYN2217" s="66">
        <v>0</v>
      </c>
      <c r="IYO2217" s="66">
        <v>651717.88</v>
      </c>
      <c r="IYP2217" s="64" t="s">
        <v>1142</v>
      </c>
      <c r="IYQ2217" s="64" t="s">
        <v>448</v>
      </c>
      <c r="IYR2217" s="64" t="s">
        <v>2390</v>
      </c>
      <c r="IYS2217" s="64" t="s">
        <v>4</v>
      </c>
      <c r="IYT2217" s="65">
        <v>4</v>
      </c>
      <c r="IYU2217" s="66">
        <v>651717.88</v>
      </c>
      <c r="IYV2217" s="66">
        <v>0</v>
      </c>
      <c r="IYW2217" s="66">
        <v>651717.88</v>
      </c>
      <c r="IYX2217" s="64" t="s">
        <v>1142</v>
      </c>
      <c r="IYY2217" s="64" t="s">
        <v>448</v>
      </c>
      <c r="IYZ2217" s="64" t="s">
        <v>2390</v>
      </c>
      <c r="IZA2217" s="64" t="s">
        <v>4</v>
      </c>
      <c r="IZB2217" s="65">
        <v>4</v>
      </c>
      <c r="IZC2217" s="66">
        <v>651717.88</v>
      </c>
      <c r="IZD2217" s="66">
        <v>0</v>
      </c>
      <c r="IZE2217" s="66">
        <v>651717.88</v>
      </c>
      <c r="IZF2217" s="64" t="s">
        <v>1142</v>
      </c>
      <c r="IZG2217" s="64" t="s">
        <v>448</v>
      </c>
      <c r="IZH2217" s="64" t="s">
        <v>2390</v>
      </c>
      <c r="IZI2217" s="64" t="s">
        <v>4</v>
      </c>
      <c r="IZJ2217" s="65">
        <v>4</v>
      </c>
      <c r="IZK2217" s="66">
        <v>651717.88</v>
      </c>
      <c r="IZL2217" s="66">
        <v>0</v>
      </c>
      <c r="IZM2217" s="66">
        <v>651717.88</v>
      </c>
      <c r="IZN2217" s="64" t="s">
        <v>1142</v>
      </c>
      <c r="IZO2217" s="64" t="s">
        <v>448</v>
      </c>
      <c r="IZP2217" s="64" t="s">
        <v>2390</v>
      </c>
      <c r="IZQ2217" s="64" t="s">
        <v>4</v>
      </c>
      <c r="IZR2217" s="65">
        <v>4</v>
      </c>
      <c r="IZS2217" s="66">
        <v>651717.88</v>
      </c>
      <c r="IZT2217" s="66">
        <v>0</v>
      </c>
      <c r="IZU2217" s="66">
        <v>651717.88</v>
      </c>
      <c r="IZV2217" s="64" t="s">
        <v>1142</v>
      </c>
      <c r="IZW2217" s="64" t="s">
        <v>448</v>
      </c>
      <c r="IZX2217" s="64" t="s">
        <v>2390</v>
      </c>
      <c r="IZY2217" s="64" t="s">
        <v>4</v>
      </c>
      <c r="IZZ2217" s="65">
        <v>4</v>
      </c>
      <c r="JAA2217" s="66">
        <v>651717.88</v>
      </c>
      <c r="JAB2217" s="66">
        <v>0</v>
      </c>
      <c r="JAC2217" s="66">
        <v>651717.88</v>
      </c>
      <c r="JAD2217" s="64" t="s">
        <v>1142</v>
      </c>
      <c r="JAE2217" s="64" t="s">
        <v>448</v>
      </c>
      <c r="JAF2217" s="64" t="s">
        <v>2390</v>
      </c>
      <c r="JAG2217" s="64" t="s">
        <v>4</v>
      </c>
      <c r="JAH2217" s="65">
        <v>4</v>
      </c>
      <c r="JAI2217" s="66">
        <v>651717.88</v>
      </c>
      <c r="JAJ2217" s="66">
        <v>0</v>
      </c>
      <c r="JAK2217" s="66">
        <v>651717.88</v>
      </c>
      <c r="JAL2217" s="64" t="s">
        <v>1142</v>
      </c>
      <c r="JAM2217" s="64" t="s">
        <v>448</v>
      </c>
      <c r="JAN2217" s="64" t="s">
        <v>2390</v>
      </c>
      <c r="JAO2217" s="64" t="s">
        <v>4</v>
      </c>
      <c r="JAP2217" s="65">
        <v>4</v>
      </c>
      <c r="JAQ2217" s="66">
        <v>651717.88</v>
      </c>
      <c r="JAR2217" s="66">
        <v>0</v>
      </c>
      <c r="JAS2217" s="66">
        <v>651717.88</v>
      </c>
      <c r="JAT2217" s="64" t="s">
        <v>1142</v>
      </c>
      <c r="JAU2217" s="64" t="s">
        <v>448</v>
      </c>
      <c r="JAV2217" s="64" t="s">
        <v>2390</v>
      </c>
      <c r="JAW2217" s="64" t="s">
        <v>4</v>
      </c>
      <c r="JAX2217" s="65">
        <v>4</v>
      </c>
      <c r="JAY2217" s="66">
        <v>651717.88</v>
      </c>
      <c r="JAZ2217" s="66">
        <v>0</v>
      </c>
      <c r="JBA2217" s="66">
        <v>651717.88</v>
      </c>
      <c r="JBB2217" s="64" t="s">
        <v>1142</v>
      </c>
      <c r="JBC2217" s="64" t="s">
        <v>448</v>
      </c>
      <c r="JBD2217" s="64" t="s">
        <v>2390</v>
      </c>
      <c r="JBE2217" s="64" t="s">
        <v>4</v>
      </c>
      <c r="JBF2217" s="65">
        <v>4</v>
      </c>
      <c r="JBG2217" s="66">
        <v>651717.88</v>
      </c>
      <c r="JBH2217" s="66">
        <v>0</v>
      </c>
      <c r="JBI2217" s="66">
        <v>651717.88</v>
      </c>
      <c r="JBJ2217" s="64" t="s">
        <v>1142</v>
      </c>
      <c r="JBK2217" s="64" t="s">
        <v>448</v>
      </c>
      <c r="JBL2217" s="64" t="s">
        <v>2390</v>
      </c>
      <c r="JBM2217" s="64" t="s">
        <v>4</v>
      </c>
      <c r="JBN2217" s="65">
        <v>4</v>
      </c>
      <c r="JBO2217" s="66">
        <v>651717.88</v>
      </c>
      <c r="JBP2217" s="66">
        <v>0</v>
      </c>
      <c r="JBQ2217" s="66">
        <v>651717.88</v>
      </c>
      <c r="JBR2217" s="64" t="s">
        <v>1142</v>
      </c>
      <c r="JBS2217" s="64" t="s">
        <v>448</v>
      </c>
      <c r="JBT2217" s="64" t="s">
        <v>2390</v>
      </c>
      <c r="JBU2217" s="64" t="s">
        <v>4</v>
      </c>
      <c r="JBV2217" s="65">
        <v>4</v>
      </c>
      <c r="JBW2217" s="66">
        <v>651717.88</v>
      </c>
      <c r="JBX2217" s="66">
        <v>0</v>
      </c>
      <c r="JBY2217" s="66">
        <v>651717.88</v>
      </c>
      <c r="JBZ2217" s="64" t="s">
        <v>1142</v>
      </c>
      <c r="JCA2217" s="64" t="s">
        <v>448</v>
      </c>
      <c r="JCB2217" s="64" t="s">
        <v>2390</v>
      </c>
      <c r="JCC2217" s="64" t="s">
        <v>4</v>
      </c>
      <c r="JCD2217" s="65">
        <v>4</v>
      </c>
      <c r="JCE2217" s="66">
        <v>651717.88</v>
      </c>
      <c r="JCF2217" s="66">
        <v>0</v>
      </c>
      <c r="JCG2217" s="66">
        <v>651717.88</v>
      </c>
      <c r="JCH2217" s="64" t="s">
        <v>1142</v>
      </c>
      <c r="JCI2217" s="64" t="s">
        <v>448</v>
      </c>
      <c r="JCJ2217" s="64" t="s">
        <v>2390</v>
      </c>
      <c r="JCK2217" s="64" t="s">
        <v>4</v>
      </c>
      <c r="JCL2217" s="65">
        <v>4</v>
      </c>
      <c r="JCM2217" s="66">
        <v>651717.88</v>
      </c>
      <c r="JCN2217" s="66">
        <v>0</v>
      </c>
      <c r="JCO2217" s="66">
        <v>651717.88</v>
      </c>
      <c r="JCP2217" s="64" t="s">
        <v>1142</v>
      </c>
      <c r="JCQ2217" s="64" t="s">
        <v>448</v>
      </c>
      <c r="JCR2217" s="64" t="s">
        <v>2390</v>
      </c>
      <c r="JCS2217" s="64" t="s">
        <v>4</v>
      </c>
      <c r="JCT2217" s="65">
        <v>4</v>
      </c>
      <c r="JCU2217" s="66">
        <v>651717.88</v>
      </c>
      <c r="JCV2217" s="66">
        <v>0</v>
      </c>
      <c r="JCW2217" s="66">
        <v>651717.88</v>
      </c>
      <c r="JCX2217" s="64" t="s">
        <v>1142</v>
      </c>
      <c r="JCY2217" s="64" t="s">
        <v>448</v>
      </c>
      <c r="JCZ2217" s="64" t="s">
        <v>2390</v>
      </c>
      <c r="JDA2217" s="64" t="s">
        <v>4</v>
      </c>
      <c r="JDB2217" s="65">
        <v>4</v>
      </c>
      <c r="JDC2217" s="66">
        <v>651717.88</v>
      </c>
      <c r="JDD2217" s="66">
        <v>0</v>
      </c>
      <c r="JDE2217" s="66">
        <v>651717.88</v>
      </c>
      <c r="JDF2217" s="64" t="s">
        <v>1142</v>
      </c>
      <c r="JDG2217" s="64" t="s">
        <v>448</v>
      </c>
      <c r="JDH2217" s="64" t="s">
        <v>2390</v>
      </c>
      <c r="JDI2217" s="64" t="s">
        <v>4</v>
      </c>
      <c r="JDJ2217" s="65">
        <v>4</v>
      </c>
      <c r="JDK2217" s="66">
        <v>651717.88</v>
      </c>
      <c r="JDL2217" s="66">
        <v>0</v>
      </c>
      <c r="JDM2217" s="66">
        <v>651717.88</v>
      </c>
      <c r="JDN2217" s="64" t="s">
        <v>1142</v>
      </c>
      <c r="JDO2217" s="64" t="s">
        <v>448</v>
      </c>
      <c r="JDP2217" s="64" t="s">
        <v>2390</v>
      </c>
      <c r="JDQ2217" s="64" t="s">
        <v>4</v>
      </c>
      <c r="JDR2217" s="65">
        <v>4</v>
      </c>
      <c r="JDS2217" s="66">
        <v>651717.88</v>
      </c>
      <c r="JDT2217" s="66">
        <v>0</v>
      </c>
      <c r="JDU2217" s="66">
        <v>651717.88</v>
      </c>
      <c r="JDV2217" s="64" t="s">
        <v>1142</v>
      </c>
      <c r="JDW2217" s="64" t="s">
        <v>448</v>
      </c>
      <c r="JDX2217" s="64" t="s">
        <v>2390</v>
      </c>
      <c r="JDY2217" s="64" t="s">
        <v>4</v>
      </c>
      <c r="JDZ2217" s="65">
        <v>4</v>
      </c>
      <c r="JEA2217" s="66">
        <v>651717.88</v>
      </c>
      <c r="JEB2217" s="66">
        <v>0</v>
      </c>
      <c r="JEC2217" s="66">
        <v>651717.88</v>
      </c>
      <c r="JED2217" s="64" t="s">
        <v>1142</v>
      </c>
      <c r="JEE2217" s="64" t="s">
        <v>448</v>
      </c>
      <c r="JEF2217" s="64" t="s">
        <v>2390</v>
      </c>
      <c r="JEG2217" s="64" t="s">
        <v>4</v>
      </c>
      <c r="JEH2217" s="65">
        <v>4</v>
      </c>
      <c r="JEI2217" s="66">
        <v>651717.88</v>
      </c>
      <c r="JEJ2217" s="66">
        <v>0</v>
      </c>
      <c r="JEK2217" s="66">
        <v>651717.88</v>
      </c>
      <c r="JEL2217" s="64" t="s">
        <v>1142</v>
      </c>
      <c r="JEM2217" s="64" t="s">
        <v>448</v>
      </c>
      <c r="JEN2217" s="64" t="s">
        <v>2390</v>
      </c>
      <c r="JEO2217" s="64" t="s">
        <v>4</v>
      </c>
      <c r="JEP2217" s="65">
        <v>4</v>
      </c>
      <c r="JEQ2217" s="66">
        <v>651717.88</v>
      </c>
      <c r="JER2217" s="66">
        <v>0</v>
      </c>
      <c r="JES2217" s="66">
        <v>651717.88</v>
      </c>
      <c r="JET2217" s="64" t="s">
        <v>1142</v>
      </c>
      <c r="JEU2217" s="64" t="s">
        <v>448</v>
      </c>
      <c r="JEV2217" s="64" t="s">
        <v>2390</v>
      </c>
      <c r="JEW2217" s="64" t="s">
        <v>4</v>
      </c>
      <c r="JEX2217" s="65">
        <v>4</v>
      </c>
      <c r="JEY2217" s="66">
        <v>651717.88</v>
      </c>
      <c r="JEZ2217" s="66">
        <v>0</v>
      </c>
      <c r="JFA2217" s="66">
        <v>651717.88</v>
      </c>
      <c r="JFB2217" s="64" t="s">
        <v>1142</v>
      </c>
      <c r="JFC2217" s="64" t="s">
        <v>448</v>
      </c>
      <c r="JFD2217" s="64" t="s">
        <v>2390</v>
      </c>
      <c r="JFE2217" s="64" t="s">
        <v>4</v>
      </c>
      <c r="JFF2217" s="65">
        <v>4</v>
      </c>
      <c r="JFG2217" s="66">
        <v>651717.88</v>
      </c>
      <c r="JFH2217" s="66">
        <v>0</v>
      </c>
      <c r="JFI2217" s="66">
        <v>651717.88</v>
      </c>
      <c r="JFJ2217" s="64" t="s">
        <v>1142</v>
      </c>
      <c r="JFK2217" s="64" t="s">
        <v>448</v>
      </c>
      <c r="JFL2217" s="64" t="s">
        <v>2390</v>
      </c>
      <c r="JFM2217" s="64" t="s">
        <v>4</v>
      </c>
      <c r="JFN2217" s="65">
        <v>4</v>
      </c>
      <c r="JFO2217" s="66">
        <v>651717.88</v>
      </c>
      <c r="JFP2217" s="66">
        <v>0</v>
      </c>
      <c r="JFQ2217" s="66">
        <v>651717.88</v>
      </c>
      <c r="JFR2217" s="64" t="s">
        <v>1142</v>
      </c>
      <c r="JFS2217" s="64" t="s">
        <v>448</v>
      </c>
      <c r="JFT2217" s="64" t="s">
        <v>2390</v>
      </c>
      <c r="JFU2217" s="64" t="s">
        <v>4</v>
      </c>
      <c r="JFV2217" s="65">
        <v>4</v>
      </c>
      <c r="JFW2217" s="66">
        <v>651717.88</v>
      </c>
      <c r="JFX2217" s="66">
        <v>0</v>
      </c>
      <c r="JFY2217" s="66">
        <v>651717.88</v>
      </c>
      <c r="JFZ2217" s="64" t="s">
        <v>1142</v>
      </c>
      <c r="JGA2217" s="64" t="s">
        <v>448</v>
      </c>
      <c r="JGB2217" s="64" t="s">
        <v>2390</v>
      </c>
      <c r="JGC2217" s="64" t="s">
        <v>4</v>
      </c>
      <c r="JGD2217" s="65">
        <v>4</v>
      </c>
      <c r="JGE2217" s="66">
        <v>651717.88</v>
      </c>
      <c r="JGF2217" s="66">
        <v>0</v>
      </c>
      <c r="JGG2217" s="66">
        <v>651717.88</v>
      </c>
      <c r="JGH2217" s="64" t="s">
        <v>1142</v>
      </c>
      <c r="JGI2217" s="64" t="s">
        <v>448</v>
      </c>
      <c r="JGJ2217" s="64" t="s">
        <v>2390</v>
      </c>
      <c r="JGK2217" s="64" t="s">
        <v>4</v>
      </c>
      <c r="JGL2217" s="65">
        <v>4</v>
      </c>
      <c r="JGM2217" s="66">
        <v>651717.88</v>
      </c>
      <c r="JGN2217" s="66">
        <v>0</v>
      </c>
      <c r="JGO2217" s="66">
        <v>651717.88</v>
      </c>
      <c r="JGP2217" s="64" t="s">
        <v>1142</v>
      </c>
      <c r="JGQ2217" s="64" t="s">
        <v>448</v>
      </c>
      <c r="JGR2217" s="64" t="s">
        <v>2390</v>
      </c>
      <c r="JGS2217" s="64" t="s">
        <v>4</v>
      </c>
      <c r="JGT2217" s="65">
        <v>4</v>
      </c>
      <c r="JGU2217" s="66">
        <v>651717.88</v>
      </c>
      <c r="JGV2217" s="66">
        <v>0</v>
      </c>
      <c r="JGW2217" s="66">
        <v>651717.88</v>
      </c>
      <c r="JGX2217" s="64" t="s">
        <v>1142</v>
      </c>
      <c r="JGY2217" s="64" t="s">
        <v>448</v>
      </c>
      <c r="JGZ2217" s="64" t="s">
        <v>2390</v>
      </c>
      <c r="JHA2217" s="64" t="s">
        <v>4</v>
      </c>
      <c r="JHB2217" s="65">
        <v>4</v>
      </c>
      <c r="JHC2217" s="66">
        <v>651717.88</v>
      </c>
      <c r="JHD2217" s="66">
        <v>0</v>
      </c>
      <c r="JHE2217" s="66">
        <v>651717.88</v>
      </c>
      <c r="JHF2217" s="64" t="s">
        <v>1142</v>
      </c>
      <c r="JHG2217" s="64" t="s">
        <v>448</v>
      </c>
      <c r="JHH2217" s="64" t="s">
        <v>2390</v>
      </c>
      <c r="JHI2217" s="64" t="s">
        <v>4</v>
      </c>
      <c r="JHJ2217" s="65">
        <v>4</v>
      </c>
      <c r="JHK2217" s="66">
        <v>651717.88</v>
      </c>
      <c r="JHL2217" s="66">
        <v>0</v>
      </c>
      <c r="JHM2217" s="66">
        <v>651717.88</v>
      </c>
      <c r="JHN2217" s="64" t="s">
        <v>1142</v>
      </c>
      <c r="JHO2217" s="64" t="s">
        <v>448</v>
      </c>
      <c r="JHP2217" s="64" t="s">
        <v>2390</v>
      </c>
      <c r="JHQ2217" s="64" t="s">
        <v>4</v>
      </c>
      <c r="JHR2217" s="65">
        <v>4</v>
      </c>
      <c r="JHS2217" s="66">
        <v>651717.88</v>
      </c>
      <c r="JHT2217" s="66">
        <v>0</v>
      </c>
      <c r="JHU2217" s="66">
        <v>651717.88</v>
      </c>
      <c r="JHV2217" s="64" t="s">
        <v>1142</v>
      </c>
      <c r="JHW2217" s="64" t="s">
        <v>448</v>
      </c>
      <c r="JHX2217" s="64" t="s">
        <v>2390</v>
      </c>
      <c r="JHY2217" s="64" t="s">
        <v>4</v>
      </c>
      <c r="JHZ2217" s="65">
        <v>4</v>
      </c>
      <c r="JIA2217" s="66">
        <v>651717.88</v>
      </c>
      <c r="JIB2217" s="66">
        <v>0</v>
      </c>
      <c r="JIC2217" s="66">
        <v>651717.88</v>
      </c>
      <c r="JID2217" s="64" t="s">
        <v>1142</v>
      </c>
      <c r="JIE2217" s="64" t="s">
        <v>448</v>
      </c>
      <c r="JIF2217" s="64" t="s">
        <v>2390</v>
      </c>
      <c r="JIG2217" s="64" t="s">
        <v>4</v>
      </c>
      <c r="JIH2217" s="65">
        <v>4</v>
      </c>
      <c r="JII2217" s="66">
        <v>651717.88</v>
      </c>
      <c r="JIJ2217" s="66">
        <v>0</v>
      </c>
      <c r="JIK2217" s="66">
        <v>651717.88</v>
      </c>
      <c r="JIL2217" s="64" t="s">
        <v>1142</v>
      </c>
      <c r="JIM2217" s="64" t="s">
        <v>448</v>
      </c>
      <c r="JIN2217" s="64" t="s">
        <v>2390</v>
      </c>
      <c r="JIO2217" s="64" t="s">
        <v>4</v>
      </c>
      <c r="JIP2217" s="65">
        <v>4</v>
      </c>
      <c r="JIQ2217" s="66">
        <v>651717.88</v>
      </c>
      <c r="JIR2217" s="66">
        <v>0</v>
      </c>
      <c r="JIS2217" s="66">
        <v>651717.88</v>
      </c>
      <c r="JIT2217" s="64" t="s">
        <v>1142</v>
      </c>
      <c r="JIU2217" s="64" t="s">
        <v>448</v>
      </c>
      <c r="JIV2217" s="64" t="s">
        <v>2390</v>
      </c>
      <c r="JIW2217" s="64" t="s">
        <v>4</v>
      </c>
      <c r="JIX2217" s="65">
        <v>4</v>
      </c>
      <c r="JIY2217" s="66">
        <v>651717.88</v>
      </c>
      <c r="JIZ2217" s="66">
        <v>0</v>
      </c>
      <c r="JJA2217" s="66">
        <v>651717.88</v>
      </c>
      <c r="JJB2217" s="64" t="s">
        <v>1142</v>
      </c>
      <c r="JJC2217" s="64" t="s">
        <v>448</v>
      </c>
      <c r="JJD2217" s="64" t="s">
        <v>2390</v>
      </c>
      <c r="JJE2217" s="64" t="s">
        <v>4</v>
      </c>
      <c r="JJF2217" s="65">
        <v>4</v>
      </c>
      <c r="JJG2217" s="66">
        <v>651717.88</v>
      </c>
      <c r="JJH2217" s="66">
        <v>0</v>
      </c>
      <c r="JJI2217" s="66">
        <v>651717.88</v>
      </c>
      <c r="JJJ2217" s="64" t="s">
        <v>1142</v>
      </c>
      <c r="JJK2217" s="64" t="s">
        <v>448</v>
      </c>
      <c r="JJL2217" s="64" t="s">
        <v>2390</v>
      </c>
      <c r="JJM2217" s="64" t="s">
        <v>4</v>
      </c>
      <c r="JJN2217" s="65">
        <v>4</v>
      </c>
      <c r="JJO2217" s="66">
        <v>651717.88</v>
      </c>
      <c r="JJP2217" s="66">
        <v>0</v>
      </c>
      <c r="JJQ2217" s="66">
        <v>651717.88</v>
      </c>
      <c r="JJR2217" s="64" t="s">
        <v>1142</v>
      </c>
      <c r="JJS2217" s="64" t="s">
        <v>448</v>
      </c>
      <c r="JJT2217" s="64" t="s">
        <v>2390</v>
      </c>
      <c r="JJU2217" s="64" t="s">
        <v>4</v>
      </c>
      <c r="JJV2217" s="65">
        <v>4</v>
      </c>
      <c r="JJW2217" s="66">
        <v>651717.88</v>
      </c>
      <c r="JJX2217" s="66">
        <v>0</v>
      </c>
      <c r="JJY2217" s="66">
        <v>651717.88</v>
      </c>
      <c r="JJZ2217" s="64" t="s">
        <v>1142</v>
      </c>
      <c r="JKA2217" s="64" t="s">
        <v>448</v>
      </c>
      <c r="JKB2217" s="64" t="s">
        <v>2390</v>
      </c>
      <c r="JKC2217" s="64" t="s">
        <v>4</v>
      </c>
      <c r="JKD2217" s="65">
        <v>4</v>
      </c>
      <c r="JKE2217" s="66">
        <v>651717.88</v>
      </c>
      <c r="JKF2217" s="66">
        <v>0</v>
      </c>
      <c r="JKG2217" s="66">
        <v>651717.88</v>
      </c>
      <c r="JKH2217" s="64" t="s">
        <v>1142</v>
      </c>
      <c r="JKI2217" s="64" t="s">
        <v>448</v>
      </c>
      <c r="JKJ2217" s="64" t="s">
        <v>2390</v>
      </c>
      <c r="JKK2217" s="64" t="s">
        <v>4</v>
      </c>
      <c r="JKL2217" s="65">
        <v>4</v>
      </c>
      <c r="JKM2217" s="66">
        <v>651717.88</v>
      </c>
      <c r="JKN2217" s="66">
        <v>0</v>
      </c>
      <c r="JKO2217" s="66">
        <v>651717.88</v>
      </c>
      <c r="JKP2217" s="64" t="s">
        <v>1142</v>
      </c>
      <c r="JKQ2217" s="64" t="s">
        <v>448</v>
      </c>
      <c r="JKR2217" s="64" t="s">
        <v>2390</v>
      </c>
      <c r="JKS2217" s="64" t="s">
        <v>4</v>
      </c>
      <c r="JKT2217" s="65">
        <v>4</v>
      </c>
      <c r="JKU2217" s="66">
        <v>651717.88</v>
      </c>
      <c r="JKV2217" s="66">
        <v>0</v>
      </c>
      <c r="JKW2217" s="66">
        <v>651717.88</v>
      </c>
      <c r="JKX2217" s="64" t="s">
        <v>1142</v>
      </c>
      <c r="JKY2217" s="64" t="s">
        <v>448</v>
      </c>
      <c r="JKZ2217" s="64" t="s">
        <v>2390</v>
      </c>
      <c r="JLA2217" s="64" t="s">
        <v>4</v>
      </c>
      <c r="JLB2217" s="65">
        <v>4</v>
      </c>
      <c r="JLC2217" s="66">
        <v>651717.88</v>
      </c>
      <c r="JLD2217" s="66">
        <v>0</v>
      </c>
      <c r="JLE2217" s="66">
        <v>651717.88</v>
      </c>
      <c r="JLF2217" s="64" t="s">
        <v>1142</v>
      </c>
      <c r="JLG2217" s="64" t="s">
        <v>448</v>
      </c>
      <c r="JLH2217" s="64" t="s">
        <v>2390</v>
      </c>
      <c r="JLI2217" s="64" t="s">
        <v>4</v>
      </c>
      <c r="JLJ2217" s="65">
        <v>4</v>
      </c>
      <c r="JLK2217" s="66">
        <v>651717.88</v>
      </c>
      <c r="JLL2217" s="66">
        <v>0</v>
      </c>
      <c r="JLM2217" s="66">
        <v>651717.88</v>
      </c>
      <c r="JLN2217" s="64" t="s">
        <v>1142</v>
      </c>
      <c r="JLO2217" s="64" t="s">
        <v>448</v>
      </c>
      <c r="JLP2217" s="64" t="s">
        <v>2390</v>
      </c>
      <c r="JLQ2217" s="64" t="s">
        <v>4</v>
      </c>
      <c r="JLR2217" s="65">
        <v>4</v>
      </c>
      <c r="JLS2217" s="66">
        <v>651717.88</v>
      </c>
      <c r="JLT2217" s="66">
        <v>0</v>
      </c>
      <c r="JLU2217" s="66">
        <v>651717.88</v>
      </c>
      <c r="JLV2217" s="64" t="s">
        <v>1142</v>
      </c>
      <c r="JLW2217" s="64" t="s">
        <v>448</v>
      </c>
      <c r="JLX2217" s="64" t="s">
        <v>2390</v>
      </c>
      <c r="JLY2217" s="64" t="s">
        <v>4</v>
      </c>
      <c r="JLZ2217" s="65">
        <v>4</v>
      </c>
      <c r="JMA2217" s="66">
        <v>651717.88</v>
      </c>
      <c r="JMB2217" s="66">
        <v>0</v>
      </c>
      <c r="JMC2217" s="66">
        <v>651717.88</v>
      </c>
      <c r="JMD2217" s="64" t="s">
        <v>1142</v>
      </c>
      <c r="JME2217" s="64" t="s">
        <v>448</v>
      </c>
      <c r="JMF2217" s="64" t="s">
        <v>2390</v>
      </c>
      <c r="JMG2217" s="64" t="s">
        <v>4</v>
      </c>
      <c r="JMH2217" s="65">
        <v>4</v>
      </c>
      <c r="JMI2217" s="66">
        <v>651717.88</v>
      </c>
      <c r="JMJ2217" s="66">
        <v>0</v>
      </c>
      <c r="JMK2217" s="66">
        <v>651717.88</v>
      </c>
      <c r="JML2217" s="64" t="s">
        <v>1142</v>
      </c>
      <c r="JMM2217" s="64" t="s">
        <v>448</v>
      </c>
      <c r="JMN2217" s="64" t="s">
        <v>2390</v>
      </c>
      <c r="JMO2217" s="64" t="s">
        <v>4</v>
      </c>
      <c r="JMP2217" s="65">
        <v>4</v>
      </c>
      <c r="JMQ2217" s="66">
        <v>651717.88</v>
      </c>
      <c r="JMR2217" s="66">
        <v>0</v>
      </c>
      <c r="JMS2217" s="66">
        <v>651717.88</v>
      </c>
      <c r="JMT2217" s="64" t="s">
        <v>1142</v>
      </c>
      <c r="JMU2217" s="64" t="s">
        <v>448</v>
      </c>
      <c r="JMV2217" s="64" t="s">
        <v>2390</v>
      </c>
      <c r="JMW2217" s="64" t="s">
        <v>4</v>
      </c>
      <c r="JMX2217" s="65">
        <v>4</v>
      </c>
      <c r="JMY2217" s="66">
        <v>651717.88</v>
      </c>
      <c r="JMZ2217" s="66">
        <v>0</v>
      </c>
      <c r="JNA2217" s="66">
        <v>651717.88</v>
      </c>
      <c r="JNB2217" s="64" t="s">
        <v>1142</v>
      </c>
      <c r="JNC2217" s="64" t="s">
        <v>448</v>
      </c>
      <c r="JND2217" s="64" t="s">
        <v>2390</v>
      </c>
      <c r="JNE2217" s="64" t="s">
        <v>4</v>
      </c>
      <c r="JNF2217" s="65">
        <v>4</v>
      </c>
      <c r="JNG2217" s="66">
        <v>651717.88</v>
      </c>
      <c r="JNH2217" s="66">
        <v>0</v>
      </c>
      <c r="JNI2217" s="66">
        <v>651717.88</v>
      </c>
      <c r="JNJ2217" s="64" t="s">
        <v>1142</v>
      </c>
      <c r="JNK2217" s="64" t="s">
        <v>448</v>
      </c>
      <c r="JNL2217" s="64" t="s">
        <v>2390</v>
      </c>
      <c r="JNM2217" s="64" t="s">
        <v>4</v>
      </c>
      <c r="JNN2217" s="65">
        <v>4</v>
      </c>
      <c r="JNO2217" s="66">
        <v>651717.88</v>
      </c>
      <c r="JNP2217" s="66">
        <v>0</v>
      </c>
      <c r="JNQ2217" s="66">
        <v>651717.88</v>
      </c>
      <c r="JNR2217" s="64" t="s">
        <v>1142</v>
      </c>
      <c r="JNS2217" s="64" t="s">
        <v>448</v>
      </c>
      <c r="JNT2217" s="64" t="s">
        <v>2390</v>
      </c>
      <c r="JNU2217" s="64" t="s">
        <v>4</v>
      </c>
      <c r="JNV2217" s="65">
        <v>4</v>
      </c>
      <c r="JNW2217" s="66">
        <v>651717.88</v>
      </c>
      <c r="JNX2217" s="66">
        <v>0</v>
      </c>
      <c r="JNY2217" s="66">
        <v>651717.88</v>
      </c>
      <c r="JNZ2217" s="64" t="s">
        <v>1142</v>
      </c>
      <c r="JOA2217" s="64" t="s">
        <v>448</v>
      </c>
      <c r="JOB2217" s="64" t="s">
        <v>2390</v>
      </c>
      <c r="JOC2217" s="64" t="s">
        <v>4</v>
      </c>
      <c r="JOD2217" s="65">
        <v>4</v>
      </c>
      <c r="JOE2217" s="66">
        <v>651717.88</v>
      </c>
      <c r="JOF2217" s="66">
        <v>0</v>
      </c>
      <c r="JOG2217" s="66">
        <v>651717.88</v>
      </c>
      <c r="JOH2217" s="64" t="s">
        <v>1142</v>
      </c>
      <c r="JOI2217" s="64" t="s">
        <v>448</v>
      </c>
      <c r="JOJ2217" s="64" t="s">
        <v>2390</v>
      </c>
      <c r="JOK2217" s="64" t="s">
        <v>4</v>
      </c>
      <c r="JOL2217" s="65">
        <v>4</v>
      </c>
      <c r="JOM2217" s="66">
        <v>651717.88</v>
      </c>
      <c r="JON2217" s="66">
        <v>0</v>
      </c>
      <c r="JOO2217" s="66">
        <v>651717.88</v>
      </c>
      <c r="JOP2217" s="64" t="s">
        <v>1142</v>
      </c>
      <c r="JOQ2217" s="64" t="s">
        <v>448</v>
      </c>
      <c r="JOR2217" s="64" t="s">
        <v>2390</v>
      </c>
      <c r="JOS2217" s="64" t="s">
        <v>4</v>
      </c>
      <c r="JOT2217" s="65">
        <v>4</v>
      </c>
      <c r="JOU2217" s="66">
        <v>651717.88</v>
      </c>
      <c r="JOV2217" s="66">
        <v>0</v>
      </c>
      <c r="JOW2217" s="66">
        <v>651717.88</v>
      </c>
      <c r="JOX2217" s="64" t="s">
        <v>1142</v>
      </c>
      <c r="JOY2217" s="64" t="s">
        <v>448</v>
      </c>
      <c r="JOZ2217" s="64" t="s">
        <v>2390</v>
      </c>
      <c r="JPA2217" s="64" t="s">
        <v>4</v>
      </c>
      <c r="JPB2217" s="65">
        <v>4</v>
      </c>
      <c r="JPC2217" s="66">
        <v>651717.88</v>
      </c>
      <c r="JPD2217" s="66">
        <v>0</v>
      </c>
      <c r="JPE2217" s="66">
        <v>651717.88</v>
      </c>
      <c r="JPF2217" s="64" t="s">
        <v>1142</v>
      </c>
      <c r="JPG2217" s="64" t="s">
        <v>448</v>
      </c>
      <c r="JPH2217" s="64" t="s">
        <v>2390</v>
      </c>
      <c r="JPI2217" s="64" t="s">
        <v>4</v>
      </c>
      <c r="JPJ2217" s="65">
        <v>4</v>
      </c>
      <c r="JPK2217" s="66">
        <v>651717.88</v>
      </c>
      <c r="JPL2217" s="66">
        <v>0</v>
      </c>
      <c r="JPM2217" s="66">
        <v>651717.88</v>
      </c>
      <c r="JPN2217" s="64" t="s">
        <v>1142</v>
      </c>
      <c r="JPO2217" s="64" t="s">
        <v>448</v>
      </c>
      <c r="JPP2217" s="64" t="s">
        <v>2390</v>
      </c>
      <c r="JPQ2217" s="64" t="s">
        <v>4</v>
      </c>
      <c r="JPR2217" s="65">
        <v>4</v>
      </c>
      <c r="JPS2217" s="66">
        <v>651717.88</v>
      </c>
      <c r="JPT2217" s="66">
        <v>0</v>
      </c>
      <c r="JPU2217" s="66">
        <v>651717.88</v>
      </c>
      <c r="JPV2217" s="64" t="s">
        <v>1142</v>
      </c>
      <c r="JPW2217" s="64" t="s">
        <v>448</v>
      </c>
      <c r="JPX2217" s="64" t="s">
        <v>2390</v>
      </c>
      <c r="JPY2217" s="64" t="s">
        <v>4</v>
      </c>
      <c r="JPZ2217" s="65">
        <v>4</v>
      </c>
      <c r="JQA2217" s="66">
        <v>651717.88</v>
      </c>
      <c r="JQB2217" s="66">
        <v>0</v>
      </c>
      <c r="JQC2217" s="66">
        <v>651717.88</v>
      </c>
      <c r="JQD2217" s="64" t="s">
        <v>1142</v>
      </c>
      <c r="JQE2217" s="64" t="s">
        <v>448</v>
      </c>
      <c r="JQF2217" s="64" t="s">
        <v>2390</v>
      </c>
      <c r="JQG2217" s="64" t="s">
        <v>4</v>
      </c>
      <c r="JQH2217" s="65">
        <v>4</v>
      </c>
      <c r="JQI2217" s="66">
        <v>651717.88</v>
      </c>
      <c r="JQJ2217" s="66">
        <v>0</v>
      </c>
      <c r="JQK2217" s="66">
        <v>651717.88</v>
      </c>
      <c r="JQL2217" s="64" t="s">
        <v>1142</v>
      </c>
      <c r="JQM2217" s="64" t="s">
        <v>448</v>
      </c>
      <c r="JQN2217" s="64" t="s">
        <v>2390</v>
      </c>
      <c r="JQO2217" s="64" t="s">
        <v>4</v>
      </c>
      <c r="JQP2217" s="65">
        <v>4</v>
      </c>
      <c r="JQQ2217" s="66">
        <v>651717.88</v>
      </c>
      <c r="JQR2217" s="66">
        <v>0</v>
      </c>
      <c r="JQS2217" s="66">
        <v>651717.88</v>
      </c>
      <c r="JQT2217" s="64" t="s">
        <v>1142</v>
      </c>
      <c r="JQU2217" s="64" t="s">
        <v>448</v>
      </c>
      <c r="JQV2217" s="64" t="s">
        <v>2390</v>
      </c>
      <c r="JQW2217" s="64" t="s">
        <v>4</v>
      </c>
      <c r="JQX2217" s="65">
        <v>4</v>
      </c>
      <c r="JQY2217" s="66">
        <v>651717.88</v>
      </c>
      <c r="JQZ2217" s="66">
        <v>0</v>
      </c>
      <c r="JRA2217" s="66">
        <v>651717.88</v>
      </c>
      <c r="JRB2217" s="64" t="s">
        <v>1142</v>
      </c>
      <c r="JRC2217" s="64" t="s">
        <v>448</v>
      </c>
      <c r="JRD2217" s="64" t="s">
        <v>2390</v>
      </c>
      <c r="JRE2217" s="64" t="s">
        <v>4</v>
      </c>
      <c r="JRF2217" s="65">
        <v>4</v>
      </c>
      <c r="JRG2217" s="66">
        <v>651717.88</v>
      </c>
      <c r="JRH2217" s="66">
        <v>0</v>
      </c>
      <c r="JRI2217" s="66">
        <v>651717.88</v>
      </c>
      <c r="JRJ2217" s="64" t="s">
        <v>1142</v>
      </c>
      <c r="JRK2217" s="64" t="s">
        <v>448</v>
      </c>
      <c r="JRL2217" s="64" t="s">
        <v>2390</v>
      </c>
      <c r="JRM2217" s="64" t="s">
        <v>4</v>
      </c>
      <c r="JRN2217" s="65">
        <v>4</v>
      </c>
      <c r="JRO2217" s="66">
        <v>651717.88</v>
      </c>
      <c r="JRP2217" s="66">
        <v>0</v>
      </c>
      <c r="JRQ2217" s="66">
        <v>651717.88</v>
      </c>
      <c r="JRR2217" s="64" t="s">
        <v>1142</v>
      </c>
      <c r="JRS2217" s="64" t="s">
        <v>448</v>
      </c>
      <c r="JRT2217" s="64" t="s">
        <v>2390</v>
      </c>
      <c r="JRU2217" s="64" t="s">
        <v>4</v>
      </c>
      <c r="JRV2217" s="65">
        <v>4</v>
      </c>
      <c r="JRW2217" s="66">
        <v>651717.88</v>
      </c>
      <c r="JRX2217" s="66">
        <v>0</v>
      </c>
      <c r="JRY2217" s="66">
        <v>651717.88</v>
      </c>
      <c r="JRZ2217" s="64" t="s">
        <v>1142</v>
      </c>
      <c r="JSA2217" s="64" t="s">
        <v>448</v>
      </c>
      <c r="JSB2217" s="64" t="s">
        <v>2390</v>
      </c>
      <c r="JSC2217" s="64" t="s">
        <v>4</v>
      </c>
      <c r="JSD2217" s="65">
        <v>4</v>
      </c>
      <c r="JSE2217" s="66">
        <v>651717.88</v>
      </c>
      <c r="JSF2217" s="66">
        <v>0</v>
      </c>
      <c r="JSG2217" s="66">
        <v>651717.88</v>
      </c>
      <c r="JSH2217" s="64" t="s">
        <v>1142</v>
      </c>
      <c r="JSI2217" s="64" t="s">
        <v>448</v>
      </c>
      <c r="JSJ2217" s="64" t="s">
        <v>2390</v>
      </c>
      <c r="JSK2217" s="64" t="s">
        <v>4</v>
      </c>
      <c r="JSL2217" s="65">
        <v>4</v>
      </c>
      <c r="JSM2217" s="66">
        <v>651717.88</v>
      </c>
      <c r="JSN2217" s="66">
        <v>0</v>
      </c>
      <c r="JSO2217" s="66">
        <v>651717.88</v>
      </c>
      <c r="JSP2217" s="64" t="s">
        <v>1142</v>
      </c>
      <c r="JSQ2217" s="64" t="s">
        <v>448</v>
      </c>
      <c r="JSR2217" s="64" t="s">
        <v>2390</v>
      </c>
      <c r="JSS2217" s="64" t="s">
        <v>4</v>
      </c>
      <c r="JST2217" s="65">
        <v>4</v>
      </c>
      <c r="JSU2217" s="66">
        <v>651717.88</v>
      </c>
      <c r="JSV2217" s="66">
        <v>0</v>
      </c>
      <c r="JSW2217" s="66">
        <v>651717.88</v>
      </c>
      <c r="JSX2217" s="64" t="s">
        <v>1142</v>
      </c>
      <c r="JSY2217" s="64" t="s">
        <v>448</v>
      </c>
      <c r="JSZ2217" s="64" t="s">
        <v>2390</v>
      </c>
      <c r="JTA2217" s="64" t="s">
        <v>4</v>
      </c>
      <c r="JTB2217" s="65">
        <v>4</v>
      </c>
      <c r="JTC2217" s="66">
        <v>651717.88</v>
      </c>
      <c r="JTD2217" s="66">
        <v>0</v>
      </c>
      <c r="JTE2217" s="66">
        <v>651717.88</v>
      </c>
      <c r="JTF2217" s="64" t="s">
        <v>1142</v>
      </c>
      <c r="JTG2217" s="64" t="s">
        <v>448</v>
      </c>
      <c r="JTH2217" s="64" t="s">
        <v>2390</v>
      </c>
      <c r="JTI2217" s="64" t="s">
        <v>4</v>
      </c>
      <c r="JTJ2217" s="65">
        <v>4</v>
      </c>
      <c r="JTK2217" s="66">
        <v>651717.88</v>
      </c>
      <c r="JTL2217" s="66">
        <v>0</v>
      </c>
      <c r="JTM2217" s="66">
        <v>651717.88</v>
      </c>
      <c r="JTN2217" s="64" t="s">
        <v>1142</v>
      </c>
      <c r="JTO2217" s="64" t="s">
        <v>448</v>
      </c>
      <c r="JTP2217" s="64" t="s">
        <v>2390</v>
      </c>
      <c r="JTQ2217" s="64" t="s">
        <v>4</v>
      </c>
      <c r="JTR2217" s="65">
        <v>4</v>
      </c>
      <c r="JTS2217" s="66">
        <v>651717.88</v>
      </c>
      <c r="JTT2217" s="66">
        <v>0</v>
      </c>
      <c r="JTU2217" s="66">
        <v>651717.88</v>
      </c>
      <c r="JTV2217" s="64" t="s">
        <v>1142</v>
      </c>
      <c r="JTW2217" s="64" t="s">
        <v>448</v>
      </c>
      <c r="JTX2217" s="64" t="s">
        <v>2390</v>
      </c>
      <c r="JTY2217" s="64" t="s">
        <v>4</v>
      </c>
      <c r="JTZ2217" s="65">
        <v>4</v>
      </c>
      <c r="JUA2217" s="66">
        <v>651717.88</v>
      </c>
      <c r="JUB2217" s="66">
        <v>0</v>
      </c>
      <c r="JUC2217" s="66">
        <v>651717.88</v>
      </c>
      <c r="JUD2217" s="64" t="s">
        <v>1142</v>
      </c>
      <c r="JUE2217" s="64" t="s">
        <v>448</v>
      </c>
      <c r="JUF2217" s="64" t="s">
        <v>2390</v>
      </c>
      <c r="JUG2217" s="64" t="s">
        <v>4</v>
      </c>
      <c r="JUH2217" s="65">
        <v>4</v>
      </c>
      <c r="JUI2217" s="66">
        <v>651717.88</v>
      </c>
      <c r="JUJ2217" s="66">
        <v>0</v>
      </c>
      <c r="JUK2217" s="66">
        <v>651717.88</v>
      </c>
      <c r="JUL2217" s="64" t="s">
        <v>1142</v>
      </c>
      <c r="JUM2217" s="64" t="s">
        <v>448</v>
      </c>
      <c r="JUN2217" s="64" t="s">
        <v>2390</v>
      </c>
      <c r="JUO2217" s="64" t="s">
        <v>4</v>
      </c>
      <c r="JUP2217" s="65">
        <v>4</v>
      </c>
      <c r="JUQ2217" s="66">
        <v>651717.88</v>
      </c>
      <c r="JUR2217" s="66">
        <v>0</v>
      </c>
      <c r="JUS2217" s="66">
        <v>651717.88</v>
      </c>
      <c r="JUT2217" s="64" t="s">
        <v>1142</v>
      </c>
      <c r="JUU2217" s="64" t="s">
        <v>448</v>
      </c>
      <c r="JUV2217" s="64" t="s">
        <v>2390</v>
      </c>
      <c r="JUW2217" s="64" t="s">
        <v>4</v>
      </c>
      <c r="JUX2217" s="65">
        <v>4</v>
      </c>
      <c r="JUY2217" s="66">
        <v>651717.88</v>
      </c>
      <c r="JUZ2217" s="66">
        <v>0</v>
      </c>
      <c r="JVA2217" s="66">
        <v>651717.88</v>
      </c>
      <c r="JVB2217" s="64" t="s">
        <v>1142</v>
      </c>
      <c r="JVC2217" s="64" t="s">
        <v>448</v>
      </c>
      <c r="JVD2217" s="64" t="s">
        <v>2390</v>
      </c>
      <c r="JVE2217" s="64" t="s">
        <v>4</v>
      </c>
      <c r="JVF2217" s="65">
        <v>4</v>
      </c>
      <c r="JVG2217" s="66">
        <v>651717.88</v>
      </c>
      <c r="JVH2217" s="66">
        <v>0</v>
      </c>
      <c r="JVI2217" s="66">
        <v>651717.88</v>
      </c>
      <c r="JVJ2217" s="64" t="s">
        <v>1142</v>
      </c>
      <c r="JVK2217" s="64" t="s">
        <v>448</v>
      </c>
      <c r="JVL2217" s="64" t="s">
        <v>2390</v>
      </c>
      <c r="JVM2217" s="64" t="s">
        <v>4</v>
      </c>
      <c r="JVN2217" s="65">
        <v>4</v>
      </c>
      <c r="JVO2217" s="66">
        <v>651717.88</v>
      </c>
      <c r="JVP2217" s="66">
        <v>0</v>
      </c>
      <c r="JVQ2217" s="66">
        <v>651717.88</v>
      </c>
      <c r="JVR2217" s="64" t="s">
        <v>1142</v>
      </c>
      <c r="JVS2217" s="64" t="s">
        <v>448</v>
      </c>
      <c r="JVT2217" s="64" t="s">
        <v>2390</v>
      </c>
      <c r="JVU2217" s="64" t="s">
        <v>4</v>
      </c>
      <c r="JVV2217" s="65">
        <v>4</v>
      </c>
      <c r="JVW2217" s="66">
        <v>651717.88</v>
      </c>
      <c r="JVX2217" s="66">
        <v>0</v>
      </c>
      <c r="JVY2217" s="66">
        <v>651717.88</v>
      </c>
      <c r="JVZ2217" s="64" t="s">
        <v>1142</v>
      </c>
      <c r="JWA2217" s="64" t="s">
        <v>448</v>
      </c>
      <c r="JWB2217" s="64" t="s">
        <v>2390</v>
      </c>
      <c r="JWC2217" s="64" t="s">
        <v>4</v>
      </c>
      <c r="JWD2217" s="65">
        <v>4</v>
      </c>
      <c r="JWE2217" s="66">
        <v>651717.88</v>
      </c>
      <c r="JWF2217" s="66">
        <v>0</v>
      </c>
      <c r="JWG2217" s="66">
        <v>651717.88</v>
      </c>
      <c r="JWH2217" s="64" t="s">
        <v>1142</v>
      </c>
      <c r="JWI2217" s="64" t="s">
        <v>448</v>
      </c>
      <c r="JWJ2217" s="64" t="s">
        <v>2390</v>
      </c>
      <c r="JWK2217" s="64" t="s">
        <v>4</v>
      </c>
      <c r="JWL2217" s="65">
        <v>4</v>
      </c>
      <c r="JWM2217" s="66">
        <v>651717.88</v>
      </c>
      <c r="JWN2217" s="66">
        <v>0</v>
      </c>
      <c r="JWO2217" s="66">
        <v>651717.88</v>
      </c>
      <c r="JWP2217" s="64" t="s">
        <v>1142</v>
      </c>
      <c r="JWQ2217" s="64" t="s">
        <v>448</v>
      </c>
      <c r="JWR2217" s="64" t="s">
        <v>2390</v>
      </c>
      <c r="JWS2217" s="64" t="s">
        <v>4</v>
      </c>
      <c r="JWT2217" s="65">
        <v>4</v>
      </c>
      <c r="JWU2217" s="66">
        <v>651717.88</v>
      </c>
      <c r="JWV2217" s="66">
        <v>0</v>
      </c>
      <c r="JWW2217" s="66">
        <v>651717.88</v>
      </c>
      <c r="JWX2217" s="64" t="s">
        <v>1142</v>
      </c>
      <c r="JWY2217" s="64" t="s">
        <v>448</v>
      </c>
      <c r="JWZ2217" s="64" t="s">
        <v>2390</v>
      </c>
      <c r="JXA2217" s="64" t="s">
        <v>4</v>
      </c>
      <c r="JXB2217" s="65">
        <v>4</v>
      </c>
      <c r="JXC2217" s="66">
        <v>651717.88</v>
      </c>
      <c r="JXD2217" s="66">
        <v>0</v>
      </c>
      <c r="JXE2217" s="66">
        <v>651717.88</v>
      </c>
      <c r="JXF2217" s="64" t="s">
        <v>1142</v>
      </c>
      <c r="JXG2217" s="64" t="s">
        <v>448</v>
      </c>
      <c r="JXH2217" s="64" t="s">
        <v>2390</v>
      </c>
      <c r="JXI2217" s="64" t="s">
        <v>4</v>
      </c>
      <c r="JXJ2217" s="65">
        <v>4</v>
      </c>
      <c r="JXK2217" s="66">
        <v>651717.88</v>
      </c>
      <c r="JXL2217" s="66">
        <v>0</v>
      </c>
      <c r="JXM2217" s="66">
        <v>651717.88</v>
      </c>
      <c r="JXN2217" s="64" t="s">
        <v>1142</v>
      </c>
      <c r="JXO2217" s="64" t="s">
        <v>448</v>
      </c>
      <c r="JXP2217" s="64" t="s">
        <v>2390</v>
      </c>
      <c r="JXQ2217" s="64" t="s">
        <v>4</v>
      </c>
      <c r="JXR2217" s="65">
        <v>4</v>
      </c>
      <c r="JXS2217" s="66">
        <v>651717.88</v>
      </c>
      <c r="JXT2217" s="66">
        <v>0</v>
      </c>
      <c r="JXU2217" s="66">
        <v>651717.88</v>
      </c>
      <c r="JXV2217" s="64" t="s">
        <v>1142</v>
      </c>
      <c r="JXW2217" s="64" t="s">
        <v>448</v>
      </c>
      <c r="JXX2217" s="64" t="s">
        <v>2390</v>
      </c>
      <c r="JXY2217" s="64" t="s">
        <v>4</v>
      </c>
      <c r="JXZ2217" s="65">
        <v>4</v>
      </c>
      <c r="JYA2217" s="66">
        <v>651717.88</v>
      </c>
      <c r="JYB2217" s="66">
        <v>0</v>
      </c>
      <c r="JYC2217" s="66">
        <v>651717.88</v>
      </c>
      <c r="JYD2217" s="64" t="s">
        <v>1142</v>
      </c>
      <c r="JYE2217" s="64" t="s">
        <v>448</v>
      </c>
      <c r="JYF2217" s="64" t="s">
        <v>2390</v>
      </c>
      <c r="JYG2217" s="64" t="s">
        <v>4</v>
      </c>
      <c r="JYH2217" s="65">
        <v>4</v>
      </c>
      <c r="JYI2217" s="66">
        <v>651717.88</v>
      </c>
      <c r="JYJ2217" s="66">
        <v>0</v>
      </c>
      <c r="JYK2217" s="66">
        <v>651717.88</v>
      </c>
      <c r="JYL2217" s="64" t="s">
        <v>1142</v>
      </c>
      <c r="JYM2217" s="64" t="s">
        <v>448</v>
      </c>
      <c r="JYN2217" s="64" t="s">
        <v>2390</v>
      </c>
      <c r="JYO2217" s="64" t="s">
        <v>4</v>
      </c>
      <c r="JYP2217" s="65">
        <v>4</v>
      </c>
      <c r="JYQ2217" s="66">
        <v>651717.88</v>
      </c>
      <c r="JYR2217" s="66">
        <v>0</v>
      </c>
      <c r="JYS2217" s="66">
        <v>651717.88</v>
      </c>
      <c r="JYT2217" s="64" t="s">
        <v>1142</v>
      </c>
      <c r="JYU2217" s="64" t="s">
        <v>448</v>
      </c>
      <c r="JYV2217" s="64" t="s">
        <v>2390</v>
      </c>
      <c r="JYW2217" s="64" t="s">
        <v>4</v>
      </c>
      <c r="JYX2217" s="65">
        <v>4</v>
      </c>
      <c r="JYY2217" s="66">
        <v>651717.88</v>
      </c>
      <c r="JYZ2217" s="66">
        <v>0</v>
      </c>
      <c r="JZA2217" s="66">
        <v>651717.88</v>
      </c>
      <c r="JZB2217" s="64" t="s">
        <v>1142</v>
      </c>
      <c r="JZC2217" s="64" t="s">
        <v>448</v>
      </c>
      <c r="JZD2217" s="64" t="s">
        <v>2390</v>
      </c>
      <c r="JZE2217" s="64" t="s">
        <v>4</v>
      </c>
      <c r="JZF2217" s="65">
        <v>4</v>
      </c>
      <c r="JZG2217" s="66">
        <v>651717.88</v>
      </c>
      <c r="JZH2217" s="66">
        <v>0</v>
      </c>
      <c r="JZI2217" s="66">
        <v>651717.88</v>
      </c>
      <c r="JZJ2217" s="64" t="s">
        <v>1142</v>
      </c>
      <c r="JZK2217" s="64" t="s">
        <v>448</v>
      </c>
      <c r="JZL2217" s="64" t="s">
        <v>2390</v>
      </c>
      <c r="JZM2217" s="64" t="s">
        <v>4</v>
      </c>
      <c r="JZN2217" s="65">
        <v>4</v>
      </c>
      <c r="JZO2217" s="66">
        <v>651717.88</v>
      </c>
      <c r="JZP2217" s="66">
        <v>0</v>
      </c>
      <c r="JZQ2217" s="66">
        <v>651717.88</v>
      </c>
      <c r="JZR2217" s="64" t="s">
        <v>1142</v>
      </c>
      <c r="JZS2217" s="64" t="s">
        <v>448</v>
      </c>
      <c r="JZT2217" s="64" t="s">
        <v>2390</v>
      </c>
      <c r="JZU2217" s="64" t="s">
        <v>4</v>
      </c>
      <c r="JZV2217" s="65">
        <v>4</v>
      </c>
      <c r="JZW2217" s="66">
        <v>651717.88</v>
      </c>
      <c r="JZX2217" s="66">
        <v>0</v>
      </c>
      <c r="JZY2217" s="66">
        <v>651717.88</v>
      </c>
      <c r="JZZ2217" s="64" t="s">
        <v>1142</v>
      </c>
      <c r="KAA2217" s="64" t="s">
        <v>448</v>
      </c>
      <c r="KAB2217" s="64" t="s">
        <v>2390</v>
      </c>
      <c r="KAC2217" s="64" t="s">
        <v>4</v>
      </c>
      <c r="KAD2217" s="65">
        <v>4</v>
      </c>
      <c r="KAE2217" s="66">
        <v>651717.88</v>
      </c>
      <c r="KAF2217" s="66">
        <v>0</v>
      </c>
      <c r="KAG2217" s="66">
        <v>651717.88</v>
      </c>
      <c r="KAH2217" s="64" t="s">
        <v>1142</v>
      </c>
      <c r="KAI2217" s="64" t="s">
        <v>448</v>
      </c>
      <c r="KAJ2217" s="64" t="s">
        <v>2390</v>
      </c>
      <c r="KAK2217" s="64" t="s">
        <v>4</v>
      </c>
      <c r="KAL2217" s="65">
        <v>4</v>
      </c>
      <c r="KAM2217" s="66">
        <v>651717.88</v>
      </c>
      <c r="KAN2217" s="66">
        <v>0</v>
      </c>
      <c r="KAO2217" s="66">
        <v>651717.88</v>
      </c>
      <c r="KAP2217" s="64" t="s">
        <v>1142</v>
      </c>
      <c r="KAQ2217" s="64" t="s">
        <v>448</v>
      </c>
      <c r="KAR2217" s="64" t="s">
        <v>2390</v>
      </c>
      <c r="KAS2217" s="64" t="s">
        <v>4</v>
      </c>
      <c r="KAT2217" s="65">
        <v>4</v>
      </c>
      <c r="KAU2217" s="66">
        <v>651717.88</v>
      </c>
      <c r="KAV2217" s="66">
        <v>0</v>
      </c>
      <c r="KAW2217" s="66">
        <v>651717.88</v>
      </c>
      <c r="KAX2217" s="64" t="s">
        <v>1142</v>
      </c>
      <c r="KAY2217" s="64" t="s">
        <v>448</v>
      </c>
      <c r="KAZ2217" s="64" t="s">
        <v>2390</v>
      </c>
      <c r="KBA2217" s="64" t="s">
        <v>4</v>
      </c>
      <c r="KBB2217" s="65">
        <v>4</v>
      </c>
      <c r="KBC2217" s="66">
        <v>651717.88</v>
      </c>
      <c r="KBD2217" s="66">
        <v>0</v>
      </c>
      <c r="KBE2217" s="66">
        <v>651717.88</v>
      </c>
      <c r="KBF2217" s="64" t="s">
        <v>1142</v>
      </c>
      <c r="KBG2217" s="64" t="s">
        <v>448</v>
      </c>
      <c r="KBH2217" s="64" t="s">
        <v>2390</v>
      </c>
      <c r="KBI2217" s="64" t="s">
        <v>4</v>
      </c>
      <c r="KBJ2217" s="65">
        <v>4</v>
      </c>
      <c r="KBK2217" s="66">
        <v>651717.88</v>
      </c>
      <c r="KBL2217" s="66">
        <v>0</v>
      </c>
      <c r="KBM2217" s="66">
        <v>651717.88</v>
      </c>
      <c r="KBN2217" s="64" t="s">
        <v>1142</v>
      </c>
      <c r="KBO2217" s="64" t="s">
        <v>448</v>
      </c>
      <c r="KBP2217" s="64" t="s">
        <v>2390</v>
      </c>
      <c r="KBQ2217" s="64" t="s">
        <v>4</v>
      </c>
      <c r="KBR2217" s="65">
        <v>4</v>
      </c>
      <c r="KBS2217" s="66">
        <v>651717.88</v>
      </c>
      <c r="KBT2217" s="66">
        <v>0</v>
      </c>
      <c r="KBU2217" s="66">
        <v>651717.88</v>
      </c>
      <c r="KBV2217" s="64" t="s">
        <v>1142</v>
      </c>
      <c r="KBW2217" s="64" t="s">
        <v>448</v>
      </c>
      <c r="KBX2217" s="64" t="s">
        <v>2390</v>
      </c>
      <c r="KBY2217" s="64" t="s">
        <v>4</v>
      </c>
      <c r="KBZ2217" s="65">
        <v>4</v>
      </c>
      <c r="KCA2217" s="66">
        <v>651717.88</v>
      </c>
      <c r="KCB2217" s="66">
        <v>0</v>
      </c>
      <c r="KCC2217" s="66">
        <v>651717.88</v>
      </c>
      <c r="KCD2217" s="64" t="s">
        <v>1142</v>
      </c>
      <c r="KCE2217" s="64" t="s">
        <v>448</v>
      </c>
      <c r="KCF2217" s="64" t="s">
        <v>2390</v>
      </c>
      <c r="KCG2217" s="64" t="s">
        <v>4</v>
      </c>
      <c r="KCH2217" s="65">
        <v>4</v>
      </c>
      <c r="KCI2217" s="66">
        <v>651717.88</v>
      </c>
      <c r="KCJ2217" s="66">
        <v>0</v>
      </c>
      <c r="KCK2217" s="66">
        <v>651717.88</v>
      </c>
      <c r="KCL2217" s="64" t="s">
        <v>1142</v>
      </c>
      <c r="KCM2217" s="64" t="s">
        <v>448</v>
      </c>
      <c r="KCN2217" s="64" t="s">
        <v>2390</v>
      </c>
      <c r="KCO2217" s="64" t="s">
        <v>4</v>
      </c>
      <c r="KCP2217" s="65">
        <v>4</v>
      </c>
      <c r="KCQ2217" s="66">
        <v>651717.88</v>
      </c>
      <c r="KCR2217" s="66">
        <v>0</v>
      </c>
      <c r="KCS2217" s="66">
        <v>651717.88</v>
      </c>
      <c r="KCT2217" s="64" t="s">
        <v>1142</v>
      </c>
      <c r="KCU2217" s="64" t="s">
        <v>448</v>
      </c>
      <c r="KCV2217" s="64" t="s">
        <v>2390</v>
      </c>
      <c r="KCW2217" s="64" t="s">
        <v>4</v>
      </c>
      <c r="KCX2217" s="65">
        <v>4</v>
      </c>
      <c r="KCY2217" s="66">
        <v>651717.88</v>
      </c>
      <c r="KCZ2217" s="66">
        <v>0</v>
      </c>
      <c r="KDA2217" s="66">
        <v>651717.88</v>
      </c>
      <c r="KDB2217" s="64" t="s">
        <v>1142</v>
      </c>
      <c r="KDC2217" s="64" t="s">
        <v>448</v>
      </c>
      <c r="KDD2217" s="64" t="s">
        <v>2390</v>
      </c>
      <c r="KDE2217" s="64" t="s">
        <v>4</v>
      </c>
      <c r="KDF2217" s="65">
        <v>4</v>
      </c>
      <c r="KDG2217" s="66">
        <v>651717.88</v>
      </c>
      <c r="KDH2217" s="66">
        <v>0</v>
      </c>
      <c r="KDI2217" s="66">
        <v>651717.88</v>
      </c>
      <c r="KDJ2217" s="64" t="s">
        <v>1142</v>
      </c>
      <c r="KDK2217" s="64" t="s">
        <v>448</v>
      </c>
      <c r="KDL2217" s="64" t="s">
        <v>2390</v>
      </c>
      <c r="KDM2217" s="64" t="s">
        <v>4</v>
      </c>
      <c r="KDN2217" s="65">
        <v>4</v>
      </c>
      <c r="KDO2217" s="66">
        <v>651717.88</v>
      </c>
      <c r="KDP2217" s="66">
        <v>0</v>
      </c>
      <c r="KDQ2217" s="66">
        <v>651717.88</v>
      </c>
      <c r="KDR2217" s="64" t="s">
        <v>1142</v>
      </c>
      <c r="KDS2217" s="64" t="s">
        <v>448</v>
      </c>
      <c r="KDT2217" s="64" t="s">
        <v>2390</v>
      </c>
      <c r="KDU2217" s="64" t="s">
        <v>4</v>
      </c>
      <c r="KDV2217" s="65">
        <v>4</v>
      </c>
      <c r="KDW2217" s="66">
        <v>651717.88</v>
      </c>
      <c r="KDX2217" s="66">
        <v>0</v>
      </c>
      <c r="KDY2217" s="66">
        <v>651717.88</v>
      </c>
      <c r="KDZ2217" s="64" t="s">
        <v>1142</v>
      </c>
      <c r="KEA2217" s="64" t="s">
        <v>448</v>
      </c>
      <c r="KEB2217" s="64" t="s">
        <v>2390</v>
      </c>
      <c r="KEC2217" s="64" t="s">
        <v>4</v>
      </c>
      <c r="KED2217" s="65">
        <v>4</v>
      </c>
      <c r="KEE2217" s="66">
        <v>651717.88</v>
      </c>
      <c r="KEF2217" s="66">
        <v>0</v>
      </c>
      <c r="KEG2217" s="66">
        <v>651717.88</v>
      </c>
      <c r="KEH2217" s="64" t="s">
        <v>1142</v>
      </c>
      <c r="KEI2217" s="64" t="s">
        <v>448</v>
      </c>
      <c r="KEJ2217" s="64" t="s">
        <v>2390</v>
      </c>
      <c r="KEK2217" s="64" t="s">
        <v>4</v>
      </c>
      <c r="KEL2217" s="65">
        <v>4</v>
      </c>
      <c r="KEM2217" s="66">
        <v>651717.88</v>
      </c>
      <c r="KEN2217" s="66">
        <v>0</v>
      </c>
      <c r="KEO2217" s="66">
        <v>651717.88</v>
      </c>
      <c r="KEP2217" s="64" t="s">
        <v>1142</v>
      </c>
      <c r="KEQ2217" s="64" t="s">
        <v>448</v>
      </c>
      <c r="KER2217" s="64" t="s">
        <v>2390</v>
      </c>
      <c r="KES2217" s="64" t="s">
        <v>4</v>
      </c>
      <c r="KET2217" s="65">
        <v>4</v>
      </c>
      <c r="KEU2217" s="66">
        <v>651717.88</v>
      </c>
      <c r="KEV2217" s="66">
        <v>0</v>
      </c>
      <c r="KEW2217" s="66">
        <v>651717.88</v>
      </c>
      <c r="KEX2217" s="64" t="s">
        <v>1142</v>
      </c>
      <c r="KEY2217" s="64" t="s">
        <v>448</v>
      </c>
      <c r="KEZ2217" s="64" t="s">
        <v>2390</v>
      </c>
      <c r="KFA2217" s="64" t="s">
        <v>4</v>
      </c>
      <c r="KFB2217" s="65">
        <v>4</v>
      </c>
      <c r="KFC2217" s="66">
        <v>651717.88</v>
      </c>
      <c r="KFD2217" s="66">
        <v>0</v>
      </c>
      <c r="KFE2217" s="66">
        <v>651717.88</v>
      </c>
      <c r="KFF2217" s="64" t="s">
        <v>1142</v>
      </c>
      <c r="KFG2217" s="64" t="s">
        <v>448</v>
      </c>
      <c r="KFH2217" s="64" t="s">
        <v>2390</v>
      </c>
      <c r="KFI2217" s="64" t="s">
        <v>4</v>
      </c>
      <c r="KFJ2217" s="65">
        <v>4</v>
      </c>
      <c r="KFK2217" s="66">
        <v>651717.88</v>
      </c>
      <c r="KFL2217" s="66">
        <v>0</v>
      </c>
      <c r="KFM2217" s="66">
        <v>651717.88</v>
      </c>
      <c r="KFN2217" s="64" t="s">
        <v>1142</v>
      </c>
      <c r="KFO2217" s="64" t="s">
        <v>448</v>
      </c>
      <c r="KFP2217" s="64" t="s">
        <v>2390</v>
      </c>
      <c r="KFQ2217" s="64" t="s">
        <v>4</v>
      </c>
      <c r="KFR2217" s="65">
        <v>4</v>
      </c>
      <c r="KFS2217" s="66">
        <v>651717.88</v>
      </c>
      <c r="KFT2217" s="66">
        <v>0</v>
      </c>
      <c r="KFU2217" s="66">
        <v>651717.88</v>
      </c>
      <c r="KFV2217" s="64" t="s">
        <v>1142</v>
      </c>
      <c r="KFW2217" s="64" t="s">
        <v>448</v>
      </c>
      <c r="KFX2217" s="64" t="s">
        <v>2390</v>
      </c>
      <c r="KFY2217" s="64" t="s">
        <v>4</v>
      </c>
      <c r="KFZ2217" s="65">
        <v>4</v>
      </c>
      <c r="KGA2217" s="66">
        <v>651717.88</v>
      </c>
      <c r="KGB2217" s="66">
        <v>0</v>
      </c>
      <c r="KGC2217" s="66">
        <v>651717.88</v>
      </c>
      <c r="KGD2217" s="64" t="s">
        <v>1142</v>
      </c>
      <c r="KGE2217" s="64" t="s">
        <v>448</v>
      </c>
      <c r="KGF2217" s="64" t="s">
        <v>2390</v>
      </c>
      <c r="KGG2217" s="64" t="s">
        <v>4</v>
      </c>
      <c r="KGH2217" s="65">
        <v>4</v>
      </c>
      <c r="KGI2217" s="66">
        <v>651717.88</v>
      </c>
      <c r="KGJ2217" s="66">
        <v>0</v>
      </c>
      <c r="KGK2217" s="66">
        <v>651717.88</v>
      </c>
      <c r="KGL2217" s="64" t="s">
        <v>1142</v>
      </c>
      <c r="KGM2217" s="64" t="s">
        <v>448</v>
      </c>
      <c r="KGN2217" s="64" t="s">
        <v>2390</v>
      </c>
      <c r="KGO2217" s="64" t="s">
        <v>4</v>
      </c>
      <c r="KGP2217" s="65">
        <v>4</v>
      </c>
      <c r="KGQ2217" s="66">
        <v>651717.88</v>
      </c>
      <c r="KGR2217" s="66">
        <v>0</v>
      </c>
      <c r="KGS2217" s="66">
        <v>651717.88</v>
      </c>
      <c r="KGT2217" s="64" t="s">
        <v>1142</v>
      </c>
      <c r="KGU2217" s="64" t="s">
        <v>448</v>
      </c>
      <c r="KGV2217" s="64" t="s">
        <v>2390</v>
      </c>
      <c r="KGW2217" s="64" t="s">
        <v>4</v>
      </c>
      <c r="KGX2217" s="65">
        <v>4</v>
      </c>
      <c r="KGY2217" s="66">
        <v>651717.88</v>
      </c>
      <c r="KGZ2217" s="66">
        <v>0</v>
      </c>
      <c r="KHA2217" s="66">
        <v>651717.88</v>
      </c>
      <c r="KHB2217" s="64" t="s">
        <v>1142</v>
      </c>
      <c r="KHC2217" s="64" t="s">
        <v>448</v>
      </c>
      <c r="KHD2217" s="64" t="s">
        <v>2390</v>
      </c>
      <c r="KHE2217" s="64" t="s">
        <v>4</v>
      </c>
      <c r="KHF2217" s="65">
        <v>4</v>
      </c>
      <c r="KHG2217" s="66">
        <v>651717.88</v>
      </c>
      <c r="KHH2217" s="66">
        <v>0</v>
      </c>
      <c r="KHI2217" s="66">
        <v>651717.88</v>
      </c>
      <c r="KHJ2217" s="64" t="s">
        <v>1142</v>
      </c>
      <c r="KHK2217" s="64" t="s">
        <v>448</v>
      </c>
      <c r="KHL2217" s="64" t="s">
        <v>2390</v>
      </c>
      <c r="KHM2217" s="64" t="s">
        <v>4</v>
      </c>
      <c r="KHN2217" s="65">
        <v>4</v>
      </c>
      <c r="KHO2217" s="66">
        <v>651717.88</v>
      </c>
      <c r="KHP2217" s="66">
        <v>0</v>
      </c>
      <c r="KHQ2217" s="66">
        <v>651717.88</v>
      </c>
      <c r="KHR2217" s="64" t="s">
        <v>1142</v>
      </c>
      <c r="KHS2217" s="64" t="s">
        <v>448</v>
      </c>
      <c r="KHT2217" s="64" t="s">
        <v>2390</v>
      </c>
      <c r="KHU2217" s="64" t="s">
        <v>4</v>
      </c>
      <c r="KHV2217" s="65">
        <v>4</v>
      </c>
      <c r="KHW2217" s="66">
        <v>651717.88</v>
      </c>
      <c r="KHX2217" s="66">
        <v>0</v>
      </c>
      <c r="KHY2217" s="66">
        <v>651717.88</v>
      </c>
      <c r="KHZ2217" s="64" t="s">
        <v>1142</v>
      </c>
      <c r="KIA2217" s="64" t="s">
        <v>448</v>
      </c>
      <c r="KIB2217" s="64" t="s">
        <v>2390</v>
      </c>
      <c r="KIC2217" s="64" t="s">
        <v>4</v>
      </c>
      <c r="KID2217" s="65">
        <v>4</v>
      </c>
      <c r="KIE2217" s="66">
        <v>651717.88</v>
      </c>
      <c r="KIF2217" s="66">
        <v>0</v>
      </c>
      <c r="KIG2217" s="66">
        <v>651717.88</v>
      </c>
      <c r="KIH2217" s="64" t="s">
        <v>1142</v>
      </c>
      <c r="KII2217" s="64" t="s">
        <v>448</v>
      </c>
      <c r="KIJ2217" s="64" t="s">
        <v>2390</v>
      </c>
      <c r="KIK2217" s="64" t="s">
        <v>4</v>
      </c>
      <c r="KIL2217" s="65">
        <v>4</v>
      </c>
      <c r="KIM2217" s="66">
        <v>651717.88</v>
      </c>
      <c r="KIN2217" s="66">
        <v>0</v>
      </c>
      <c r="KIO2217" s="66">
        <v>651717.88</v>
      </c>
      <c r="KIP2217" s="64" t="s">
        <v>1142</v>
      </c>
      <c r="KIQ2217" s="64" t="s">
        <v>448</v>
      </c>
      <c r="KIR2217" s="64" t="s">
        <v>2390</v>
      </c>
      <c r="KIS2217" s="64" t="s">
        <v>4</v>
      </c>
      <c r="KIT2217" s="65">
        <v>4</v>
      </c>
      <c r="KIU2217" s="66">
        <v>651717.88</v>
      </c>
      <c r="KIV2217" s="66">
        <v>0</v>
      </c>
      <c r="KIW2217" s="66">
        <v>651717.88</v>
      </c>
      <c r="KIX2217" s="64" t="s">
        <v>1142</v>
      </c>
      <c r="KIY2217" s="64" t="s">
        <v>448</v>
      </c>
      <c r="KIZ2217" s="64" t="s">
        <v>2390</v>
      </c>
      <c r="KJA2217" s="64" t="s">
        <v>4</v>
      </c>
      <c r="KJB2217" s="65">
        <v>4</v>
      </c>
      <c r="KJC2217" s="66">
        <v>651717.88</v>
      </c>
      <c r="KJD2217" s="66">
        <v>0</v>
      </c>
      <c r="KJE2217" s="66">
        <v>651717.88</v>
      </c>
      <c r="KJF2217" s="64" t="s">
        <v>1142</v>
      </c>
      <c r="KJG2217" s="64" t="s">
        <v>448</v>
      </c>
      <c r="KJH2217" s="64" t="s">
        <v>2390</v>
      </c>
      <c r="KJI2217" s="64" t="s">
        <v>4</v>
      </c>
      <c r="KJJ2217" s="65">
        <v>4</v>
      </c>
      <c r="KJK2217" s="66">
        <v>651717.88</v>
      </c>
      <c r="KJL2217" s="66">
        <v>0</v>
      </c>
      <c r="KJM2217" s="66">
        <v>651717.88</v>
      </c>
      <c r="KJN2217" s="64" t="s">
        <v>1142</v>
      </c>
      <c r="KJO2217" s="64" t="s">
        <v>448</v>
      </c>
      <c r="KJP2217" s="64" t="s">
        <v>2390</v>
      </c>
      <c r="KJQ2217" s="64" t="s">
        <v>4</v>
      </c>
      <c r="KJR2217" s="65">
        <v>4</v>
      </c>
      <c r="KJS2217" s="66">
        <v>651717.88</v>
      </c>
      <c r="KJT2217" s="66">
        <v>0</v>
      </c>
      <c r="KJU2217" s="66">
        <v>651717.88</v>
      </c>
      <c r="KJV2217" s="64" t="s">
        <v>1142</v>
      </c>
      <c r="KJW2217" s="64" t="s">
        <v>448</v>
      </c>
      <c r="KJX2217" s="64" t="s">
        <v>2390</v>
      </c>
      <c r="KJY2217" s="64" t="s">
        <v>4</v>
      </c>
      <c r="KJZ2217" s="65">
        <v>4</v>
      </c>
      <c r="KKA2217" s="66">
        <v>651717.88</v>
      </c>
      <c r="KKB2217" s="66">
        <v>0</v>
      </c>
      <c r="KKC2217" s="66">
        <v>651717.88</v>
      </c>
      <c r="KKD2217" s="64" t="s">
        <v>1142</v>
      </c>
      <c r="KKE2217" s="64" t="s">
        <v>448</v>
      </c>
      <c r="KKF2217" s="64" t="s">
        <v>2390</v>
      </c>
      <c r="KKG2217" s="64" t="s">
        <v>4</v>
      </c>
      <c r="KKH2217" s="65">
        <v>4</v>
      </c>
      <c r="KKI2217" s="66">
        <v>651717.88</v>
      </c>
      <c r="KKJ2217" s="66">
        <v>0</v>
      </c>
      <c r="KKK2217" s="66">
        <v>651717.88</v>
      </c>
      <c r="KKL2217" s="64" t="s">
        <v>1142</v>
      </c>
      <c r="KKM2217" s="64" t="s">
        <v>448</v>
      </c>
      <c r="KKN2217" s="64" t="s">
        <v>2390</v>
      </c>
      <c r="KKO2217" s="64" t="s">
        <v>4</v>
      </c>
      <c r="KKP2217" s="65">
        <v>4</v>
      </c>
      <c r="KKQ2217" s="66">
        <v>651717.88</v>
      </c>
      <c r="KKR2217" s="66">
        <v>0</v>
      </c>
      <c r="KKS2217" s="66">
        <v>651717.88</v>
      </c>
      <c r="KKT2217" s="64" t="s">
        <v>1142</v>
      </c>
      <c r="KKU2217" s="64" t="s">
        <v>448</v>
      </c>
      <c r="KKV2217" s="64" t="s">
        <v>2390</v>
      </c>
      <c r="KKW2217" s="64" t="s">
        <v>4</v>
      </c>
      <c r="KKX2217" s="65">
        <v>4</v>
      </c>
      <c r="KKY2217" s="66">
        <v>651717.88</v>
      </c>
      <c r="KKZ2217" s="66">
        <v>0</v>
      </c>
      <c r="KLA2217" s="66">
        <v>651717.88</v>
      </c>
      <c r="KLB2217" s="64" t="s">
        <v>1142</v>
      </c>
      <c r="KLC2217" s="64" t="s">
        <v>448</v>
      </c>
      <c r="KLD2217" s="64" t="s">
        <v>2390</v>
      </c>
      <c r="KLE2217" s="64" t="s">
        <v>4</v>
      </c>
      <c r="KLF2217" s="65">
        <v>4</v>
      </c>
      <c r="KLG2217" s="66">
        <v>651717.88</v>
      </c>
      <c r="KLH2217" s="66">
        <v>0</v>
      </c>
      <c r="KLI2217" s="66">
        <v>651717.88</v>
      </c>
      <c r="KLJ2217" s="64" t="s">
        <v>1142</v>
      </c>
      <c r="KLK2217" s="64" t="s">
        <v>448</v>
      </c>
      <c r="KLL2217" s="64" t="s">
        <v>2390</v>
      </c>
      <c r="KLM2217" s="64" t="s">
        <v>4</v>
      </c>
      <c r="KLN2217" s="65">
        <v>4</v>
      </c>
      <c r="KLO2217" s="66">
        <v>651717.88</v>
      </c>
      <c r="KLP2217" s="66">
        <v>0</v>
      </c>
      <c r="KLQ2217" s="66">
        <v>651717.88</v>
      </c>
      <c r="KLR2217" s="64" t="s">
        <v>1142</v>
      </c>
      <c r="KLS2217" s="64" t="s">
        <v>448</v>
      </c>
      <c r="KLT2217" s="64" t="s">
        <v>2390</v>
      </c>
      <c r="KLU2217" s="64" t="s">
        <v>4</v>
      </c>
      <c r="KLV2217" s="65">
        <v>4</v>
      </c>
      <c r="KLW2217" s="66">
        <v>651717.88</v>
      </c>
      <c r="KLX2217" s="66">
        <v>0</v>
      </c>
      <c r="KLY2217" s="66">
        <v>651717.88</v>
      </c>
      <c r="KLZ2217" s="64" t="s">
        <v>1142</v>
      </c>
      <c r="KMA2217" s="64" t="s">
        <v>448</v>
      </c>
      <c r="KMB2217" s="64" t="s">
        <v>2390</v>
      </c>
      <c r="KMC2217" s="64" t="s">
        <v>4</v>
      </c>
      <c r="KMD2217" s="65">
        <v>4</v>
      </c>
      <c r="KME2217" s="66">
        <v>651717.88</v>
      </c>
      <c r="KMF2217" s="66">
        <v>0</v>
      </c>
      <c r="KMG2217" s="66">
        <v>651717.88</v>
      </c>
      <c r="KMH2217" s="64" t="s">
        <v>1142</v>
      </c>
      <c r="KMI2217" s="64" t="s">
        <v>448</v>
      </c>
      <c r="KMJ2217" s="64" t="s">
        <v>2390</v>
      </c>
      <c r="KMK2217" s="64" t="s">
        <v>4</v>
      </c>
      <c r="KML2217" s="65">
        <v>4</v>
      </c>
      <c r="KMM2217" s="66">
        <v>651717.88</v>
      </c>
      <c r="KMN2217" s="66">
        <v>0</v>
      </c>
      <c r="KMO2217" s="66">
        <v>651717.88</v>
      </c>
      <c r="KMP2217" s="64" t="s">
        <v>1142</v>
      </c>
      <c r="KMQ2217" s="64" t="s">
        <v>448</v>
      </c>
      <c r="KMR2217" s="64" t="s">
        <v>2390</v>
      </c>
      <c r="KMS2217" s="64" t="s">
        <v>4</v>
      </c>
      <c r="KMT2217" s="65">
        <v>4</v>
      </c>
      <c r="KMU2217" s="66">
        <v>651717.88</v>
      </c>
      <c r="KMV2217" s="66">
        <v>0</v>
      </c>
      <c r="KMW2217" s="66">
        <v>651717.88</v>
      </c>
      <c r="KMX2217" s="64" t="s">
        <v>1142</v>
      </c>
      <c r="KMY2217" s="64" t="s">
        <v>448</v>
      </c>
      <c r="KMZ2217" s="64" t="s">
        <v>2390</v>
      </c>
      <c r="KNA2217" s="64" t="s">
        <v>4</v>
      </c>
      <c r="KNB2217" s="65">
        <v>4</v>
      </c>
      <c r="KNC2217" s="66">
        <v>651717.88</v>
      </c>
      <c r="KND2217" s="66">
        <v>0</v>
      </c>
      <c r="KNE2217" s="66">
        <v>651717.88</v>
      </c>
      <c r="KNF2217" s="64" t="s">
        <v>1142</v>
      </c>
      <c r="KNG2217" s="64" t="s">
        <v>448</v>
      </c>
      <c r="KNH2217" s="64" t="s">
        <v>2390</v>
      </c>
      <c r="KNI2217" s="64" t="s">
        <v>4</v>
      </c>
      <c r="KNJ2217" s="65">
        <v>4</v>
      </c>
      <c r="KNK2217" s="66">
        <v>651717.88</v>
      </c>
      <c r="KNL2217" s="66">
        <v>0</v>
      </c>
      <c r="KNM2217" s="66">
        <v>651717.88</v>
      </c>
      <c r="KNN2217" s="64" t="s">
        <v>1142</v>
      </c>
      <c r="KNO2217" s="64" t="s">
        <v>448</v>
      </c>
      <c r="KNP2217" s="64" t="s">
        <v>2390</v>
      </c>
      <c r="KNQ2217" s="64" t="s">
        <v>4</v>
      </c>
      <c r="KNR2217" s="65">
        <v>4</v>
      </c>
      <c r="KNS2217" s="66">
        <v>651717.88</v>
      </c>
      <c r="KNT2217" s="66">
        <v>0</v>
      </c>
      <c r="KNU2217" s="66">
        <v>651717.88</v>
      </c>
      <c r="KNV2217" s="64" t="s">
        <v>1142</v>
      </c>
      <c r="KNW2217" s="64" t="s">
        <v>448</v>
      </c>
      <c r="KNX2217" s="64" t="s">
        <v>2390</v>
      </c>
      <c r="KNY2217" s="64" t="s">
        <v>4</v>
      </c>
      <c r="KNZ2217" s="65">
        <v>4</v>
      </c>
      <c r="KOA2217" s="66">
        <v>651717.88</v>
      </c>
      <c r="KOB2217" s="66">
        <v>0</v>
      </c>
      <c r="KOC2217" s="66">
        <v>651717.88</v>
      </c>
      <c r="KOD2217" s="64" t="s">
        <v>1142</v>
      </c>
      <c r="KOE2217" s="64" t="s">
        <v>448</v>
      </c>
      <c r="KOF2217" s="64" t="s">
        <v>2390</v>
      </c>
      <c r="KOG2217" s="64" t="s">
        <v>4</v>
      </c>
      <c r="KOH2217" s="65">
        <v>4</v>
      </c>
      <c r="KOI2217" s="66">
        <v>651717.88</v>
      </c>
      <c r="KOJ2217" s="66">
        <v>0</v>
      </c>
      <c r="KOK2217" s="66">
        <v>651717.88</v>
      </c>
      <c r="KOL2217" s="64" t="s">
        <v>1142</v>
      </c>
      <c r="KOM2217" s="64" t="s">
        <v>448</v>
      </c>
      <c r="KON2217" s="64" t="s">
        <v>2390</v>
      </c>
      <c r="KOO2217" s="64" t="s">
        <v>4</v>
      </c>
      <c r="KOP2217" s="65">
        <v>4</v>
      </c>
      <c r="KOQ2217" s="66">
        <v>651717.88</v>
      </c>
      <c r="KOR2217" s="66">
        <v>0</v>
      </c>
      <c r="KOS2217" s="66">
        <v>651717.88</v>
      </c>
      <c r="KOT2217" s="64" t="s">
        <v>1142</v>
      </c>
      <c r="KOU2217" s="64" t="s">
        <v>448</v>
      </c>
      <c r="KOV2217" s="64" t="s">
        <v>2390</v>
      </c>
      <c r="KOW2217" s="64" t="s">
        <v>4</v>
      </c>
      <c r="KOX2217" s="65">
        <v>4</v>
      </c>
      <c r="KOY2217" s="66">
        <v>651717.88</v>
      </c>
      <c r="KOZ2217" s="66">
        <v>0</v>
      </c>
      <c r="KPA2217" s="66">
        <v>651717.88</v>
      </c>
      <c r="KPB2217" s="64" t="s">
        <v>1142</v>
      </c>
      <c r="KPC2217" s="64" t="s">
        <v>448</v>
      </c>
      <c r="KPD2217" s="64" t="s">
        <v>2390</v>
      </c>
      <c r="KPE2217" s="64" t="s">
        <v>4</v>
      </c>
      <c r="KPF2217" s="65">
        <v>4</v>
      </c>
      <c r="KPG2217" s="66">
        <v>651717.88</v>
      </c>
      <c r="KPH2217" s="66">
        <v>0</v>
      </c>
      <c r="KPI2217" s="66">
        <v>651717.88</v>
      </c>
      <c r="KPJ2217" s="64" t="s">
        <v>1142</v>
      </c>
      <c r="KPK2217" s="64" t="s">
        <v>448</v>
      </c>
      <c r="KPL2217" s="64" t="s">
        <v>2390</v>
      </c>
      <c r="KPM2217" s="64" t="s">
        <v>4</v>
      </c>
      <c r="KPN2217" s="65">
        <v>4</v>
      </c>
      <c r="KPO2217" s="66">
        <v>651717.88</v>
      </c>
      <c r="KPP2217" s="66">
        <v>0</v>
      </c>
      <c r="KPQ2217" s="66">
        <v>651717.88</v>
      </c>
      <c r="KPR2217" s="64" t="s">
        <v>1142</v>
      </c>
      <c r="KPS2217" s="64" t="s">
        <v>448</v>
      </c>
      <c r="KPT2217" s="64" t="s">
        <v>2390</v>
      </c>
      <c r="KPU2217" s="64" t="s">
        <v>4</v>
      </c>
      <c r="KPV2217" s="65">
        <v>4</v>
      </c>
      <c r="KPW2217" s="66">
        <v>651717.88</v>
      </c>
      <c r="KPX2217" s="66">
        <v>0</v>
      </c>
      <c r="KPY2217" s="66">
        <v>651717.88</v>
      </c>
      <c r="KPZ2217" s="64" t="s">
        <v>1142</v>
      </c>
      <c r="KQA2217" s="64" t="s">
        <v>448</v>
      </c>
      <c r="KQB2217" s="64" t="s">
        <v>2390</v>
      </c>
      <c r="KQC2217" s="64" t="s">
        <v>4</v>
      </c>
      <c r="KQD2217" s="65">
        <v>4</v>
      </c>
      <c r="KQE2217" s="66">
        <v>651717.88</v>
      </c>
      <c r="KQF2217" s="66">
        <v>0</v>
      </c>
      <c r="KQG2217" s="66">
        <v>651717.88</v>
      </c>
      <c r="KQH2217" s="64" t="s">
        <v>1142</v>
      </c>
      <c r="KQI2217" s="64" t="s">
        <v>448</v>
      </c>
      <c r="KQJ2217" s="64" t="s">
        <v>2390</v>
      </c>
      <c r="KQK2217" s="64" t="s">
        <v>4</v>
      </c>
      <c r="KQL2217" s="65">
        <v>4</v>
      </c>
      <c r="KQM2217" s="66">
        <v>651717.88</v>
      </c>
      <c r="KQN2217" s="66">
        <v>0</v>
      </c>
      <c r="KQO2217" s="66">
        <v>651717.88</v>
      </c>
      <c r="KQP2217" s="64" t="s">
        <v>1142</v>
      </c>
      <c r="KQQ2217" s="64" t="s">
        <v>448</v>
      </c>
      <c r="KQR2217" s="64" t="s">
        <v>2390</v>
      </c>
      <c r="KQS2217" s="64" t="s">
        <v>4</v>
      </c>
      <c r="KQT2217" s="65">
        <v>4</v>
      </c>
      <c r="KQU2217" s="66">
        <v>651717.88</v>
      </c>
      <c r="KQV2217" s="66">
        <v>0</v>
      </c>
      <c r="KQW2217" s="66">
        <v>651717.88</v>
      </c>
      <c r="KQX2217" s="64" t="s">
        <v>1142</v>
      </c>
      <c r="KQY2217" s="64" t="s">
        <v>448</v>
      </c>
      <c r="KQZ2217" s="64" t="s">
        <v>2390</v>
      </c>
      <c r="KRA2217" s="64" t="s">
        <v>4</v>
      </c>
      <c r="KRB2217" s="65">
        <v>4</v>
      </c>
      <c r="KRC2217" s="66">
        <v>651717.88</v>
      </c>
      <c r="KRD2217" s="66">
        <v>0</v>
      </c>
      <c r="KRE2217" s="66">
        <v>651717.88</v>
      </c>
      <c r="KRF2217" s="64" t="s">
        <v>1142</v>
      </c>
      <c r="KRG2217" s="64" t="s">
        <v>448</v>
      </c>
      <c r="KRH2217" s="64" t="s">
        <v>2390</v>
      </c>
      <c r="KRI2217" s="64" t="s">
        <v>4</v>
      </c>
      <c r="KRJ2217" s="65">
        <v>4</v>
      </c>
      <c r="KRK2217" s="66">
        <v>651717.88</v>
      </c>
      <c r="KRL2217" s="66">
        <v>0</v>
      </c>
      <c r="KRM2217" s="66">
        <v>651717.88</v>
      </c>
      <c r="KRN2217" s="64" t="s">
        <v>1142</v>
      </c>
      <c r="KRO2217" s="64" t="s">
        <v>448</v>
      </c>
      <c r="KRP2217" s="64" t="s">
        <v>2390</v>
      </c>
      <c r="KRQ2217" s="64" t="s">
        <v>4</v>
      </c>
      <c r="KRR2217" s="65">
        <v>4</v>
      </c>
      <c r="KRS2217" s="66">
        <v>651717.88</v>
      </c>
      <c r="KRT2217" s="66">
        <v>0</v>
      </c>
      <c r="KRU2217" s="66">
        <v>651717.88</v>
      </c>
      <c r="KRV2217" s="64" t="s">
        <v>1142</v>
      </c>
      <c r="KRW2217" s="64" t="s">
        <v>448</v>
      </c>
      <c r="KRX2217" s="64" t="s">
        <v>2390</v>
      </c>
      <c r="KRY2217" s="64" t="s">
        <v>4</v>
      </c>
      <c r="KRZ2217" s="65">
        <v>4</v>
      </c>
      <c r="KSA2217" s="66">
        <v>651717.88</v>
      </c>
      <c r="KSB2217" s="66">
        <v>0</v>
      </c>
      <c r="KSC2217" s="66">
        <v>651717.88</v>
      </c>
      <c r="KSD2217" s="64" t="s">
        <v>1142</v>
      </c>
      <c r="KSE2217" s="64" t="s">
        <v>448</v>
      </c>
      <c r="KSF2217" s="64" t="s">
        <v>2390</v>
      </c>
      <c r="KSG2217" s="64" t="s">
        <v>4</v>
      </c>
      <c r="KSH2217" s="65">
        <v>4</v>
      </c>
      <c r="KSI2217" s="66">
        <v>651717.88</v>
      </c>
      <c r="KSJ2217" s="66">
        <v>0</v>
      </c>
      <c r="KSK2217" s="66">
        <v>651717.88</v>
      </c>
      <c r="KSL2217" s="64" t="s">
        <v>1142</v>
      </c>
      <c r="KSM2217" s="64" t="s">
        <v>448</v>
      </c>
      <c r="KSN2217" s="64" t="s">
        <v>2390</v>
      </c>
      <c r="KSO2217" s="64" t="s">
        <v>4</v>
      </c>
      <c r="KSP2217" s="65">
        <v>4</v>
      </c>
      <c r="KSQ2217" s="66">
        <v>651717.88</v>
      </c>
      <c r="KSR2217" s="66">
        <v>0</v>
      </c>
      <c r="KSS2217" s="66">
        <v>651717.88</v>
      </c>
      <c r="KST2217" s="64" t="s">
        <v>1142</v>
      </c>
      <c r="KSU2217" s="64" t="s">
        <v>448</v>
      </c>
      <c r="KSV2217" s="64" t="s">
        <v>2390</v>
      </c>
      <c r="KSW2217" s="64" t="s">
        <v>4</v>
      </c>
      <c r="KSX2217" s="65">
        <v>4</v>
      </c>
      <c r="KSY2217" s="66">
        <v>651717.88</v>
      </c>
      <c r="KSZ2217" s="66">
        <v>0</v>
      </c>
      <c r="KTA2217" s="66">
        <v>651717.88</v>
      </c>
      <c r="KTB2217" s="64" t="s">
        <v>1142</v>
      </c>
      <c r="KTC2217" s="64" t="s">
        <v>448</v>
      </c>
      <c r="KTD2217" s="64" t="s">
        <v>2390</v>
      </c>
      <c r="KTE2217" s="64" t="s">
        <v>4</v>
      </c>
      <c r="KTF2217" s="65">
        <v>4</v>
      </c>
      <c r="KTG2217" s="66">
        <v>651717.88</v>
      </c>
      <c r="KTH2217" s="66">
        <v>0</v>
      </c>
      <c r="KTI2217" s="66">
        <v>651717.88</v>
      </c>
      <c r="KTJ2217" s="64" t="s">
        <v>1142</v>
      </c>
      <c r="KTK2217" s="64" t="s">
        <v>448</v>
      </c>
      <c r="KTL2217" s="64" t="s">
        <v>2390</v>
      </c>
      <c r="KTM2217" s="64" t="s">
        <v>4</v>
      </c>
      <c r="KTN2217" s="65">
        <v>4</v>
      </c>
      <c r="KTO2217" s="66">
        <v>651717.88</v>
      </c>
      <c r="KTP2217" s="66">
        <v>0</v>
      </c>
      <c r="KTQ2217" s="66">
        <v>651717.88</v>
      </c>
      <c r="KTR2217" s="64" t="s">
        <v>1142</v>
      </c>
      <c r="KTS2217" s="64" t="s">
        <v>448</v>
      </c>
      <c r="KTT2217" s="64" t="s">
        <v>2390</v>
      </c>
      <c r="KTU2217" s="64" t="s">
        <v>4</v>
      </c>
      <c r="KTV2217" s="65">
        <v>4</v>
      </c>
      <c r="KTW2217" s="66">
        <v>651717.88</v>
      </c>
      <c r="KTX2217" s="66">
        <v>0</v>
      </c>
      <c r="KTY2217" s="66">
        <v>651717.88</v>
      </c>
      <c r="KTZ2217" s="64" t="s">
        <v>1142</v>
      </c>
      <c r="KUA2217" s="64" t="s">
        <v>448</v>
      </c>
      <c r="KUB2217" s="64" t="s">
        <v>2390</v>
      </c>
      <c r="KUC2217" s="64" t="s">
        <v>4</v>
      </c>
      <c r="KUD2217" s="65">
        <v>4</v>
      </c>
      <c r="KUE2217" s="66">
        <v>651717.88</v>
      </c>
      <c r="KUF2217" s="66">
        <v>0</v>
      </c>
      <c r="KUG2217" s="66">
        <v>651717.88</v>
      </c>
      <c r="KUH2217" s="64" t="s">
        <v>1142</v>
      </c>
      <c r="KUI2217" s="64" t="s">
        <v>448</v>
      </c>
      <c r="KUJ2217" s="64" t="s">
        <v>2390</v>
      </c>
      <c r="KUK2217" s="64" t="s">
        <v>4</v>
      </c>
      <c r="KUL2217" s="65">
        <v>4</v>
      </c>
      <c r="KUM2217" s="66">
        <v>651717.88</v>
      </c>
      <c r="KUN2217" s="66">
        <v>0</v>
      </c>
      <c r="KUO2217" s="66">
        <v>651717.88</v>
      </c>
      <c r="KUP2217" s="64" t="s">
        <v>1142</v>
      </c>
      <c r="KUQ2217" s="64" t="s">
        <v>448</v>
      </c>
      <c r="KUR2217" s="64" t="s">
        <v>2390</v>
      </c>
      <c r="KUS2217" s="64" t="s">
        <v>4</v>
      </c>
      <c r="KUT2217" s="65">
        <v>4</v>
      </c>
      <c r="KUU2217" s="66">
        <v>651717.88</v>
      </c>
      <c r="KUV2217" s="66">
        <v>0</v>
      </c>
      <c r="KUW2217" s="66">
        <v>651717.88</v>
      </c>
      <c r="KUX2217" s="64" t="s">
        <v>1142</v>
      </c>
      <c r="KUY2217" s="64" t="s">
        <v>448</v>
      </c>
      <c r="KUZ2217" s="64" t="s">
        <v>2390</v>
      </c>
      <c r="KVA2217" s="64" t="s">
        <v>4</v>
      </c>
      <c r="KVB2217" s="65">
        <v>4</v>
      </c>
      <c r="KVC2217" s="66">
        <v>651717.88</v>
      </c>
      <c r="KVD2217" s="66">
        <v>0</v>
      </c>
      <c r="KVE2217" s="66">
        <v>651717.88</v>
      </c>
      <c r="KVF2217" s="64" t="s">
        <v>1142</v>
      </c>
      <c r="KVG2217" s="64" t="s">
        <v>448</v>
      </c>
      <c r="KVH2217" s="64" t="s">
        <v>2390</v>
      </c>
      <c r="KVI2217" s="64" t="s">
        <v>4</v>
      </c>
      <c r="KVJ2217" s="65">
        <v>4</v>
      </c>
      <c r="KVK2217" s="66">
        <v>651717.88</v>
      </c>
      <c r="KVL2217" s="66">
        <v>0</v>
      </c>
      <c r="KVM2217" s="66">
        <v>651717.88</v>
      </c>
      <c r="KVN2217" s="64" t="s">
        <v>1142</v>
      </c>
      <c r="KVO2217" s="64" t="s">
        <v>448</v>
      </c>
      <c r="KVP2217" s="64" t="s">
        <v>2390</v>
      </c>
      <c r="KVQ2217" s="64" t="s">
        <v>4</v>
      </c>
      <c r="KVR2217" s="65">
        <v>4</v>
      </c>
      <c r="KVS2217" s="66">
        <v>651717.88</v>
      </c>
      <c r="KVT2217" s="66">
        <v>0</v>
      </c>
      <c r="KVU2217" s="66">
        <v>651717.88</v>
      </c>
      <c r="KVV2217" s="64" t="s">
        <v>1142</v>
      </c>
      <c r="KVW2217" s="64" t="s">
        <v>448</v>
      </c>
      <c r="KVX2217" s="64" t="s">
        <v>2390</v>
      </c>
      <c r="KVY2217" s="64" t="s">
        <v>4</v>
      </c>
      <c r="KVZ2217" s="65">
        <v>4</v>
      </c>
      <c r="KWA2217" s="66">
        <v>651717.88</v>
      </c>
      <c r="KWB2217" s="66">
        <v>0</v>
      </c>
      <c r="KWC2217" s="66">
        <v>651717.88</v>
      </c>
      <c r="KWD2217" s="64" t="s">
        <v>1142</v>
      </c>
      <c r="KWE2217" s="64" t="s">
        <v>448</v>
      </c>
      <c r="KWF2217" s="64" t="s">
        <v>2390</v>
      </c>
      <c r="KWG2217" s="64" t="s">
        <v>4</v>
      </c>
      <c r="KWH2217" s="65">
        <v>4</v>
      </c>
      <c r="KWI2217" s="66">
        <v>651717.88</v>
      </c>
      <c r="KWJ2217" s="66">
        <v>0</v>
      </c>
      <c r="KWK2217" s="66">
        <v>651717.88</v>
      </c>
      <c r="KWL2217" s="64" t="s">
        <v>1142</v>
      </c>
      <c r="KWM2217" s="64" t="s">
        <v>448</v>
      </c>
      <c r="KWN2217" s="64" t="s">
        <v>2390</v>
      </c>
      <c r="KWO2217" s="64" t="s">
        <v>4</v>
      </c>
      <c r="KWP2217" s="65">
        <v>4</v>
      </c>
      <c r="KWQ2217" s="66">
        <v>651717.88</v>
      </c>
      <c r="KWR2217" s="66">
        <v>0</v>
      </c>
      <c r="KWS2217" s="66">
        <v>651717.88</v>
      </c>
      <c r="KWT2217" s="64" t="s">
        <v>1142</v>
      </c>
      <c r="KWU2217" s="64" t="s">
        <v>448</v>
      </c>
      <c r="KWV2217" s="64" t="s">
        <v>2390</v>
      </c>
      <c r="KWW2217" s="64" t="s">
        <v>4</v>
      </c>
      <c r="KWX2217" s="65">
        <v>4</v>
      </c>
      <c r="KWY2217" s="66">
        <v>651717.88</v>
      </c>
      <c r="KWZ2217" s="66">
        <v>0</v>
      </c>
      <c r="KXA2217" s="66">
        <v>651717.88</v>
      </c>
      <c r="KXB2217" s="64" t="s">
        <v>1142</v>
      </c>
      <c r="KXC2217" s="64" t="s">
        <v>448</v>
      </c>
      <c r="KXD2217" s="64" t="s">
        <v>2390</v>
      </c>
      <c r="KXE2217" s="64" t="s">
        <v>4</v>
      </c>
      <c r="KXF2217" s="65">
        <v>4</v>
      </c>
      <c r="KXG2217" s="66">
        <v>651717.88</v>
      </c>
      <c r="KXH2217" s="66">
        <v>0</v>
      </c>
      <c r="KXI2217" s="66">
        <v>651717.88</v>
      </c>
      <c r="KXJ2217" s="64" t="s">
        <v>1142</v>
      </c>
      <c r="KXK2217" s="64" t="s">
        <v>448</v>
      </c>
      <c r="KXL2217" s="64" t="s">
        <v>2390</v>
      </c>
      <c r="KXM2217" s="64" t="s">
        <v>4</v>
      </c>
      <c r="KXN2217" s="65">
        <v>4</v>
      </c>
      <c r="KXO2217" s="66">
        <v>651717.88</v>
      </c>
      <c r="KXP2217" s="66">
        <v>0</v>
      </c>
      <c r="KXQ2217" s="66">
        <v>651717.88</v>
      </c>
      <c r="KXR2217" s="64" t="s">
        <v>1142</v>
      </c>
      <c r="KXS2217" s="64" t="s">
        <v>448</v>
      </c>
      <c r="KXT2217" s="64" t="s">
        <v>2390</v>
      </c>
      <c r="KXU2217" s="64" t="s">
        <v>4</v>
      </c>
      <c r="KXV2217" s="65">
        <v>4</v>
      </c>
      <c r="KXW2217" s="66">
        <v>651717.88</v>
      </c>
      <c r="KXX2217" s="66">
        <v>0</v>
      </c>
      <c r="KXY2217" s="66">
        <v>651717.88</v>
      </c>
      <c r="KXZ2217" s="64" t="s">
        <v>1142</v>
      </c>
      <c r="KYA2217" s="64" t="s">
        <v>448</v>
      </c>
      <c r="KYB2217" s="64" t="s">
        <v>2390</v>
      </c>
      <c r="KYC2217" s="64" t="s">
        <v>4</v>
      </c>
      <c r="KYD2217" s="65">
        <v>4</v>
      </c>
      <c r="KYE2217" s="66">
        <v>651717.88</v>
      </c>
      <c r="KYF2217" s="66">
        <v>0</v>
      </c>
      <c r="KYG2217" s="66">
        <v>651717.88</v>
      </c>
      <c r="KYH2217" s="64" t="s">
        <v>1142</v>
      </c>
      <c r="KYI2217" s="64" t="s">
        <v>448</v>
      </c>
      <c r="KYJ2217" s="64" t="s">
        <v>2390</v>
      </c>
      <c r="KYK2217" s="64" t="s">
        <v>4</v>
      </c>
      <c r="KYL2217" s="65">
        <v>4</v>
      </c>
      <c r="KYM2217" s="66">
        <v>651717.88</v>
      </c>
      <c r="KYN2217" s="66">
        <v>0</v>
      </c>
      <c r="KYO2217" s="66">
        <v>651717.88</v>
      </c>
      <c r="KYP2217" s="64" t="s">
        <v>1142</v>
      </c>
      <c r="KYQ2217" s="64" t="s">
        <v>448</v>
      </c>
      <c r="KYR2217" s="64" t="s">
        <v>2390</v>
      </c>
      <c r="KYS2217" s="64" t="s">
        <v>4</v>
      </c>
      <c r="KYT2217" s="65">
        <v>4</v>
      </c>
      <c r="KYU2217" s="66">
        <v>651717.88</v>
      </c>
      <c r="KYV2217" s="66">
        <v>0</v>
      </c>
      <c r="KYW2217" s="66">
        <v>651717.88</v>
      </c>
      <c r="KYX2217" s="64" t="s">
        <v>1142</v>
      </c>
      <c r="KYY2217" s="64" t="s">
        <v>448</v>
      </c>
      <c r="KYZ2217" s="64" t="s">
        <v>2390</v>
      </c>
      <c r="KZA2217" s="64" t="s">
        <v>4</v>
      </c>
      <c r="KZB2217" s="65">
        <v>4</v>
      </c>
      <c r="KZC2217" s="66">
        <v>651717.88</v>
      </c>
      <c r="KZD2217" s="66">
        <v>0</v>
      </c>
      <c r="KZE2217" s="66">
        <v>651717.88</v>
      </c>
      <c r="KZF2217" s="64" t="s">
        <v>1142</v>
      </c>
      <c r="KZG2217" s="64" t="s">
        <v>448</v>
      </c>
      <c r="KZH2217" s="64" t="s">
        <v>2390</v>
      </c>
      <c r="KZI2217" s="64" t="s">
        <v>4</v>
      </c>
      <c r="KZJ2217" s="65">
        <v>4</v>
      </c>
      <c r="KZK2217" s="66">
        <v>651717.88</v>
      </c>
      <c r="KZL2217" s="66">
        <v>0</v>
      </c>
      <c r="KZM2217" s="66">
        <v>651717.88</v>
      </c>
      <c r="KZN2217" s="64" t="s">
        <v>1142</v>
      </c>
      <c r="KZO2217" s="64" t="s">
        <v>448</v>
      </c>
      <c r="KZP2217" s="64" t="s">
        <v>2390</v>
      </c>
      <c r="KZQ2217" s="64" t="s">
        <v>4</v>
      </c>
      <c r="KZR2217" s="65">
        <v>4</v>
      </c>
      <c r="KZS2217" s="66">
        <v>651717.88</v>
      </c>
      <c r="KZT2217" s="66">
        <v>0</v>
      </c>
      <c r="KZU2217" s="66">
        <v>651717.88</v>
      </c>
      <c r="KZV2217" s="64" t="s">
        <v>1142</v>
      </c>
      <c r="KZW2217" s="64" t="s">
        <v>448</v>
      </c>
      <c r="KZX2217" s="64" t="s">
        <v>2390</v>
      </c>
      <c r="KZY2217" s="64" t="s">
        <v>4</v>
      </c>
      <c r="KZZ2217" s="65">
        <v>4</v>
      </c>
      <c r="LAA2217" s="66">
        <v>651717.88</v>
      </c>
      <c r="LAB2217" s="66">
        <v>0</v>
      </c>
      <c r="LAC2217" s="66">
        <v>651717.88</v>
      </c>
      <c r="LAD2217" s="64" t="s">
        <v>1142</v>
      </c>
      <c r="LAE2217" s="64" t="s">
        <v>448</v>
      </c>
      <c r="LAF2217" s="64" t="s">
        <v>2390</v>
      </c>
      <c r="LAG2217" s="64" t="s">
        <v>4</v>
      </c>
      <c r="LAH2217" s="65">
        <v>4</v>
      </c>
      <c r="LAI2217" s="66">
        <v>651717.88</v>
      </c>
      <c r="LAJ2217" s="66">
        <v>0</v>
      </c>
      <c r="LAK2217" s="66">
        <v>651717.88</v>
      </c>
      <c r="LAL2217" s="64" t="s">
        <v>1142</v>
      </c>
      <c r="LAM2217" s="64" t="s">
        <v>448</v>
      </c>
      <c r="LAN2217" s="64" t="s">
        <v>2390</v>
      </c>
      <c r="LAO2217" s="64" t="s">
        <v>4</v>
      </c>
      <c r="LAP2217" s="65">
        <v>4</v>
      </c>
      <c r="LAQ2217" s="66">
        <v>651717.88</v>
      </c>
      <c r="LAR2217" s="66">
        <v>0</v>
      </c>
      <c r="LAS2217" s="66">
        <v>651717.88</v>
      </c>
      <c r="LAT2217" s="64" t="s">
        <v>1142</v>
      </c>
      <c r="LAU2217" s="64" t="s">
        <v>448</v>
      </c>
      <c r="LAV2217" s="64" t="s">
        <v>2390</v>
      </c>
      <c r="LAW2217" s="64" t="s">
        <v>4</v>
      </c>
      <c r="LAX2217" s="65">
        <v>4</v>
      </c>
      <c r="LAY2217" s="66">
        <v>651717.88</v>
      </c>
      <c r="LAZ2217" s="66">
        <v>0</v>
      </c>
      <c r="LBA2217" s="66">
        <v>651717.88</v>
      </c>
      <c r="LBB2217" s="64" t="s">
        <v>1142</v>
      </c>
      <c r="LBC2217" s="64" t="s">
        <v>448</v>
      </c>
      <c r="LBD2217" s="64" t="s">
        <v>2390</v>
      </c>
      <c r="LBE2217" s="64" t="s">
        <v>4</v>
      </c>
      <c r="LBF2217" s="65">
        <v>4</v>
      </c>
      <c r="LBG2217" s="66">
        <v>651717.88</v>
      </c>
      <c r="LBH2217" s="66">
        <v>0</v>
      </c>
      <c r="LBI2217" s="66">
        <v>651717.88</v>
      </c>
      <c r="LBJ2217" s="64" t="s">
        <v>1142</v>
      </c>
      <c r="LBK2217" s="64" t="s">
        <v>448</v>
      </c>
      <c r="LBL2217" s="64" t="s">
        <v>2390</v>
      </c>
      <c r="LBM2217" s="64" t="s">
        <v>4</v>
      </c>
      <c r="LBN2217" s="65">
        <v>4</v>
      </c>
      <c r="LBO2217" s="66">
        <v>651717.88</v>
      </c>
      <c r="LBP2217" s="66">
        <v>0</v>
      </c>
      <c r="LBQ2217" s="66">
        <v>651717.88</v>
      </c>
      <c r="LBR2217" s="64" t="s">
        <v>1142</v>
      </c>
      <c r="LBS2217" s="64" t="s">
        <v>448</v>
      </c>
      <c r="LBT2217" s="64" t="s">
        <v>2390</v>
      </c>
      <c r="LBU2217" s="64" t="s">
        <v>4</v>
      </c>
      <c r="LBV2217" s="65">
        <v>4</v>
      </c>
      <c r="LBW2217" s="66">
        <v>651717.88</v>
      </c>
      <c r="LBX2217" s="66">
        <v>0</v>
      </c>
      <c r="LBY2217" s="66">
        <v>651717.88</v>
      </c>
      <c r="LBZ2217" s="64" t="s">
        <v>1142</v>
      </c>
      <c r="LCA2217" s="64" t="s">
        <v>448</v>
      </c>
      <c r="LCB2217" s="64" t="s">
        <v>2390</v>
      </c>
      <c r="LCC2217" s="64" t="s">
        <v>4</v>
      </c>
      <c r="LCD2217" s="65">
        <v>4</v>
      </c>
      <c r="LCE2217" s="66">
        <v>651717.88</v>
      </c>
      <c r="LCF2217" s="66">
        <v>0</v>
      </c>
      <c r="LCG2217" s="66">
        <v>651717.88</v>
      </c>
      <c r="LCH2217" s="64" t="s">
        <v>1142</v>
      </c>
      <c r="LCI2217" s="64" t="s">
        <v>448</v>
      </c>
      <c r="LCJ2217" s="64" t="s">
        <v>2390</v>
      </c>
      <c r="LCK2217" s="64" t="s">
        <v>4</v>
      </c>
      <c r="LCL2217" s="65">
        <v>4</v>
      </c>
      <c r="LCM2217" s="66">
        <v>651717.88</v>
      </c>
      <c r="LCN2217" s="66">
        <v>0</v>
      </c>
      <c r="LCO2217" s="66">
        <v>651717.88</v>
      </c>
      <c r="LCP2217" s="64" t="s">
        <v>1142</v>
      </c>
      <c r="LCQ2217" s="64" t="s">
        <v>448</v>
      </c>
      <c r="LCR2217" s="64" t="s">
        <v>2390</v>
      </c>
      <c r="LCS2217" s="64" t="s">
        <v>4</v>
      </c>
      <c r="LCT2217" s="65">
        <v>4</v>
      </c>
      <c r="LCU2217" s="66">
        <v>651717.88</v>
      </c>
      <c r="LCV2217" s="66">
        <v>0</v>
      </c>
      <c r="LCW2217" s="66">
        <v>651717.88</v>
      </c>
      <c r="LCX2217" s="64" t="s">
        <v>1142</v>
      </c>
      <c r="LCY2217" s="64" t="s">
        <v>448</v>
      </c>
      <c r="LCZ2217" s="64" t="s">
        <v>2390</v>
      </c>
      <c r="LDA2217" s="64" t="s">
        <v>4</v>
      </c>
      <c r="LDB2217" s="65">
        <v>4</v>
      </c>
      <c r="LDC2217" s="66">
        <v>651717.88</v>
      </c>
      <c r="LDD2217" s="66">
        <v>0</v>
      </c>
      <c r="LDE2217" s="66">
        <v>651717.88</v>
      </c>
      <c r="LDF2217" s="64" t="s">
        <v>1142</v>
      </c>
      <c r="LDG2217" s="64" t="s">
        <v>448</v>
      </c>
      <c r="LDH2217" s="64" t="s">
        <v>2390</v>
      </c>
      <c r="LDI2217" s="64" t="s">
        <v>4</v>
      </c>
      <c r="LDJ2217" s="65">
        <v>4</v>
      </c>
      <c r="LDK2217" s="66">
        <v>651717.88</v>
      </c>
      <c r="LDL2217" s="66">
        <v>0</v>
      </c>
      <c r="LDM2217" s="66">
        <v>651717.88</v>
      </c>
      <c r="LDN2217" s="64" t="s">
        <v>1142</v>
      </c>
      <c r="LDO2217" s="64" t="s">
        <v>448</v>
      </c>
      <c r="LDP2217" s="64" t="s">
        <v>2390</v>
      </c>
      <c r="LDQ2217" s="64" t="s">
        <v>4</v>
      </c>
      <c r="LDR2217" s="65">
        <v>4</v>
      </c>
      <c r="LDS2217" s="66">
        <v>651717.88</v>
      </c>
      <c r="LDT2217" s="66">
        <v>0</v>
      </c>
      <c r="LDU2217" s="66">
        <v>651717.88</v>
      </c>
      <c r="LDV2217" s="64" t="s">
        <v>1142</v>
      </c>
      <c r="LDW2217" s="64" t="s">
        <v>448</v>
      </c>
      <c r="LDX2217" s="64" t="s">
        <v>2390</v>
      </c>
      <c r="LDY2217" s="64" t="s">
        <v>4</v>
      </c>
      <c r="LDZ2217" s="65">
        <v>4</v>
      </c>
      <c r="LEA2217" s="66">
        <v>651717.88</v>
      </c>
      <c r="LEB2217" s="66">
        <v>0</v>
      </c>
      <c r="LEC2217" s="66">
        <v>651717.88</v>
      </c>
      <c r="LED2217" s="64" t="s">
        <v>1142</v>
      </c>
      <c r="LEE2217" s="64" t="s">
        <v>448</v>
      </c>
      <c r="LEF2217" s="64" t="s">
        <v>2390</v>
      </c>
      <c r="LEG2217" s="64" t="s">
        <v>4</v>
      </c>
      <c r="LEH2217" s="65">
        <v>4</v>
      </c>
      <c r="LEI2217" s="66">
        <v>651717.88</v>
      </c>
      <c r="LEJ2217" s="66">
        <v>0</v>
      </c>
      <c r="LEK2217" s="66">
        <v>651717.88</v>
      </c>
      <c r="LEL2217" s="64" t="s">
        <v>1142</v>
      </c>
      <c r="LEM2217" s="64" t="s">
        <v>448</v>
      </c>
      <c r="LEN2217" s="64" t="s">
        <v>2390</v>
      </c>
      <c r="LEO2217" s="64" t="s">
        <v>4</v>
      </c>
      <c r="LEP2217" s="65">
        <v>4</v>
      </c>
      <c r="LEQ2217" s="66">
        <v>651717.88</v>
      </c>
      <c r="LER2217" s="66">
        <v>0</v>
      </c>
      <c r="LES2217" s="66">
        <v>651717.88</v>
      </c>
      <c r="LET2217" s="64" t="s">
        <v>1142</v>
      </c>
      <c r="LEU2217" s="64" t="s">
        <v>448</v>
      </c>
      <c r="LEV2217" s="64" t="s">
        <v>2390</v>
      </c>
      <c r="LEW2217" s="64" t="s">
        <v>4</v>
      </c>
      <c r="LEX2217" s="65">
        <v>4</v>
      </c>
      <c r="LEY2217" s="66">
        <v>651717.88</v>
      </c>
      <c r="LEZ2217" s="66">
        <v>0</v>
      </c>
      <c r="LFA2217" s="66">
        <v>651717.88</v>
      </c>
      <c r="LFB2217" s="64" t="s">
        <v>1142</v>
      </c>
      <c r="LFC2217" s="64" t="s">
        <v>448</v>
      </c>
      <c r="LFD2217" s="64" t="s">
        <v>2390</v>
      </c>
      <c r="LFE2217" s="64" t="s">
        <v>4</v>
      </c>
      <c r="LFF2217" s="65">
        <v>4</v>
      </c>
      <c r="LFG2217" s="66">
        <v>651717.88</v>
      </c>
      <c r="LFH2217" s="66">
        <v>0</v>
      </c>
      <c r="LFI2217" s="66">
        <v>651717.88</v>
      </c>
      <c r="LFJ2217" s="64" t="s">
        <v>1142</v>
      </c>
      <c r="LFK2217" s="64" t="s">
        <v>448</v>
      </c>
      <c r="LFL2217" s="64" t="s">
        <v>2390</v>
      </c>
      <c r="LFM2217" s="64" t="s">
        <v>4</v>
      </c>
      <c r="LFN2217" s="65">
        <v>4</v>
      </c>
      <c r="LFO2217" s="66">
        <v>651717.88</v>
      </c>
      <c r="LFP2217" s="66">
        <v>0</v>
      </c>
      <c r="LFQ2217" s="66">
        <v>651717.88</v>
      </c>
      <c r="LFR2217" s="64" t="s">
        <v>1142</v>
      </c>
      <c r="LFS2217" s="64" t="s">
        <v>448</v>
      </c>
      <c r="LFT2217" s="64" t="s">
        <v>2390</v>
      </c>
      <c r="LFU2217" s="64" t="s">
        <v>4</v>
      </c>
      <c r="LFV2217" s="65">
        <v>4</v>
      </c>
      <c r="LFW2217" s="66">
        <v>651717.88</v>
      </c>
      <c r="LFX2217" s="66">
        <v>0</v>
      </c>
      <c r="LFY2217" s="66">
        <v>651717.88</v>
      </c>
      <c r="LFZ2217" s="64" t="s">
        <v>1142</v>
      </c>
      <c r="LGA2217" s="64" t="s">
        <v>448</v>
      </c>
      <c r="LGB2217" s="64" t="s">
        <v>2390</v>
      </c>
      <c r="LGC2217" s="64" t="s">
        <v>4</v>
      </c>
      <c r="LGD2217" s="65">
        <v>4</v>
      </c>
      <c r="LGE2217" s="66">
        <v>651717.88</v>
      </c>
      <c r="LGF2217" s="66">
        <v>0</v>
      </c>
      <c r="LGG2217" s="66">
        <v>651717.88</v>
      </c>
      <c r="LGH2217" s="64" t="s">
        <v>1142</v>
      </c>
      <c r="LGI2217" s="64" t="s">
        <v>448</v>
      </c>
      <c r="LGJ2217" s="64" t="s">
        <v>2390</v>
      </c>
      <c r="LGK2217" s="64" t="s">
        <v>4</v>
      </c>
      <c r="LGL2217" s="65">
        <v>4</v>
      </c>
      <c r="LGM2217" s="66">
        <v>651717.88</v>
      </c>
      <c r="LGN2217" s="66">
        <v>0</v>
      </c>
      <c r="LGO2217" s="66">
        <v>651717.88</v>
      </c>
      <c r="LGP2217" s="64" t="s">
        <v>1142</v>
      </c>
      <c r="LGQ2217" s="64" t="s">
        <v>448</v>
      </c>
      <c r="LGR2217" s="64" t="s">
        <v>2390</v>
      </c>
      <c r="LGS2217" s="64" t="s">
        <v>4</v>
      </c>
      <c r="LGT2217" s="65">
        <v>4</v>
      </c>
      <c r="LGU2217" s="66">
        <v>651717.88</v>
      </c>
      <c r="LGV2217" s="66">
        <v>0</v>
      </c>
      <c r="LGW2217" s="66">
        <v>651717.88</v>
      </c>
      <c r="LGX2217" s="64" t="s">
        <v>1142</v>
      </c>
      <c r="LGY2217" s="64" t="s">
        <v>448</v>
      </c>
      <c r="LGZ2217" s="64" t="s">
        <v>2390</v>
      </c>
      <c r="LHA2217" s="64" t="s">
        <v>4</v>
      </c>
      <c r="LHB2217" s="65">
        <v>4</v>
      </c>
      <c r="LHC2217" s="66">
        <v>651717.88</v>
      </c>
      <c r="LHD2217" s="66">
        <v>0</v>
      </c>
      <c r="LHE2217" s="66">
        <v>651717.88</v>
      </c>
      <c r="LHF2217" s="64" t="s">
        <v>1142</v>
      </c>
      <c r="LHG2217" s="64" t="s">
        <v>448</v>
      </c>
      <c r="LHH2217" s="64" t="s">
        <v>2390</v>
      </c>
      <c r="LHI2217" s="64" t="s">
        <v>4</v>
      </c>
      <c r="LHJ2217" s="65">
        <v>4</v>
      </c>
      <c r="LHK2217" s="66">
        <v>651717.88</v>
      </c>
      <c r="LHL2217" s="66">
        <v>0</v>
      </c>
      <c r="LHM2217" s="66">
        <v>651717.88</v>
      </c>
      <c r="LHN2217" s="64" t="s">
        <v>1142</v>
      </c>
      <c r="LHO2217" s="64" t="s">
        <v>448</v>
      </c>
      <c r="LHP2217" s="64" t="s">
        <v>2390</v>
      </c>
      <c r="LHQ2217" s="64" t="s">
        <v>4</v>
      </c>
      <c r="LHR2217" s="65">
        <v>4</v>
      </c>
      <c r="LHS2217" s="66">
        <v>651717.88</v>
      </c>
      <c r="LHT2217" s="66">
        <v>0</v>
      </c>
      <c r="LHU2217" s="66">
        <v>651717.88</v>
      </c>
      <c r="LHV2217" s="64" t="s">
        <v>1142</v>
      </c>
      <c r="LHW2217" s="64" t="s">
        <v>448</v>
      </c>
      <c r="LHX2217" s="64" t="s">
        <v>2390</v>
      </c>
      <c r="LHY2217" s="64" t="s">
        <v>4</v>
      </c>
      <c r="LHZ2217" s="65">
        <v>4</v>
      </c>
      <c r="LIA2217" s="66">
        <v>651717.88</v>
      </c>
      <c r="LIB2217" s="66">
        <v>0</v>
      </c>
      <c r="LIC2217" s="66">
        <v>651717.88</v>
      </c>
      <c r="LID2217" s="64" t="s">
        <v>1142</v>
      </c>
      <c r="LIE2217" s="64" t="s">
        <v>448</v>
      </c>
      <c r="LIF2217" s="64" t="s">
        <v>2390</v>
      </c>
      <c r="LIG2217" s="64" t="s">
        <v>4</v>
      </c>
      <c r="LIH2217" s="65">
        <v>4</v>
      </c>
      <c r="LII2217" s="66">
        <v>651717.88</v>
      </c>
      <c r="LIJ2217" s="66">
        <v>0</v>
      </c>
      <c r="LIK2217" s="66">
        <v>651717.88</v>
      </c>
      <c r="LIL2217" s="64" t="s">
        <v>1142</v>
      </c>
      <c r="LIM2217" s="64" t="s">
        <v>448</v>
      </c>
      <c r="LIN2217" s="64" t="s">
        <v>2390</v>
      </c>
      <c r="LIO2217" s="64" t="s">
        <v>4</v>
      </c>
      <c r="LIP2217" s="65">
        <v>4</v>
      </c>
      <c r="LIQ2217" s="66">
        <v>651717.88</v>
      </c>
      <c r="LIR2217" s="66">
        <v>0</v>
      </c>
      <c r="LIS2217" s="66">
        <v>651717.88</v>
      </c>
      <c r="LIT2217" s="64" t="s">
        <v>1142</v>
      </c>
      <c r="LIU2217" s="64" t="s">
        <v>448</v>
      </c>
      <c r="LIV2217" s="64" t="s">
        <v>2390</v>
      </c>
      <c r="LIW2217" s="64" t="s">
        <v>4</v>
      </c>
      <c r="LIX2217" s="65">
        <v>4</v>
      </c>
      <c r="LIY2217" s="66">
        <v>651717.88</v>
      </c>
      <c r="LIZ2217" s="66">
        <v>0</v>
      </c>
      <c r="LJA2217" s="66">
        <v>651717.88</v>
      </c>
      <c r="LJB2217" s="64" t="s">
        <v>1142</v>
      </c>
      <c r="LJC2217" s="64" t="s">
        <v>448</v>
      </c>
      <c r="LJD2217" s="64" t="s">
        <v>2390</v>
      </c>
      <c r="LJE2217" s="64" t="s">
        <v>4</v>
      </c>
      <c r="LJF2217" s="65">
        <v>4</v>
      </c>
      <c r="LJG2217" s="66">
        <v>651717.88</v>
      </c>
      <c r="LJH2217" s="66">
        <v>0</v>
      </c>
      <c r="LJI2217" s="66">
        <v>651717.88</v>
      </c>
      <c r="LJJ2217" s="64" t="s">
        <v>1142</v>
      </c>
      <c r="LJK2217" s="64" t="s">
        <v>448</v>
      </c>
      <c r="LJL2217" s="64" t="s">
        <v>2390</v>
      </c>
      <c r="LJM2217" s="64" t="s">
        <v>4</v>
      </c>
      <c r="LJN2217" s="65">
        <v>4</v>
      </c>
      <c r="LJO2217" s="66">
        <v>651717.88</v>
      </c>
      <c r="LJP2217" s="66">
        <v>0</v>
      </c>
      <c r="LJQ2217" s="66">
        <v>651717.88</v>
      </c>
      <c r="LJR2217" s="64" t="s">
        <v>1142</v>
      </c>
      <c r="LJS2217" s="64" t="s">
        <v>448</v>
      </c>
      <c r="LJT2217" s="64" t="s">
        <v>2390</v>
      </c>
      <c r="LJU2217" s="64" t="s">
        <v>4</v>
      </c>
      <c r="LJV2217" s="65">
        <v>4</v>
      </c>
      <c r="LJW2217" s="66">
        <v>651717.88</v>
      </c>
      <c r="LJX2217" s="66">
        <v>0</v>
      </c>
      <c r="LJY2217" s="66">
        <v>651717.88</v>
      </c>
      <c r="LJZ2217" s="64" t="s">
        <v>1142</v>
      </c>
      <c r="LKA2217" s="64" t="s">
        <v>448</v>
      </c>
      <c r="LKB2217" s="64" t="s">
        <v>2390</v>
      </c>
      <c r="LKC2217" s="64" t="s">
        <v>4</v>
      </c>
      <c r="LKD2217" s="65">
        <v>4</v>
      </c>
      <c r="LKE2217" s="66">
        <v>651717.88</v>
      </c>
      <c r="LKF2217" s="66">
        <v>0</v>
      </c>
      <c r="LKG2217" s="66">
        <v>651717.88</v>
      </c>
      <c r="LKH2217" s="64" t="s">
        <v>1142</v>
      </c>
      <c r="LKI2217" s="64" t="s">
        <v>448</v>
      </c>
      <c r="LKJ2217" s="64" t="s">
        <v>2390</v>
      </c>
      <c r="LKK2217" s="64" t="s">
        <v>4</v>
      </c>
      <c r="LKL2217" s="65">
        <v>4</v>
      </c>
      <c r="LKM2217" s="66">
        <v>651717.88</v>
      </c>
      <c r="LKN2217" s="66">
        <v>0</v>
      </c>
      <c r="LKO2217" s="66">
        <v>651717.88</v>
      </c>
      <c r="LKP2217" s="64" t="s">
        <v>1142</v>
      </c>
      <c r="LKQ2217" s="64" t="s">
        <v>448</v>
      </c>
      <c r="LKR2217" s="64" t="s">
        <v>2390</v>
      </c>
      <c r="LKS2217" s="64" t="s">
        <v>4</v>
      </c>
      <c r="LKT2217" s="65">
        <v>4</v>
      </c>
      <c r="LKU2217" s="66">
        <v>651717.88</v>
      </c>
      <c r="LKV2217" s="66">
        <v>0</v>
      </c>
      <c r="LKW2217" s="66">
        <v>651717.88</v>
      </c>
      <c r="LKX2217" s="64" t="s">
        <v>1142</v>
      </c>
      <c r="LKY2217" s="64" t="s">
        <v>448</v>
      </c>
      <c r="LKZ2217" s="64" t="s">
        <v>2390</v>
      </c>
      <c r="LLA2217" s="64" t="s">
        <v>4</v>
      </c>
      <c r="LLB2217" s="65">
        <v>4</v>
      </c>
      <c r="LLC2217" s="66">
        <v>651717.88</v>
      </c>
      <c r="LLD2217" s="66">
        <v>0</v>
      </c>
      <c r="LLE2217" s="66">
        <v>651717.88</v>
      </c>
      <c r="LLF2217" s="64" t="s">
        <v>1142</v>
      </c>
      <c r="LLG2217" s="64" t="s">
        <v>448</v>
      </c>
      <c r="LLH2217" s="64" t="s">
        <v>2390</v>
      </c>
      <c r="LLI2217" s="64" t="s">
        <v>4</v>
      </c>
      <c r="LLJ2217" s="65">
        <v>4</v>
      </c>
      <c r="LLK2217" s="66">
        <v>651717.88</v>
      </c>
      <c r="LLL2217" s="66">
        <v>0</v>
      </c>
      <c r="LLM2217" s="66">
        <v>651717.88</v>
      </c>
      <c r="LLN2217" s="64" t="s">
        <v>1142</v>
      </c>
      <c r="LLO2217" s="64" t="s">
        <v>448</v>
      </c>
      <c r="LLP2217" s="64" t="s">
        <v>2390</v>
      </c>
      <c r="LLQ2217" s="64" t="s">
        <v>4</v>
      </c>
      <c r="LLR2217" s="65">
        <v>4</v>
      </c>
      <c r="LLS2217" s="66">
        <v>651717.88</v>
      </c>
      <c r="LLT2217" s="66">
        <v>0</v>
      </c>
      <c r="LLU2217" s="66">
        <v>651717.88</v>
      </c>
      <c r="LLV2217" s="64" t="s">
        <v>1142</v>
      </c>
      <c r="LLW2217" s="64" t="s">
        <v>448</v>
      </c>
      <c r="LLX2217" s="64" t="s">
        <v>2390</v>
      </c>
      <c r="LLY2217" s="64" t="s">
        <v>4</v>
      </c>
      <c r="LLZ2217" s="65">
        <v>4</v>
      </c>
      <c r="LMA2217" s="66">
        <v>651717.88</v>
      </c>
      <c r="LMB2217" s="66">
        <v>0</v>
      </c>
      <c r="LMC2217" s="66">
        <v>651717.88</v>
      </c>
      <c r="LMD2217" s="64" t="s">
        <v>1142</v>
      </c>
      <c r="LME2217" s="64" t="s">
        <v>448</v>
      </c>
      <c r="LMF2217" s="64" t="s">
        <v>2390</v>
      </c>
      <c r="LMG2217" s="64" t="s">
        <v>4</v>
      </c>
      <c r="LMH2217" s="65">
        <v>4</v>
      </c>
      <c r="LMI2217" s="66">
        <v>651717.88</v>
      </c>
      <c r="LMJ2217" s="66">
        <v>0</v>
      </c>
      <c r="LMK2217" s="66">
        <v>651717.88</v>
      </c>
      <c r="LML2217" s="64" t="s">
        <v>1142</v>
      </c>
      <c r="LMM2217" s="64" t="s">
        <v>448</v>
      </c>
      <c r="LMN2217" s="64" t="s">
        <v>2390</v>
      </c>
      <c r="LMO2217" s="64" t="s">
        <v>4</v>
      </c>
      <c r="LMP2217" s="65">
        <v>4</v>
      </c>
      <c r="LMQ2217" s="66">
        <v>651717.88</v>
      </c>
      <c r="LMR2217" s="66">
        <v>0</v>
      </c>
      <c r="LMS2217" s="66">
        <v>651717.88</v>
      </c>
      <c r="LMT2217" s="64" t="s">
        <v>1142</v>
      </c>
      <c r="LMU2217" s="64" t="s">
        <v>448</v>
      </c>
      <c r="LMV2217" s="64" t="s">
        <v>2390</v>
      </c>
      <c r="LMW2217" s="64" t="s">
        <v>4</v>
      </c>
      <c r="LMX2217" s="65">
        <v>4</v>
      </c>
      <c r="LMY2217" s="66">
        <v>651717.88</v>
      </c>
      <c r="LMZ2217" s="66">
        <v>0</v>
      </c>
      <c r="LNA2217" s="66">
        <v>651717.88</v>
      </c>
      <c r="LNB2217" s="64" t="s">
        <v>1142</v>
      </c>
      <c r="LNC2217" s="64" t="s">
        <v>448</v>
      </c>
      <c r="LND2217" s="64" t="s">
        <v>2390</v>
      </c>
      <c r="LNE2217" s="64" t="s">
        <v>4</v>
      </c>
      <c r="LNF2217" s="65">
        <v>4</v>
      </c>
      <c r="LNG2217" s="66">
        <v>651717.88</v>
      </c>
      <c r="LNH2217" s="66">
        <v>0</v>
      </c>
      <c r="LNI2217" s="66">
        <v>651717.88</v>
      </c>
      <c r="LNJ2217" s="64" t="s">
        <v>1142</v>
      </c>
      <c r="LNK2217" s="64" t="s">
        <v>448</v>
      </c>
      <c r="LNL2217" s="64" t="s">
        <v>2390</v>
      </c>
      <c r="LNM2217" s="64" t="s">
        <v>4</v>
      </c>
      <c r="LNN2217" s="65">
        <v>4</v>
      </c>
      <c r="LNO2217" s="66">
        <v>651717.88</v>
      </c>
      <c r="LNP2217" s="66">
        <v>0</v>
      </c>
      <c r="LNQ2217" s="66">
        <v>651717.88</v>
      </c>
      <c r="LNR2217" s="64" t="s">
        <v>1142</v>
      </c>
      <c r="LNS2217" s="64" t="s">
        <v>448</v>
      </c>
      <c r="LNT2217" s="64" t="s">
        <v>2390</v>
      </c>
      <c r="LNU2217" s="64" t="s">
        <v>4</v>
      </c>
      <c r="LNV2217" s="65">
        <v>4</v>
      </c>
      <c r="LNW2217" s="66">
        <v>651717.88</v>
      </c>
      <c r="LNX2217" s="66">
        <v>0</v>
      </c>
      <c r="LNY2217" s="66">
        <v>651717.88</v>
      </c>
      <c r="LNZ2217" s="64" t="s">
        <v>1142</v>
      </c>
      <c r="LOA2217" s="64" t="s">
        <v>448</v>
      </c>
      <c r="LOB2217" s="64" t="s">
        <v>2390</v>
      </c>
      <c r="LOC2217" s="64" t="s">
        <v>4</v>
      </c>
      <c r="LOD2217" s="65">
        <v>4</v>
      </c>
      <c r="LOE2217" s="66">
        <v>651717.88</v>
      </c>
      <c r="LOF2217" s="66">
        <v>0</v>
      </c>
      <c r="LOG2217" s="66">
        <v>651717.88</v>
      </c>
      <c r="LOH2217" s="64" t="s">
        <v>1142</v>
      </c>
      <c r="LOI2217" s="64" t="s">
        <v>448</v>
      </c>
      <c r="LOJ2217" s="64" t="s">
        <v>2390</v>
      </c>
      <c r="LOK2217" s="64" t="s">
        <v>4</v>
      </c>
      <c r="LOL2217" s="65">
        <v>4</v>
      </c>
      <c r="LOM2217" s="66">
        <v>651717.88</v>
      </c>
      <c r="LON2217" s="66">
        <v>0</v>
      </c>
      <c r="LOO2217" s="66">
        <v>651717.88</v>
      </c>
      <c r="LOP2217" s="64" t="s">
        <v>1142</v>
      </c>
      <c r="LOQ2217" s="64" t="s">
        <v>448</v>
      </c>
      <c r="LOR2217" s="64" t="s">
        <v>2390</v>
      </c>
      <c r="LOS2217" s="64" t="s">
        <v>4</v>
      </c>
      <c r="LOT2217" s="65">
        <v>4</v>
      </c>
      <c r="LOU2217" s="66">
        <v>651717.88</v>
      </c>
      <c r="LOV2217" s="66">
        <v>0</v>
      </c>
      <c r="LOW2217" s="66">
        <v>651717.88</v>
      </c>
      <c r="LOX2217" s="64" t="s">
        <v>1142</v>
      </c>
      <c r="LOY2217" s="64" t="s">
        <v>448</v>
      </c>
      <c r="LOZ2217" s="64" t="s">
        <v>2390</v>
      </c>
      <c r="LPA2217" s="64" t="s">
        <v>4</v>
      </c>
      <c r="LPB2217" s="65">
        <v>4</v>
      </c>
      <c r="LPC2217" s="66">
        <v>651717.88</v>
      </c>
      <c r="LPD2217" s="66">
        <v>0</v>
      </c>
      <c r="LPE2217" s="66">
        <v>651717.88</v>
      </c>
      <c r="LPF2217" s="64" t="s">
        <v>1142</v>
      </c>
      <c r="LPG2217" s="64" t="s">
        <v>448</v>
      </c>
      <c r="LPH2217" s="64" t="s">
        <v>2390</v>
      </c>
      <c r="LPI2217" s="64" t="s">
        <v>4</v>
      </c>
      <c r="LPJ2217" s="65">
        <v>4</v>
      </c>
      <c r="LPK2217" s="66">
        <v>651717.88</v>
      </c>
      <c r="LPL2217" s="66">
        <v>0</v>
      </c>
      <c r="LPM2217" s="66">
        <v>651717.88</v>
      </c>
      <c r="LPN2217" s="64" t="s">
        <v>1142</v>
      </c>
      <c r="LPO2217" s="64" t="s">
        <v>448</v>
      </c>
      <c r="LPP2217" s="64" t="s">
        <v>2390</v>
      </c>
      <c r="LPQ2217" s="64" t="s">
        <v>4</v>
      </c>
      <c r="LPR2217" s="65">
        <v>4</v>
      </c>
      <c r="LPS2217" s="66">
        <v>651717.88</v>
      </c>
      <c r="LPT2217" s="66">
        <v>0</v>
      </c>
      <c r="LPU2217" s="66">
        <v>651717.88</v>
      </c>
      <c r="LPV2217" s="64" t="s">
        <v>1142</v>
      </c>
      <c r="LPW2217" s="64" t="s">
        <v>448</v>
      </c>
      <c r="LPX2217" s="64" t="s">
        <v>2390</v>
      </c>
      <c r="LPY2217" s="64" t="s">
        <v>4</v>
      </c>
      <c r="LPZ2217" s="65">
        <v>4</v>
      </c>
      <c r="LQA2217" s="66">
        <v>651717.88</v>
      </c>
      <c r="LQB2217" s="66">
        <v>0</v>
      </c>
      <c r="LQC2217" s="66">
        <v>651717.88</v>
      </c>
      <c r="LQD2217" s="64" t="s">
        <v>1142</v>
      </c>
      <c r="LQE2217" s="64" t="s">
        <v>448</v>
      </c>
      <c r="LQF2217" s="64" t="s">
        <v>2390</v>
      </c>
      <c r="LQG2217" s="64" t="s">
        <v>4</v>
      </c>
      <c r="LQH2217" s="65">
        <v>4</v>
      </c>
      <c r="LQI2217" s="66">
        <v>651717.88</v>
      </c>
      <c r="LQJ2217" s="66">
        <v>0</v>
      </c>
      <c r="LQK2217" s="66">
        <v>651717.88</v>
      </c>
      <c r="LQL2217" s="64" t="s">
        <v>1142</v>
      </c>
      <c r="LQM2217" s="64" t="s">
        <v>448</v>
      </c>
      <c r="LQN2217" s="64" t="s">
        <v>2390</v>
      </c>
      <c r="LQO2217" s="64" t="s">
        <v>4</v>
      </c>
      <c r="LQP2217" s="65">
        <v>4</v>
      </c>
      <c r="LQQ2217" s="66">
        <v>651717.88</v>
      </c>
      <c r="LQR2217" s="66">
        <v>0</v>
      </c>
      <c r="LQS2217" s="66">
        <v>651717.88</v>
      </c>
      <c r="LQT2217" s="64" t="s">
        <v>1142</v>
      </c>
      <c r="LQU2217" s="64" t="s">
        <v>448</v>
      </c>
      <c r="LQV2217" s="64" t="s">
        <v>2390</v>
      </c>
      <c r="LQW2217" s="64" t="s">
        <v>4</v>
      </c>
      <c r="LQX2217" s="65">
        <v>4</v>
      </c>
      <c r="LQY2217" s="66">
        <v>651717.88</v>
      </c>
      <c r="LQZ2217" s="66">
        <v>0</v>
      </c>
      <c r="LRA2217" s="66">
        <v>651717.88</v>
      </c>
      <c r="LRB2217" s="64" t="s">
        <v>1142</v>
      </c>
      <c r="LRC2217" s="64" t="s">
        <v>448</v>
      </c>
      <c r="LRD2217" s="64" t="s">
        <v>2390</v>
      </c>
      <c r="LRE2217" s="64" t="s">
        <v>4</v>
      </c>
      <c r="LRF2217" s="65">
        <v>4</v>
      </c>
      <c r="LRG2217" s="66">
        <v>651717.88</v>
      </c>
      <c r="LRH2217" s="66">
        <v>0</v>
      </c>
      <c r="LRI2217" s="66">
        <v>651717.88</v>
      </c>
      <c r="LRJ2217" s="64" t="s">
        <v>1142</v>
      </c>
      <c r="LRK2217" s="64" t="s">
        <v>448</v>
      </c>
      <c r="LRL2217" s="64" t="s">
        <v>2390</v>
      </c>
      <c r="LRM2217" s="64" t="s">
        <v>4</v>
      </c>
      <c r="LRN2217" s="65">
        <v>4</v>
      </c>
      <c r="LRO2217" s="66">
        <v>651717.88</v>
      </c>
      <c r="LRP2217" s="66">
        <v>0</v>
      </c>
      <c r="LRQ2217" s="66">
        <v>651717.88</v>
      </c>
      <c r="LRR2217" s="64" t="s">
        <v>1142</v>
      </c>
      <c r="LRS2217" s="64" t="s">
        <v>448</v>
      </c>
      <c r="LRT2217" s="64" t="s">
        <v>2390</v>
      </c>
      <c r="LRU2217" s="64" t="s">
        <v>4</v>
      </c>
      <c r="LRV2217" s="65">
        <v>4</v>
      </c>
      <c r="LRW2217" s="66">
        <v>651717.88</v>
      </c>
      <c r="LRX2217" s="66">
        <v>0</v>
      </c>
      <c r="LRY2217" s="66">
        <v>651717.88</v>
      </c>
      <c r="LRZ2217" s="64" t="s">
        <v>1142</v>
      </c>
      <c r="LSA2217" s="64" t="s">
        <v>448</v>
      </c>
      <c r="LSB2217" s="64" t="s">
        <v>2390</v>
      </c>
      <c r="LSC2217" s="64" t="s">
        <v>4</v>
      </c>
      <c r="LSD2217" s="65">
        <v>4</v>
      </c>
      <c r="LSE2217" s="66">
        <v>651717.88</v>
      </c>
      <c r="LSF2217" s="66">
        <v>0</v>
      </c>
      <c r="LSG2217" s="66">
        <v>651717.88</v>
      </c>
      <c r="LSH2217" s="64" t="s">
        <v>1142</v>
      </c>
      <c r="LSI2217" s="64" t="s">
        <v>448</v>
      </c>
      <c r="LSJ2217" s="64" t="s">
        <v>2390</v>
      </c>
      <c r="LSK2217" s="64" t="s">
        <v>4</v>
      </c>
      <c r="LSL2217" s="65">
        <v>4</v>
      </c>
      <c r="LSM2217" s="66">
        <v>651717.88</v>
      </c>
      <c r="LSN2217" s="66">
        <v>0</v>
      </c>
      <c r="LSO2217" s="66">
        <v>651717.88</v>
      </c>
      <c r="LSP2217" s="64" t="s">
        <v>1142</v>
      </c>
      <c r="LSQ2217" s="64" t="s">
        <v>448</v>
      </c>
      <c r="LSR2217" s="64" t="s">
        <v>2390</v>
      </c>
      <c r="LSS2217" s="64" t="s">
        <v>4</v>
      </c>
      <c r="LST2217" s="65">
        <v>4</v>
      </c>
      <c r="LSU2217" s="66">
        <v>651717.88</v>
      </c>
      <c r="LSV2217" s="66">
        <v>0</v>
      </c>
      <c r="LSW2217" s="66">
        <v>651717.88</v>
      </c>
      <c r="LSX2217" s="64" t="s">
        <v>1142</v>
      </c>
      <c r="LSY2217" s="64" t="s">
        <v>448</v>
      </c>
      <c r="LSZ2217" s="64" t="s">
        <v>2390</v>
      </c>
      <c r="LTA2217" s="64" t="s">
        <v>4</v>
      </c>
      <c r="LTB2217" s="65">
        <v>4</v>
      </c>
      <c r="LTC2217" s="66">
        <v>651717.88</v>
      </c>
      <c r="LTD2217" s="66">
        <v>0</v>
      </c>
      <c r="LTE2217" s="66">
        <v>651717.88</v>
      </c>
      <c r="LTF2217" s="64" t="s">
        <v>1142</v>
      </c>
      <c r="LTG2217" s="64" t="s">
        <v>448</v>
      </c>
      <c r="LTH2217" s="64" t="s">
        <v>2390</v>
      </c>
      <c r="LTI2217" s="64" t="s">
        <v>4</v>
      </c>
      <c r="LTJ2217" s="65">
        <v>4</v>
      </c>
      <c r="LTK2217" s="66">
        <v>651717.88</v>
      </c>
      <c r="LTL2217" s="66">
        <v>0</v>
      </c>
      <c r="LTM2217" s="66">
        <v>651717.88</v>
      </c>
      <c r="LTN2217" s="64" t="s">
        <v>1142</v>
      </c>
      <c r="LTO2217" s="64" t="s">
        <v>448</v>
      </c>
      <c r="LTP2217" s="64" t="s">
        <v>2390</v>
      </c>
      <c r="LTQ2217" s="64" t="s">
        <v>4</v>
      </c>
      <c r="LTR2217" s="65">
        <v>4</v>
      </c>
      <c r="LTS2217" s="66">
        <v>651717.88</v>
      </c>
      <c r="LTT2217" s="66">
        <v>0</v>
      </c>
      <c r="LTU2217" s="66">
        <v>651717.88</v>
      </c>
      <c r="LTV2217" s="64" t="s">
        <v>1142</v>
      </c>
      <c r="LTW2217" s="64" t="s">
        <v>448</v>
      </c>
      <c r="LTX2217" s="64" t="s">
        <v>2390</v>
      </c>
      <c r="LTY2217" s="64" t="s">
        <v>4</v>
      </c>
      <c r="LTZ2217" s="65">
        <v>4</v>
      </c>
      <c r="LUA2217" s="66">
        <v>651717.88</v>
      </c>
      <c r="LUB2217" s="66">
        <v>0</v>
      </c>
      <c r="LUC2217" s="66">
        <v>651717.88</v>
      </c>
      <c r="LUD2217" s="64" t="s">
        <v>1142</v>
      </c>
      <c r="LUE2217" s="64" t="s">
        <v>448</v>
      </c>
      <c r="LUF2217" s="64" t="s">
        <v>2390</v>
      </c>
      <c r="LUG2217" s="64" t="s">
        <v>4</v>
      </c>
      <c r="LUH2217" s="65">
        <v>4</v>
      </c>
      <c r="LUI2217" s="66">
        <v>651717.88</v>
      </c>
      <c r="LUJ2217" s="66">
        <v>0</v>
      </c>
      <c r="LUK2217" s="66">
        <v>651717.88</v>
      </c>
      <c r="LUL2217" s="64" t="s">
        <v>1142</v>
      </c>
      <c r="LUM2217" s="64" t="s">
        <v>448</v>
      </c>
      <c r="LUN2217" s="64" t="s">
        <v>2390</v>
      </c>
      <c r="LUO2217" s="64" t="s">
        <v>4</v>
      </c>
      <c r="LUP2217" s="65">
        <v>4</v>
      </c>
      <c r="LUQ2217" s="66">
        <v>651717.88</v>
      </c>
      <c r="LUR2217" s="66">
        <v>0</v>
      </c>
      <c r="LUS2217" s="66">
        <v>651717.88</v>
      </c>
      <c r="LUT2217" s="64" t="s">
        <v>1142</v>
      </c>
      <c r="LUU2217" s="64" t="s">
        <v>448</v>
      </c>
      <c r="LUV2217" s="64" t="s">
        <v>2390</v>
      </c>
      <c r="LUW2217" s="64" t="s">
        <v>4</v>
      </c>
      <c r="LUX2217" s="65">
        <v>4</v>
      </c>
      <c r="LUY2217" s="66">
        <v>651717.88</v>
      </c>
      <c r="LUZ2217" s="66">
        <v>0</v>
      </c>
      <c r="LVA2217" s="66">
        <v>651717.88</v>
      </c>
      <c r="LVB2217" s="64" t="s">
        <v>1142</v>
      </c>
      <c r="LVC2217" s="64" t="s">
        <v>448</v>
      </c>
      <c r="LVD2217" s="64" t="s">
        <v>2390</v>
      </c>
      <c r="LVE2217" s="64" t="s">
        <v>4</v>
      </c>
      <c r="LVF2217" s="65">
        <v>4</v>
      </c>
      <c r="LVG2217" s="66">
        <v>651717.88</v>
      </c>
      <c r="LVH2217" s="66">
        <v>0</v>
      </c>
      <c r="LVI2217" s="66">
        <v>651717.88</v>
      </c>
      <c r="LVJ2217" s="64" t="s">
        <v>1142</v>
      </c>
      <c r="LVK2217" s="64" t="s">
        <v>448</v>
      </c>
      <c r="LVL2217" s="64" t="s">
        <v>2390</v>
      </c>
      <c r="LVM2217" s="64" t="s">
        <v>4</v>
      </c>
      <c r="LVN2217" s="65">
        <v>4</v>
      </c>
      <c r="LVO2217" s="66">
        <v>651717.88</v>
      </c>
      <c r="LVP2217" s="66">
        <v>0</v>
      </c>
      <c r="LVQ2217" s="66">
        <v>651717.88</v>
      </c>
      <c r="LVR2217" s="64" t="s">
        <v>1142</v>
      </c>
      <c r="LVS2217" s="64" t="s">
        <v>448</v>
      </c>
      <c r="LVT2217" s="64" t="s">
        <v>2390</v>
      </c>
      <c r="LVU2217" s="64" t="s">
        <v>4</v>
      </c>
      <c r="LVV2217" s="65">
        <v>4</v>
      </c>
      <c r="LVW2217" s="66">
        <v>651717.88</v>
      </c>
      <c r="LVX2217" s="66">
        <v>0</v>
      </c>
      <c r="LVY2217" s="66">
        <v>651717.88</v>
      </c>
      <c r="LVZ2217" s="64" t="s">
        <v>1142</v>
      </c>
      <c r="LWA2217" s="64" t="s">
        <v>448</v>
      </c>
      <c r="LWB2217" s="64" t="s">
        <v>2390</v>
      </c>
      <c r="LWC2217" s="64" t="s">
        <v>4</v>
      </c>
      <c r="LWD2217" s="65">
        <v>4</v>
      </c>
      <c r="LWE2217" s="66">
        <v>651717.88</v>
      </c>
      <c r="LWF2217" s="66">
        <v>0</v>
      </c>
      <c r="LWG2217" s="66">
        <v>651717.88</v>
      </c>
      <c r="LWH2217" s="64" t="s">
        <v>1142</v>
      </c>
      <c r="LWI2217" s="64" t="s">
        <v>448</v>
      </c>
      <c r="LWJ2217" s="64" t="s">
        <v>2390</v>
      </c>
      <c r="LWK2217" s="64" t="s">
        <v>4</v>
      </c>
      <c r="LWL2217" s="65">
        <v>4</v>
      </c>
      <c r="LWM2217" s="66">
        <v>651717.88</v>
      </c>
      <c r="LWN2217" s="66">
        <v>0</v>
      </c>
      <c r="LWO2217" s="66">
        <v>651717.88</v>
      </c>
      <c r="LWP2217" s="64" t="s">
        <v>1142</v>
      </c>
      <c r="LWQ2217" s="64" t="s">
        <v>448</v>
      </c>
      <c r="LWR2217" s="64" t="s">
        <v>2390</v>
      </c>
      <c r="LWS2217" s="64" t="s">
        <v>4</v>
      </c>
      <c r="LWT2217" s="65">
        <v>4</v>
      </c>
      <c r="LWU2217" s="66">
        <v>651717.88</v>
      </c>
      <c r="LWV2217" s="66">
        <v>0</v>
      </c>
      <c r="LWW2217" s="66">
        <v>651717.88</v>
      </c>
      <c r="LWX2217" s="64" t="s">
        <v>1142</v>
      </c>
      <c r="LWY2217" s="64" t="s">
        <v>448</v>
      </c>
      <c r="LWZ2217" s="64" t="s">
        <v>2390</v>
      </c>
      <c r="LXA2217" s="64" t="s">
        <v>4</v>
      </c>
      <c r="LXB2217" s="65">
        <v>4</v>
      </c>
      <c r="LXC2217" s="66">
        <v>651717.88</v>
      </c>
      <c r="LXD2217" s="66">
        <v>0</v>
      </c>
      <c r="LXE2217" s="66">
        <v>651717.88</v>
      </c>
      <c r="LXF2217" s="64" t="s">
        <v>1142</v>
      </c>
      <c r="LXG2217" s="64" t="s">
        <v>448</v>
      </c>
      <c r="LXH2217" s="64" t="s">
        <v>2390</v>
      </c>
      <c r="LXI2217" s="64" t="s">
        <v>4</v>
      </c>
      <c r="LXJ2217" s="65">
        <v>4</v>
      </c>
      <c r="LXK2217" s="66">
        <v>651717.88</v>
      </c>
      <c r="LXL2217" s="66">
        <v>0</v>
      </c>
      <c r="LXM2217" s="66">
        <v>651717.88</v>
      </c>
      <c r="LXN2217" s="64" t="s">
        <v>1142</v>
      </c>
      <c r="LXO2217" s="64" t="s">
        <v>448</v>
      </c>
      <c r="LXP2217" s="64" t="s">
        <v>2390</v>
      </c>
      <c r="LXQ2217" s="64" t="s">
        <v>4</v>
      </c>
      <c r="LXR2217" s="65">
        <v>4</v>
      </c>
      <c r="LXS2217" s="66">
        <v>651717.88</v>
      </c>
      <c r="LXT2217" s="66">
        <v>0</v>
      </c>
      <c r="LXU2217" s="66">
        <v>651717.88</v>
      </c>
      <c r="LXV2217" s="64" t="s">
        <v>1142</v>
      </c>
      <c r="LXW2217" s="64" t="s">
        <v>448</v>
      </c>
      <c r="LXX2217" s="64" t="s">
        <v>2390</v>
      </c>
      <c r="LXY2217" s="64" t="s">
        <v>4</v>
      </c>
      <c r="LXZ2217" s="65">
        <v>4</v>
      </c>
      <c r="LYA2217" s="66">
        <v>651717.88</v>
      </c>
      <c r="LYB2217" s="66">
        <v>0</v>
      </c>
      <c r="LYC2217" s="66">
        <v>651717.88</v>
      </c>
      <c r="LYD2217" s="64" t="s">
        <v>1142</v>
      </c>
      <c r="LYE2217" s="64" t="s">
        <v>448</v>
      </c>
      <c r="LYF2217" s="64" t="s">
        <v>2390</v>
      </c>
      <c r="LYG2217" s="64" t="s">
        <v>4</v>
      </c>
      <c r="LYH2217" s="65">
        <v>4</v>
      </c>
      <c r="LYI2217" s="66">
        <v>651717.88</v>
      </c>
      <c r="LYJ2217" s="66">
        <v>0</v>
      </c>
      <c r="LYK2217" s="66">
        <v>651717.88</v>
      </c>
      <c r="LYL2217" s="64" t="s">
        <v>1142</v>
      </c>
      <c r="LYM2217" s="64" t="s">
        <v>448</v>
      </c>
      <c r="LYN2217" s="64" t="s">
        <v>2390</v>
      </c>
      <c r="LYO2217" s="64" t="s">
        <v>4</v>
      </c>
      <c r="LYP2217" s="65">
        <v>4</v>
      </c>
      <c r="LYQ2217" s="66">
        <v>651717.88</v>
      </c>
      <c r="LYR2217" s="66">
        <v>0</v>
      </c>
      <c r="LYS2217" s="66">
        <v>651717.88</v>
      </c>
      <c r="LYT2217" s="64" t="s">
        <v>1142</v>
      </c>
      <c r="LYU2217" s="64" t="s">
        <v>448</v>
      </c>
      <c r="LYV2217" s="64" t="s">
        <v>2390</v>
      </c>
      <c r="LYW2217" s="64" t="s">
        <v>4</v>
      </c>
      <c r="LYX2217" s="65">
        <v>4</v>
      </c>
      <c r="LYY2217" s="66">
        <v>651717.88</v>
      </c>
      <c r="LYZ2217" s="66">
        <v>0</v>
      </c>
      <c r="LZA2217" s="66">
        <v>651717.88</v>
      </c>
      <c r="LZB2217" s="64" t="s">
        <v>1142</v>
      </c>
      <c r="LZC2217" s="64" t="s">
        <v>448</v>
      </c>
      <c r="LZD2217" s="64" t="s">
        <v>2390</v>
      </c>
      <c r="LZE2217" s="64" t="s">
        <v>4</v>
      </c>
      <c r="LZF2217" s="65">
        <v>4</v>
      </c>
      <c r="LZG2217" s="66">
        <v>651717.88</v>
      </c>
      <c r="LZH2217" s="66">
        <v>0</v>
      </c>
      <c r="LZI2217" s="66">
        <v>651717.88</v>
      </c>
      <c r="LZJ2217" s="64" t="s">
        <v>1142</v>
      </c>
      <c r="LZK2217" s="64" t="s">
        <v>448</v>
      </c>
      <c r="LZL2217" s="64" t="s">
        <v>2390</v>
      </c>
      <c r="LZM2217" s="64" t="s">
        <v>4</v>
      </c>
      <c r="LZN2217" s="65">
        <v>4</v>
      </c>
      <c r="LZO2217" s="66">
        <v>651717.88</v>
      </c>
      <c r="LZP2217" s="66">
        <v>0</v>
      </c>
      <c r="LZQ2217" s="66">
        <v>651717.88</v>
      </c>
      <c r="LZR2217" s="64" t="s">
        <v>1142</v>
      </c>
      <c r="LZS2217" s="64" t="s">
        <v>448</v>
      </c>
      <c r="LZT2217" s="64" t="s">
        <v>2390</v>
      </c>
      <c r="LZU2217" s="64" t="s">
        <v>4</v>
      </c>
      <c r="LZV2217" s="65">
        <v>4</v>
      </c>
      <c r="LZW2217" s="66">
        <v>651717.88</v>
      </c>
      <c r="LZX2217" s="66">
        <v>0</v>
      </c>
      <c r="LZY2217" s="66">
        <v>651717.88</v>
      </c>
      <c r="LZZ2217" s="64" t="s">
        <v>1142</v>
      </c>
      <c r="MAA2217" s="64" t="s">
        <v>448</v>
      </c>
      <c r="MAB2217" s="64" t="s">
        <v>2390</v>
      </c>
      <c r="MAC2217" s="64" t="s">
        <v>4</v>
      </c>
      <c r="MAD2217" s="65">
        <v>4</v>
      </c>
      <c r="MAE2217" s="66">
        <v>651717.88</v>
      </c>
      <c r="MAF2217" s="66">
        <v>0</v>
      </c>
      <c r="MAG2217" s="66">
        <v>651717.88</v>
      </c>
      <c r="MAH2217" s="64" t="s">
        <v>1142</v>
      </c>
      <c r="MAI2217" s="64" t="s">
        <v>448</v>
      </c>
      <c r="MAJ2217" s="64" t="s">
        <v>2390</v>
      </c>
      <c r="MAK2217" s="64" t="s">
        <v>4</v>
      </c>
      <c r="MAL2217" s="65">
        <v>4</v>
      </c>
      <c r="MAM2217" s="66">
        <v>651717.88</v>
      </c>
      <c r="MAN2217" s="66">
        <v>0</v>
      </c>
      <c r="MAO2217" s="66">
        <v>651717.88</v>
      </c>
      <c r="MAP2217" s="64" t="s">
        <v>1142</v>
      </c>
      <c r="MAQ2217" s="64" t="s">
        <v>448</v>
      </c>
      <c r="MAR2217" s="64" t="s">
        <v>2390</v>
      </c>
      <c r="MAS2217" s="64" t="s">
        <v>4</v>
      </c>
      <c r="MAT2217" s="65">
        <v>4</v>
      </c>
      <c r="MAU2217" s="66">
        <v>651717.88</v>
      </c>
      <c r="MAV2217" s="66">
        <v>0</v>
      </c>
      <c r="MAW2217" s="66">
        <v>651717.88</v>
      </c>
      <c r="MAX2217" s="64" t="s">
        <v>1142</v>
      </c>
      <c r="MAY2217" s="64" t="s">
        <v>448</v>
      </c>
      <c r="MAZ2217" s="64" t="s">
        <v>2390</v>
      </c>
      <c r="MBA2217" s="64" t="s">
        <v>4</v>
      </c>
      <c r="MBB2217" s="65">
        <v>4</v>
      </c>
      <c r="MBC2217" s="66">
        <v>651717.88</v>
      </c>
      <c r="MBD2217" s="66">
        <v>0</v>
      </c>
      <c r="MBE2217" s="66">
        <v>651717.88</v>
      </c>
      <c r="MBF2217" s="64" t="s">
        <v>1142</v>
      </c>
      <c r="MBG2217" s="64" t="s">
        <v>448</v>
      </c>
      <c r="MBH2217" s="64" t="s">
        <v>2390</v>
      </c>
      <c r="MBI2217" s="64" t="s">
        <v>4</v>
      </c>
      <c r="MBJ2217" s="65">
        <v>4</v>
      </c>
      <c r="MBK2217" s="66">
        <v>651717.88</v>
      </c>
      <c r="MBL2217" s="66">
        <v>0</v>
      </c>
      <c r="MBM2217" s="66">
        <v>651717.88</v>
      </c>
      <c r="MBN2217" s="64" t="s">
        <v>1142</v>
      </c>
      <c r="MBO2217" s="64" t="s">
        <v>448</v>
      </c>
      <c r="MBP2217" s="64" t="s">
        <v>2390</v>
      </c>
      <c r="MBQ2217" s="64" t="s">
        <v>4</v>
      </c>
      <c r="MBR2217" s="65">
        <v>4</v>
      </c>
      <c r="MBS2217" s="66">
        <v>651717.88</v>
      </c>
      <c r="MBT2217" s="66">
        <v>0</v>
      </c>
      <c r="MBU2217" s="66">
        <v>651717.88</v>
      </c>
      <c r="MBV2217" s="64" t="s">
        <v>1142</v>
      </c>
      <c r="MBW2217" s="64" t="s">
        <v>448</v>
      </c>
      <c r="MBX2217" s="64" t="s">
        <v>2390</v>
      </c>
      <c r="MBY2217" s="64" t="s">
        <v>4</v>
      </c>
      <c r="MBZ2217" s="65">
        <v>4</v>
      </c>
      <c r="MCA2217" s="66">
        <v>651717.88</v>
      </c>
      <c r="MCB2217" s="66">
        <v>0</v>
      </c>
      <c r="MCC2217" s="66">
        <v>651717.88</v>
      </c>
      <c r="MCD2217" s="64" t="s">
        <v>1142</v>
      </c>
      <c r="MCE2217" s="64" t="s">
        <v>448</v>
      </c>
      <c r="MCF2217" s="64" t="s">
        <v>2390</v>
      </c>
      <c r="MCG2217" s="64" t="s">
        <v>4</v>
      </c>
      <c r="MCH2217" s="65">
        <v>4</v>
      </c>
      <c r="MCI2217" s="66">
        <v>651717.88</v>
      </c>
      <c r="MCJ2217" s="66">
        <v>0</v>
      </c>
      <c r="MCK2217" s="66">
        <v>651717.88</v>
      </c>
      <c r="MCL2217" s="64" t="s">
        <v>1142</v>
      </c>
      <c r="MCM2217" s="64" t="s">
        <v>448</v>
      </c>
      <c r="MCN2217" s="64" t="s">
        <v>2390</v>
      </c>
      <c r="MCO2217" s="64" t="s">
        <v>4</v>
      </c>
      <c r="MCP2217" s="65">
        <v>4</v>
      </c>
      <c r="MCQ2217" s="66">
        <v>651717.88</v>
      </c>
      <c r="MCR2217" s="66">
        <v>0</v>
      </c>
      <c r="MCS2217" s="66">
        <v>651717.88</v>
      </c>
      <c r="MCT2217" s="64" t="s">
        <v>1142</v>
      </c>
      <c r="MCU2217" s="64" t="s">
        <v>448</v>
      </c>
      <c r="MCV2217" s="64" t="s">
        <v>2390</v>
      </c>
      <c r="MCW2217" s="64" t="s">
        <v>4</v>
      </c>
      <c r="MCX2217" s="65">
        <v>4</v>
      </c>
      <c r="MCY2217" s="66">
        <v>651717.88</v>
      </c>
      <c r="MCZ2217" s="66">
        <v>0</v>
      </c>
      <c r="MDA2217" s="66">
        <v>651717.88</v>
      </c>
      <c r="MDB2217" s="64" t="s">
        <v>1142</v>
      </c>
      <c r="MDC2217" s="64" t="s">
        <v>448</v>
      </c>
      <c r="MDD2217" s="64" t="s">
        <v>2390</v>
      </c>
      <c r="MDE2217" s="64" t="s">
        <v>4</v>
      </c>
      <c r="MDF2217" s="65">
        <v>4</v>
      </c>
      <c r="MDG2217" s="66">
        <v>651717.88</v>
      </c>
      <c r="MDH2217" s="66">
        <v>0</v>
      </c>
      <c r="MDI2217" s="66">
        <v>651717.88</v>
      </c>
      <c r="MDJ2217" s="64" t="s">
        <v>1142</v>
      </c>
      <c r="MDK2217" s="64" t="s">
        <v>448</v>
      </c>
      <c r="MDL2217" s="64" t="s">
        <v>2390</v>
      </c>
      <c r="MDM2217" s="64" t="s">
        <v>4</v>
      </c>
      <c r="MDN2217" s="65">
        <v>4</v>
      </c>
      <c r="MDO2217" s="66">
        <v>651717.88</v>
      </c>
      <c r="MDP2217" s="66">
        <v>0</v>
      </c>
      <c r="MDQ2217" s="66">
        <v>651717.88</v>
      </c>
      <c r="MDR2217" s="64" t="s">
        <v>1142</v>
      </c>
      <c r="MDS2217" s="64" t="s">
        <v>448</v>
      </c>
      <c r="MDT2217" s="64" t="s">
        <v>2390</v>
      </c>
      <c r="MDU2217" s="64" t="s">
        <v>4</v>
      </c>
      <c r="MDV2217" s="65">
        <v>4</v>
      </c>
      <c r="MDW2217" s="66">
        <v>651717.88</v>
      </c>
      <c r="MDX2217" s="66">
        <v>0</v>
      </c>
      <c r="MDY2217" s="66">
        <v>651717.88</v>
      </c>
      <c r="MDZ2217" s="64" t="s">
        <v>1142</v>
      </c>
      <c r="MEA2217" s="64" t="s">
        <v>448</v>
      </c>
      <c r="MEB2217" s="64" t="s">
        <v>2390</v>
      </c>
      <c r="MEC2217" s="64" t="s">
        <v>4</v>
      </c>
      <c r="MED2217" s="65">
        <v>4</v>
      </c>
      <c r="MEE2217" s="66">
        <v>651717.88</v>
      </c>
      <c r="MEF2217" s="66">
        <v>0</v>
      </c>
      <c r="MEG2217" s="66">
        <v>651717.88</v>
      </c>
      <c r="MEH2217" s="64" t="s">
        <v>1142</v>
      </c>
      <c r="MEI2217" s="64" t="s">
        <v>448</v>
      </c>
      <c r="MEJ2217" s="64" t="s">
        <v>2390</v>
      </c>
      <c r="MEK2217" s="64" t="s">
        <v>4</v>
      </c>
      <c r="MEL2217" s="65">
        <v>4</v>
      </c>
      <c r="MEM2217" s="66">
        <v>651717.88</v>
      </c>
      <c r="MEN2217" s="66">
        <v>0</v>
      </c>
      <c r="MEO2217" s="66">
        <v>651717.88</v>
      </c>
      <c r="MEP2217" s="64" t="s">
        <v>1142</v>
      </c>
      <c r="MEQ2217" s="64" t="s">
        <v>448</v>
      </c>
      <c r="MER2217" s="64" t="s">
        <v>2390</v>
      </c>
      <c r="MES2217" s="64" t="s">
        <v>4</v>
      </c>
      <c r="MET2217" s="65">
        <v>4</v>
      </c>
      <c r="MEU2217" s="66">
        <v>651717.88</v>
      </c>
      <c r="MEV2217" s="66">
        <v>0</v>
      </c>
      <c r="MEW2217" s="66">
        <v>651717.88</v>
      </c>
      <c r="MEX2217" s="64" t="s">
        <v>1142</v>
      </c>
      <c r="MEY2217" s="64" t="s">
        <v>448</v>
      </c>
      <c r="MEZ2217" s="64" t="s">
        <v>2390</v>
      </c>
      <c r="MFA2217" s="64" t="s">
        <v>4</v>
      </c>
      <c r="MFB2217" s="65">
        <v>4</v>
      </c>
      <c r="MFC2217" s="66">
        <v>651717.88</v>
      </c>
      <c r="MFD2217" s="66">
        <v>0</v>
      </c>
      <c r="MFE2217" s="66">
        <v>651717.88</v>
      </c>
      <c r="MFF2217" s="64" t="s">
        <v>1142</v>
      </c>
      <c r="MFG2217" s="64" t="s">
        <v>448</v>
      </c>
      <c r="MFH2217" s="64" t="s">
        <v>2390</v>
      </c>
      <c r="MFI2217" s="64" t="s">
        <v>4</v>
      </c>
      <c r="MFJ2217" s="65">
        <v>4</v>
      </c>
      <c r="MFK2217" s="66">
        <v>651717.88</v>
      </c>
      <c r="MFL2217" s="66">
        <v>0</v>
      </c>
      <c r="MFM2217" s="66">
        <v>651717.88</v>
      </c>
      <c r="MFN2217" s="64" t="s">
        <v>1142</v>
      </c>
      <c r="MFO2217" s="64" t="s">
        <v>448</v>
      </c>
      <c r="MFP2217" s="64" t="s">
        <v>2390</v>
      </c>
      <c r="MFQ2217" s="64" t="s">
        <v>4</v>
      </c>
      <c r="MFR2217" s="65">
        <v>4</v>
      </c>
      <c r="MFS2217" s="66">
        <v>651717.88</v>
      </c>
      <c r="MFT2217" s="66">
        <v>0</v>
      </c>
      <c r="MFU2217" s="66">
        <v>651717.88</v>
      </c>
      <c r="MFV2217" s="64" t="s">
        <v>1142</v>
      </c>
      <c r="MFW2217" s="64" t="s">
        <v>448</v>
      </c>
      <c r="MFX2217" s="64" t="s">
        <v>2390</v>
      </c>
      <c r="MFY2217" s="64" t="s">
        <v>4</v>
      </c>
      <c r="MFZ2217" s="65">
        <v>4</v>
      </c>
      <c r="MGA2217" s="66">
        <v>651717.88</v>
      </c>
      <c r="MGB2217" s="66">
        <v>0</v>
      </c>
      <c r="MGC2217" s="66">
        <v>651717.88</v>
      </c>
      <c r="MGD2217" s="64" t="s">
        <v>1142</v>
      </c>
      <c r="MGE2217" s="64" t="s">
        <v>448</v>
      </c>
      <c r="MGF2217" s="64" t="s">
        <v>2390</v>
      </c>
      <c r="MGG2217" s="64" t="s">
        <v>4</v>
      </c>
      <c r="MGH2217" s="65">
        <v>4</v>
      </c>
      <c r="MGI2217" s="66">
        <v>651717.88</v>
      </c>
      <c r="MGJ2217" s="66">
        <v>0</v>
      </c>
      <c r="MGK2217" s="66">
        <v>651717.88</v>
      </c>
      <c r="MGL2217" s="64" t="s">
        <v>1142</v>
      </c>
      <c r="MGM2217" s="64" t="s">
        <v>448</v>
      </c>
      <c r="MGN2217" s="64" t="s">
        <v>2390</v>
      </c>
      <c r="MGO2217" s="64" t="s">
        <v>4</v>
      </c>
      <c r="MGP2217" s="65">
        <v>4</v>
      </c>
      <c r="MGQ2217" s="66">
        <v>651717.88</v>
      </c>
      <c r="MGR2217" s="66">
        <v>0</v>
      </c>
      <c r="MGS2217" s="66">
        <v>651717.88</v>
      </c>
      <c r="MGT2217" s="64" t="s">
        <v>1142</v>
      </c>
      <c r="MGU2217" s="64" t="s">
        <v>448</v>
      </c>
      <c r="MGV2217" s="64" t="s">
        <v>2390</v>
      </c>
      <c r="MGW2217" s="64" t="s">
        <v>4</v>
      </c>
      <c r="MGX2217" s="65">
        <v>4</v>
      </c>
      <c r="MGY2217" s="66">
        <v>651717.88</v>
      </c>
      <c r="MGZ2217" s="66">
        <v>0</v>
      </c>
      <c r="MHA2217" s="66">
        <v>651717.88</v>
      </c>
      <c r="MHB2217" s="64" t="s">
        <v>1142</v>
      </c>
      <c r="MHC2217" s="64" t="s">
        <v>448</v>
      </c>
      <c r="MHD2217" s="64" t="s">
        <v>2390</v>
      </c>
      <c r="MHE2217" s="64" t="s">
        <v>4</v>
      </c>
      <c r="MHF2217" s="65">
        <v>4</v>
      </c>
      <c r="MHG2217" s="66">
        <v>651717.88</v>
      </c>
      <c r="MHH2217" s="66">
        <v>0</v>
      </c>
      <c r="MHI2217" s="66">
        <v>651717.88</v>
      </c>
      <c r="MHJ2217" s="64" t="s">
        <v>1142</v>
      </c>
      <c r="MHK2217" s="64" t="s">
        <v>448</v>
      </c>
      <c r="MHL2217" s="64" t="s">
        <v>2390</v>
      </c>
      <c r="MHM2217" s="64" t="s">
        <v>4</v>
      </c>
      <c r="MHN2217" s="65">
        <v>4</v>
      </c>
      <c r="MHO2217" s="66">
        <v>651717.88</v>
      </c>
      <c r="MHP2217" s="66">
        <v>0</v>
      </c>
      <c r="MHQ2217" s="66">
        <v>651717.88</v>
      </c>
      <c r="MHR2217" s="64" t="s">
        <v>1142</v>
      </c>
      <c r="MHS2217" s="64" t="s">
        <v>448</v>
      </c>
      <c r="MHT2217" s="64" t="s">
        <v>2390</v>
      </c>
      <c r="MHU2217" s="64" t="s">
        <v>4</v>
      </c>
      <c r="MHV2217" s="65">
        <v>4</v>
      </c>
      <c r="MHW2217" s="66">
        <v>651717.88</v>
      </c>
      <c r="MHX2217" s="66">
        <v>0</v>
      </c>
      <c r="MHY2217" s="66">
        <v>651717.88</v>
      </c>
      <c r="MHZ2217" s="64" t="s">
        <v>1142</v>
      </c>
      <c r="MIA2217" s="64" t="s">
        <v>448</v>
      </c>
      <c r="MIB2217" s="64" t="s">
        <v>2390</v>
      </c>
      <c r="MIC2217" s="64" t="s">
        <v>4</v>
      </c>
      <c r="MID2217" s="65">
        <v>4</v>
      </c>
      <c r="MIE2217" s="66">
        <v>651717.88</v>
      </c>
      <c r="MIF2217" s="66">
        <v>0</v>
      </c>
      <c r="MIG2217" s="66">
        <v>651717.88</v>
      </c>
      <c r="MIH2217" s="64" t="s">
        <v>1142</v>
      </c>
      <c r="MII2217" s="64" t="s">
        <v>448</v>
      </c>
      <c r="MIJ2217" s="64" t="s">
        <v>2390</v>
      </c>
      <c r="MIK2217" s="64" t="s">
        <v>4</v>
      </c>
      <c r="MIL2217" s="65">
        <v>4</v>
      </c>
      <c r="MIM2217" s="66">
        <v>651717.88</v>
      </c>
      <c r="MIN2217" s="66">
        <v>0</v>
      </c>
      <c r="MIO2217" s="66">
        <v>651717.88</v>
      </c>
      <c r="MIP2217" s="64" t="s">
        <v>1142</v>
      </c>
      <c r="MIQ2217" s="64" t="s">
        <v>448</v>
      </c>
      <c r="MIR2217" s="64" t="s">
        <v>2390</v>
      </c>
      <c r="MIS2217" s="64" t="s">
        <v>4</v>
      </c>
      <c r="MIT2217" s="65">
        <v>4</v>
      </c>
      <c r="MIU2217" s="66">
        <v>651717.88</v>
      </c>
      <c r="MIV2217" s="66">
        <v>0</v>
      </c>
      <c r="MIW2217" s="66">
        <v>651717.88</v>
      </c>
      <c r="MIX2217" s="64" t="s">
        <v>1142</v>
      </c>
      <c r="MIY2217" s="64" t="s">
        <v>448</v>
      </c>
      <c r="MIZ2217" s="64" t="s">
        <v>2390</v>
      </c>
      <c r="MJA2217" s="64" t="s">
        <v>4</v>
      </c>
      <c r="MJB2217" s="65">
        <v>4</v>
      </c>
      <c r="MJC2217" s="66">
        <v>651717.88</v>
      </c>
      <c r="MJD2217" s="66">
        <v>0</v>
      </c>
      <c r="MJE2217" s="66">
        <v>651717.88</v>
      </c>
      <c r="MJF2217" s="64" t="s">
        <v>1142</v>
      </c>
      <c r="MJG2217" s="64" t="s">
        <v>448</v>
      </c>
      <c r="MJH2217" s="64" t="s">
        <v>2390</v>
      </c>
      <c r="MJI2217" s="64" t="s">
        <v>4</v>
      </c>
      <c r="MJJ2217" s="65">
        <v>4</v>
      </c>
      <c r="MJK2217" s="66">
        <v>651717.88</v>
      </c>
      <c r="MJL2217" s="66">
        <v>0</v>
      </c>
      <c r="MJM2217" s="66">
        <v>651717.88</v>
      </c>
      <c r="MJN2217" s="64" t="s">
        <v>1142</v>
      </c>
      <c r="MJO2217" s="64" t="s">
        <v>448</v>
      </c>
      <c r="MJP2217" s="64" t="s">
        <v>2390</v>
      </c>
      <c r="MJQ2217" s="64" t="s">
        <v>4</v>
      </c>
      <c r="MJR2217" s="65">
        <v>4</v>
      </c>
      <c r="MJS2217" s="66">
        <v>651717.88</v>
      </c>
      <c r="MJT2217" s="66">
        <v>0</v>
      </c>
      <c r="MJU2217" s="66">
        <v>651717.88</v>
      </c>
      <c r="MJV2217" s="64" t="s">
        <v>1142</v>
      </c>
      <c r="MJW2217" s="64" t="s">
        <v>448</v>
      </c>
      <c r="MJX2217" s="64" t="s">
        <v>2390</v>
      </c>
      <c r="MJY2217" s="64" t="s">
        <v>4</v>
      </c>
      <c r="MJZ2217" s="65">
        <v>4</v>
      </c>
      <c r="MKA2217" s="66">
        <v>651717.88</v>
      </c>
      <c r="MKB2217" s="66">
        <v>0</v>
      </c>
      <c r="MKC2217" s="66">
        <v>651717.88</v>
      </c>
      <c r="MKD2217" s="64" t="s">
        <v>1142</v>
      </c>
      <c r="MKE2217" s="64" t="s">
        <v>448</v>
      </c>
      <c r="MKF2217" s="64" t="s">
        <v>2390</v>
      </c>
      <c r="MKG2217" s="64" t="s">
        <v>4</v>
      </c>
      <c r="MKH2217" s="65">
        <v>4</v>
      </c>
      <c r="MKI2217" s="66">
        <v>651717.88</v>
      </c>
      <c r="MKJ2217" s="66">
        <v>0</v>
      </c>
      <c r="MKK2217" s="66">
        <v>651717.88</v>
      </c>
      <c r="MKL2217" s="64" t="s">
        <v>1142</v>
      </c>
      <c r="MKM2217" s="64" t="s">
        <v>448</v>
      </c>
      <c r="MKN2217" s="64" t="s">
        <v>2390</v>
      </c>
      <c r="MKO2217" s="64" t="s">
        <v>4</v>
      </c>
      <c r="MKP2217" s="65">
        <v>4</v>
      </c>
      <c r="MKQ2217" s="66">
        <v>651717.88</v>
      </c>
      <c r="MKR2217" s="66">
        <v>0</v>
      </c>
      <c r="MKS2217" s="66">
        <v>651717.88</v>
      </c>
      <c r="MKT2217" s="64" t="s">
        <v>1142</v>
      </c>
      <c r="MKU2217" s="64" t="s">
        <v>448</v>
      </c>
      <c r="MKV2217" s="64" t="s">
        <v>2390</v>
      </c>
      <c r="MKW2217" s="64" t="s">
        <v>4</v>
      </c>
      <c r="MKX2217" s="65">
        <v>4</v>
      </c>
      <c r="MKY2217" s="66">
        <v>651717.88</v>
      </c>
      <c r="MKZ2217" s="66">
        <v>0</v>
      </c>
      <c r="MLA2217" s="66">
        <v>651717.88</v>
      </c>
      <c r="MLB2217" s="64" t="s">
        <v>1142</v>
      </c>
      <c r="MLC2217" s="64" t="s">
        <v>448</v>
      </c>
      <c r="MLD2217" s="64" t="s">
        <v>2390</v>
      </c>
      <c r="MLE2217" s="64" t="s">
        <v>4</v>
      </c>
      <c r="MLF2217" s="65">
        <v>4</v>
      </c>
      <c r="MLG2217" s="66">
        <v>651717.88</v>
      </c>
      <c r="MLH2217" s="66">
        <v>0</v>
      </c>
      <c r="MLI2217" s="66">
        <v>651717.88</v>
      </c>
      <c r="MLJ2217" s="64" t="s">
        <v>1142</v>
      </c>
      <c r="MLK2217" s="64" t="s">
        <v>448</v>
      </c>
      <c r="MLL2217" s="64" t="s">
        <v>2390</v>
      </c>
      <c r="MLM2217" s="64" t="s">
        <v>4</v>
      </c>
      <c r="MLN2217" s="65">
        <v>4</v>
      </c>
      <c r="MLO2217" s="66">
        <v>651717.88</v>
      </c>
      <c r="MLP2217" s="66">
        <v>0</v>
      </c>
      <c r="MLQ2217" s="66">
        <v>651717.88</v>
      </c>
      <c r="MLR2217" s="64" t="s">
        <v>1142</v>
      </c>
      <c r="MLS2217" s="64" t="s">
        <v>448</v>
      </c>
      <c r="MLT2217" s="64" t="s">
        <v>2390</v>
      </c>
      <c r="MLU2217" s="64" t="s">
        <v>4</v>
      </c>
      <c r="MLV2217" s="65">
        <v>4</v>
      </c>
      <c r="MLW2217" s="66">
        <v>651717.88</v>
      </c>
      <c r="MLX2217" s="66">
        <v>0</v>
      </c>
      <c r="MLY2217" s="66">
        <v>651717.88</v>
      </c>
      <c r="MLZ2217" s="64" t="s">
        <v>1142</v>
      </c>
      <c r="MMA2217" s="64" t="s">
        <v>448</v>
      </c>
      <c r="MMB2217" s="64" t="s">
        <v>2390</v>
      </c>
      <c r="MMC2217" s="64" t="s">
        <v>4</v>
      </c>
      <c r="MMD2217" s="65">
        <v>4</v>
      </c>
      <c r="MME2217" s="66">
        <v>651717.88</v>
      </c>
      <c r="MMF2217" s="66">
        <v>0</v>
      </c>
      <c r="MMG2217" s="66">
        <v>651717.88</v>
      </c>
      <c r="MMH2217" s="64" t="s">
        <v>1142</v>
      </c>
      <c r="MMI2217" s="64" t="s">
        <v>448</v>
      </c>
      <c r="MMJ2217" s="64" t="s">
        <v>2390</v>
      </c>
      <c r="MMK2217" s="64" t="s">
        <v>4</v>
      </c>
      <c r="MML2217" s="65">
        <v>4</v>
      </c>
      <c r="MMM2217" s="66">
        <v>651717.88</v>
      </c>
      <c r="MMN2217" s="66">
        <v>0</v>
      </c>
      <c r="MMO2217" s="66">
        <v>651717.88</v>
      </c>
      <c r="MMP2217" s="64" t="s">
        <v>1142</v>
      </c>
      <c r="MMQ2217" s="64" t="s">
        <v>448</v>
      </c>
      <c r="MMR2217" s="64" t="s">
        <v>2390</v>
      </c>
      <c r="MMS2217" s="64" t="s">
        <v>4</v>
      </c>
      <c r="MMT2217" s="65">
        <v>4</v>
      </c>
      <c r="MMU2217" s="66">
        <v>651717.88</v>
      </c>
      <c r="MMV2217" s="66">
        <v>0</v>
      </c>
      <c r="MMW2217" s="66">
        <v>651717.88</v>
      </c>
      <c r="MMX2217" s="64" t="s">
        <v>1142</v>
      </c>
      <c r="MMY2217" s="64" t="s">
        <v>448</v>
      </c>
      <c r="MMZ2217" s="64" t="s">
        <v>2390</v>
      </c>
      <c r="MNA2217" s="64" t="s">
        <v>4</v>
      </c>
      <c r="MNB2217" s="65">
        <v>4</v>
      </c>
      <c r="MNC2217" s="66">
        <v>651717.88</v>
      </c>
      <c r="MND2217" s="66">
        <v>0</v>
      </c>
      <c r="MNE2217" s="66">
        <v>651717.88</v>
      </c>
      <c r="MNF2217" s="64" t="s">
        <v>1142</v>
      </c>
      <c r="MNG2217" s="64" t="s">
        <v>448</v>
      </c>
      <c r="MNH2217" s="64" t="s">
        <v>2390</v>
      </c>
      <c r="MNI2217" s="64" t="s">
        <v>4</v>
      </c>
      <c r="MNJ2217" s="65">
        <v>4</v>
      </c>
      <c r="MNK2217" s="66">
        <v>651717.88</v>
      </c>
      <c r="MNL2217" s="66">
        <v>0</v>
      </c>
      <c r="MNM2217" s="66">
        <v>651717.88</v>
      </c>
      <c r="MNN2217" s="64" t="s">
        <v>1142</v>
      </c>
      <c r="MNO2217" s="64" t="s">
        <v>448</v>
      </c>
      <c r="MNP2217" s="64" t="s">
        <v>2390</v>
      </c>
      <c r="MNQ2217" s="64" t="s">
        <v>4</v>
      </c>
      <c r="MNR2217" s="65">
        <v>4</v>
      </c>
      <c r="MNS2217" s="66">
        <v>651717.88</v>
      </c>
      <c r="MNT2217" s="66">
        <v>0</v>
      </c>
      <c r="MNU2217" s="66">
        <v>651717.88</v>
      </c>
      <c r="MNV2217" s="64" t="s">
        <v>1142</v>
      </c>
      <c r="MNW2217" s="64" t="s">
        <v>448</v>
      </c>
      <c r="MNX2217" s="64" t="s">
        <v>2390</v>
      </c>
      <c r="MNY2217" s="64" t="s">
        <v>4</v>
      </c>
      <c r="MNZ2217" s="65">
        <v>4</v>
      </c>
      <c r="MOA2217" s="66">
        <v>651717.88</v>
      </c>
      <c r="MOB2217" s="66">
        <v>0</v>
      </c>
      <c r="MOC2217" s="66">
        <v>651717.88</v>
      </c>
      <c r="MOD2217" s="64" t="s">
        <v>1142</v>
      </c>
      <c r="MOE2217" s="64" t="s">
        <v>448</v>
      </c>
      <c r="MOF2217" s="64" t="s">
        <v>2390</v>
      </c>
      <c r="MOG2217" s="64" t="s">
        <v>4</v>
      </c>
      <c r="MOH2217" s="65">
        <v>4</v>
      </c>
      <c r="MOI2217" s="66">
        <v>651717.88</v>
      </c>
      <c r="MOJ2217" s="66">
        <v>0</v>
      </c>
      <c r="MOK2217" s="66">
        <v>651717.88</v>
      </c>
      <c r="MOL2217" s="64" t="s">
        <v>1142</v>
      </c>
      <c r="MOM2217" s="64" t="s">
        <v>448</v>
      </c>
      <c r="MON2217" s="64" t="s">
        <v>2390</v>
      </c>
      <c r="MOO2217" s="64" t="s">
        <v>4</v>
      </c>
      <c r="MOP2217" s="65">
        <v>4</v>
      </c>
      <c r="MOQ2217" s="66">
        <v>651717.88</v>
      </c>
      <c r="MOR2217" s="66">
        <v>0</v>
      </c>
      <c r="MOS2217" s="66">
        <v>651717.88</v>
      </c>
      <c r="MOT2217" s="64" t="s">
        <v>1142</v>
      </c>
      <c r="MOU2217" s="64" t="s">
        <v>448</v>
      </c>
      <c r="MOV2217" s="64" t="s">
        <v>2390</v>
      </c>
      <c r="MOW2217" s="64" t="s">
        <v>4</v>
      </c>
      <c r="MOX2217" s="65">
        <v>4</v>
      </c>
      <c r="MOY2217" s="66">
        <v>651717.88</v>
      </c>
      <c r="MOZ2217" s="66">
        <v>0</v>
      </c>
      <c r="MPA2217" s="66">
        <v>651717.88</v>
      </c>
      <c r="MPB2217" s="64" t="s">
        <v>1142</v>
      </c>
      <c r="MPC2217" s="64" t="s">
        <v>448</v>
      </c>
      <c r="MPD2217" s="64" t="s">
        <v>2390</v>
      </c>
      <c r="MPE2217" s="64" t="s">
        <v>4</v>
      </c>
      <c r="MPF2217" s="65">
        <v>4</v>
      </c>
      <c r="MPG2217" s="66">
        <v>651717.88</v>
      </c>
      <c r="MPH2217" s="66">
        <v>0</v>
      </c>
      <c r="MPI2217" s="66">
        <v>651717.88</v>
      </c>
      <c r="MPJ2217" s="64" t="s">
        <v>1142</v>
      </c>
      <c r="MPK2217" s="64" t="s">
        <v>448</v>
      </c>
      <c r="MPL2217" s="64" t="s">
        <v>2390</v>
      </c>
      <c r="MPM2217" s="64" t="s">
        <v>4</v>
      </c>
      <c r="MPN2217" s="65">
        <v>4</v>
      </c>
      <c r="MPO2217" s="66">
        <v>651717.88</v>
      </c>
      <c r="MPP2217" s="66">
        <v>0</v>
      </c>
      <c r="MPQ2217" s="66">
        <v>651717.88</v>
      </c>
      <c r="MPR2217" s="64" t="s">
        <v>1142</v>
      </c>
      <c r="MPS2217" s="64" t="s">
        <v>448</v>
      </c>
      <c r="MPT2217" s="64" t="s">
        <v>2390</v>
      </c>
      <c r="MPU2217" s="64" t="s">
        <v>4</v>
      </c>
      <c r="MPV2217" s="65">
        <v>4</v>
      </c>
      <c r="MPW2217" s="66">
        <v>651717.88</v>
      </c>
      <c r="MPX2217" s="66">
        <v>0</v>
      </c>
      <c r="MPY2217" s="66">
        <v>651717.88</v>
      </c>
      <c r="MPZ2217" s="64" t="s">
        <v>1142</v>
      </c>
      <c r="MQA2217" s="64" t="s">
        <v>448</v>
      </c>
      <c r="MQB2217" s="64" t="s">
        <v>2390</v>
      </c>
      <c r="MQC2217" s="64" t="s">
        <v>4</v>
      </c>
      <c r="MQD2217" s="65">
        <v>4</v>
      </c>
      <c r="MQE2217" s="66">
        <v>651717.88</v>
      </c>
      <c r="MQF2217" s="66">
        <v>0</v>
      </c>
      <c r="MQG2217" s="66">
        <v>651717.88</v>
      </c>
      <c r="MQH2217" s="64" t="s">
        <v>1142</v>
      </c>
      <c r="MQI2217" s="64" t="s">
        <v>448</v>
      </c>
      <c r="MQJ2217" s="64" t="s">
        <v>2390</v>
      </c>
      <c r="MQK2217" s="64" t="s">
        <v>4</v>
      </c>
      <c r="MQL2217" s="65">
        <v>4</v>
      </c>
      <c r="MQM2217" s="66">
        <v>651717.88</v>
      </c>
      <c r="MQN2217" s="66">
        <v>0</v>
      </c>
      <c r="MQO2217" s="66">
        <v>651717.88</v>
      </c>
      <c r="MQP2217" s="64" t="s">
        <v>1142</v>
      </c>
      <c r="MQQ2217" s="64" t="s">
        <v>448</v>
      </c>
      <c r="MQR2217" s="64" t="s">
        <v>2390</v>
      </c>
      <c r="MQS2217" s="64" t="s">
        <v>4</v>
      </c>
      <c r="MQT2217" s="65">
        <v>4</v>
      </c>
      <c r="MQU2217" s="66">
        <v>651717.88</v>
      </c>
      <c r="MQV2217" s="66">
        <v>0</v>
      </c>
      <c r="MQW2217" s="66">
        <v>651717.88</v>
      </c>
      <c r="MQX2217" s="64" t="s">
        <v>1142</v>
      </c>
      <c r="MQY2217" s="64" t="s">
        <v>448</v>
      </c>
      <c r="MQZ2217" s="64" t="s">
        <v>2390</v>
      </c>
      <c r="MRA2217" s="64" t="s">
        <v>4</v>
      </c>
      <c r="MRB2217" s="65">
        <v>4</v>
      </c>
      <c r="MRC2217" s="66">
        <v>651717.88</v>
      </c>
      <c r="MRD2217" s="66">
        <v>0</v>
      </c>
      <c r="MRE2217" s="66">
        <v>651717.88</v>
      </c>
      <c r="MRF2217" s="64" t="s">
        <v>1142</v>
      </c>
      <c r="MRG2217" s="64" t="s">
        <v>448</v>
      </c>
      <c r="MRH2217" s="64" t="s">
        <v>2390</v>
      </c>
      <c r="MRI2217" s="64" t="s">
        <v>4</v>
      </c>
      <c r="MRJ2217" s="65">
        <v>4</v>
      </c>
      <c r="MRK2217" s="66">
        <v>651717.88</v>
      </c>
      <c r="MRL2217" s="66">
        <v>0</v>
      </c>
      <c r="MRM2217" s="66">
        <v>651717.88</v>
      </c>
      <c r="MRN2217" s="64" t="s">
        <v>1142</v>
      </c>
      <c r="MRO2217" s="64" t="s">
        <v>448</v>
      </c>
      <c r="MRP2217" s="64" t="s">
        <v>2390</v>
      </c>
      <c r="MRQ2217" s="64" t="s">
        <v>4</v>
      </c>
      <c r="MRR2217" s="65">
        <v>4</v>
      </c>
      <c r="MRS2217" s="66">
        <v>651717.88</v>
      </c>
      <c r="MRT2217" s="66">
        <v>0</v>
      </c>
      <c r="MRU2217" s="66">
        <v>651717.88</v>
      </c>
      <c r="MRV2217" s="64" t="s">
        <v>1142</v>
      </c>
      <c r="MRW2217" s="64" t="s">
        <v>448</v>
      </c>
      <c r="MRX2217" s="64" t="s">
        <v>2390</v>
      </c>
      <c r="MRY2217" s="64" t="s">
        <v>4</v>
      </c>
      <c r="MRZ2217" s="65">
        <v>4</v>
      </c>
      <c r="MSA2217" s="66">
        <v>651717.88</v>
      </c>
      <c r="MSB2217" s="66">
        <v>0</v>
      </c>
      <c r="MSC2217" s="66">
        <v>651717.88</v>
      </c>
      <c r="MSD2217" s="64" t="s">
        <v>1142</v>
      </c>
      <c r="MSE2217" s="64" t="s">
        <v>448</v>
      </c>
      <c r="MSF2217" s="64" t="s">
        <v>2390</v>
      </c>
      <c r="MSG2217" s="64" t="s">
        <v>4</v>
      </c>
      <c r="MSH2217" s="65">
        <v>4</v>
      </c>
      <c r="MSI2217" s="66">
        <v>651717.88</v>
      </c>
      <c r="MSJ2217" s="66">
        <v>0</v>
      </c>
      <c r="MSK2217" s="66">
        <v>651717.88</v>
      </c>
      <c r="MSL2217" s="64" t="s">
        <v>1142</v>
      </c>
      <c r="MSM2217" s="64" t="s">
        <v>448</v>
      </c>
      <c r="MSN2217" s="64" t="s">
        <v>2390</v>
      </c>
      <c r="MSO2217" s="64" t="s">
        <v>4</v>
      </c>
      <c r="MSP2217" s="65">
        <v>4</v>
      </c>
      <c r="MSQ2217" s="66">
        <v>651717.88</v>
      </c>
      <c r="MSR2217" s="66">
        <v>0</v>
      </c>
      <c r="MSS2217" s="66">
        <v>651717.88</v>
      </c>
      <c r="MST2217" s="64" t="s">
        <v>1142</v>
      </c>
      <c r="MSU2217" s="64" t="s">
        <v>448</v>
      </c>
      <c r="MSV2217" s="64" t="s">
        <v>2390</v>
      </c>
      <c r="MSW2217" s="64" t="s">
        <v>4</v>
      </c>
      <c r="MSX2217" s="65">
        <v>4</v>
      </c>
      <c r="MSY2217" s="66">
        <v>651717.88</v>
      </c>
      <c r="MSZ2217" s="66">
        <v>0</v>
      </c>
      <c r="MTA2217" s="66">
        <v>651717.88</v>
      </c>
      <c r="MTB2217" s="64" t="s">
        <v>1142</v>
      </c>
      <c r="MTC2217" s="64" t="s">
        <v>448</v>
      </c>
      <c r="MTD2217" s="64" t="s">
        <v>2390</v>
      </c>
      <c r="MTE2217" s="64" t="s">
        <v>4</v>
      </c>
      <c r="MTF2217" s="65">
        <v>4</v>
      </c>
      <c r="MTG2217" s="66">
        <v>651717.88</v>
      </c>
      <c r="MTH2217" s="66">
        <v>0</v>
      </c>
      <c r="MTI2217" s="66">
        <v>651717.88</v>
      </c>
      <c r="MTJ2217" s="64" t="s">
        <v>1142</v>
      </c>
      <c r="MTK2217" s="64" t="s">
        <v>448</v>
      </c>
      <c r="MTL2217" s="64" t="s">
        <v>2390</v>
      </c>
      <c r="MTM2217" s="64" t="s">
        <v>4</v>
      </c>
      <c r="MTN2217" s="65">
        <v>4</v>
      </c>
      <c r="MTO2217" s="66">
        <v>651717.88</v>
      </c>
      <c r="MTP2217" s="66">
        <v>0</v>
      </c>
      <c r="MTQ2217" s="66">
        <v>651717.88</v>
      </c>
      <c r="MTR2217" s="64" t="s">
        <v>1142</v>
      </c>
      <c r="MTS2217" s="64" t="s">
        <v>448</v>
      </c>
      <c r="MTT2217" s="64" t="s">
        <v>2390</v>
      </c>
      <c r="MTU2217" s="64" t="s">
        <v>4</v>
      </c>
      <c r="MTV2217" s="65">
        <v>4</v>
      </c>
      <c r="MTW2217" s="66">
        <v>651717.88</v>
      </c>
      <c r="MTX2217" s="66">
        <v>0</v>
      </c>
      <c r="MTY2217" s="66">
        <v>651717.88</v>
      </c>
      <c r="MTZ2217" s="64" t="s">
        <v>1142</v>
      </c>
      <c r="MUA2217" s="64" t="s">
        <v>448</v>
      </c>
      <c r="MUB2217" s="64" t="s">
        <v>2390</v>
      </c>
      <c r="MUC2217" s="64" t="s">
        <v>4</v>
      </c>
      <c r="MUD2217" s="65">
        <v>4</v>
      </c>
      <c r="MUE2217" s="66">
        <v>651717.88</v>
      </c>
      <c r="MUF2217" s="66">
        <v>0</v>
      </c>
      <c r="MUG2217" s="66">
        <v>651717.88</v>
      </c>
      <c r="MUH2217" s="64" t="s">
        <v>1142</v>
      </c>
      <c r="MUI2217" s="64" t="s">
        <v>448</v>
      </c>
      <c r="MUJ2217" s="64" t="s">
        <v>2390</v>
      </c>
      <c r="MUK2217" s="64" t="s">
        <v>4</v>
      </c>
      <c r="MUL2217" s="65">
        <v>4</v>
      </c>
      <c r="MUM2217" s="66">
        <v>651717.88</v>
      </c>
      <c r="MUN2217" s="66">
        <v>0</v>
      </c>
      <c r="MUO2217" s="66">
        <v>651717.88</v>
      </c>
      <c r="MUP2217" s="64" t="s">
        <v>1142</v>
      </c>
      <c r="MUQ2217" s="64" t="s">
        <v>448</v>
      </c>
      <c r="MUR2217" s="64" t="s">
        <v>2390</v>
      </c>
      <c r="MUS2217" s="64" t="s">
        <v>4</v>
      </c>
      <c r="MUT2217" s="65">
        <v>4</v>
      </c>
      <c r="MUU2217" s="66">
        <v>651717.88</v>
      </c>
      <c r="MUV2217" s="66">
        <v>0</v>
      </c>
      <c r="MUW2217" s="66">
        <v>651717.88</v>
      </c>
      <c r="MUX2217" s="64" t="s">
        <v>1142</v>
      </c>
      <c r="MUY2217" s="64" t="s">
        <v>448</v>
      </c>
      <c r="MUZ2217" s="64" t="s">
        <v>2390</v>
      </c>
      <c r="MVA2217" s="64" t="s">
        <v>4</v>
      </c>
      <c r="MVB2217" s="65">
        <v>4</v>
      </c>
      <c r="MVC2217" s="66">
        <v>651717.88</v>
      </c>
      <c r="MVD2217" s="66">
        <v>0</v>
      </c>
      <c r="MVE2217" s="66">
        <v>651717.88</v>
      </c>
      <c r="MVF2217" s="64" t="s">
        <v>1142</v>
      </c>
      <c r="MVG2217" s="64" t="s">
        <v>448</v>
      </c>
      <c r="MVH2217" s="64" t="s">
        <v>2390</v>
      </c>
      <c r="MVI2217" s="64" t="s">
        <v>4</v>
      </c>
      <c r="MVJ2217" s="65">
        <v>4</v>
      </c>
      <c r="MVK2217" s="66">
        <v>651717.88</v>
      </c>
      <c r="MVL2217" s="66">
        <v>0</v>
      </c>
      <c r="MVM2217" s="66">
        <v>651717.88</v>
      </c>
      <c r="MVN2217" s="64" t="s">
        <v>1142</v>
      </c>
      <c r="MVO2217" s="64" t="s">
        <v>448</v>
      </c>
      <c r="MVP2217" s="64" t="s">
        <v>2390</v>
      </c>
      <c r="MVQ2217" s="64" t="s">
        <v>4</v>
      </c>
      <c r="MVR2217" s="65">
        <v>4</v>
      </c>
      <c r="MVS2217" s="66">
        <v>651717.88</v>
      </c>
      <c r="MVT2217" s="66">
        <v>0</v>
      </c>
      <c r="MVU2217" s="66">
        <v>651717.88</v>
      </c>
      <c r="MVV2217" s="64" t="s">
        <v>1142</v>
      </c>
      <c r="MVW2217" s="64" t="s">
        <v>448</v>
      </c>
      <c r="MVX2217" s="64" t="s">
        <v>2390</v>
      </c>
      <c r="MVY2217" s="64" t="s">
        <v>4</v>
      </c>
      <c r="MVZ2217" s="65">
        <v>4</v>
      </c>
      <c r="MWA2217" s="66">
        <v>651717.88</v>
      </c>
      <c r="MWB2217" s="66">
        <v>0</v>
      </c>
      <c r="MWC2217" s="66">
        <v>651717.88</v>
      </c>
      <c r="MWD2217" s="64" t="s">
        <v>1142</v>
      </c>
      <c r="MWE2217" s="64" t="s">
        <v>448</v>
      </c>
      <c r="MWF2217" s="64" t="s">
        <v>2390</v>
      </c>
      <c r="MWG2217" s="64" t="s">
        <v>4</v>
      </c>
      <c r="MWH2217" s="65">
        <v>4</v>
      </c>
      <c r="MWI2217" s="66">
        <v>651717.88</v>
      </c>
      <c r="MWJ2217" s="66">
        <v>0</v>
      </c>
      <c r="MWK2217" s="66">
        <v>651717.88</v>
      </c>
      <c r="MWL2217" s="64" t="s">
        <v>1142</v>
      </c>
      <c r="MWM2217" s="64" t="s">
        <v>448</v>
      </c>
      <c r="MWN2217" s="64" t="s">
        <v>2390</v>
      </c>
      <c r="MWO2217" s="64" t="s">
        <v>4</v>
      </c>
      <c r="MWP2217" s="65">
        <v>4</v>
      </c>
      <c r="MWQ2217" s="66">
        <v>651717.88</v>
      </c>
      <c r="MWR2217" s="66">
        <v>0</v>
      </c>
      <c r="MWS2217" s="66">
        <v>651717.88</v>
      </c>
      <c r="MWT2217" s="64" t="s">
        <v>1142</v>
      </c>
      <c r="MWU2217" s="64" t="s">
        <v>448</v>
      </c>
      <c r="MWV2217" s="64" t="s">
        <v>2390</v>
      </c>
      <c r="MWW2217" s="64" t="s">
        <v>4</v>
      </c>
      <c r="MWX2217" s="65">
        <v>4</v>
      </c>
      <c r="MWY2217" s="66">
        <v>651717.88</v>
      </c>
      <c r="MWZ2217" s="66">
        <v>0</v>
      </c>
      <c r="MXA2217" s="66">
        <v>651717.88</v>
      </c>
      <c r="MXB2217" s="64" t="s">
        <v>1142</v>
      </c>
      <c r="MXC2217" s="64" t="s">
        <v>448</v>
      </c>
      <c r="MXD2217" s="64" t="s">
        <v>2390</v>
      </c>
      <c r="MXE2217" s="64" t="s">
        <v>4</v>
      </c>
      <c r="MXF2217" s="65">
        <v>4</v>
      </c>
      <c r="MXG2217" s="66">
        <v>651717.88</v>
      </c>
      <c r="MXH2217" s="66">
        <v>0</v>
      </c>
      <c r="MXI2217" s="66">
        <v>651717.88</v>
      </c>
      <c r="MXJ2217" s="64" t="s">
        <v>1142</v>
      </c>
      <c r="MXK2217" s="64" t="s">
        <v>448</v>
      </c>
      <c r="MXL2217" s="64" t="s">
        <v>2390</v>
      </c>
      <c r="MXM2217" s="64" t="s">
        <v>4</v>
      </c>
      <c r="MXN2217" s="65">
        <v>4</v>
      </c>
      <c r="MXO2217" s="66">
        <v>651717.88</v>
      </c>
      <c r="MXP2217" s="66">
        <v>0</v>
      </c>
      <c r="MXQ2217" s="66">
        <v>651717.88</v>
      </c>
      <c r="MXR2217" s="64" t="s">
        <v>1142</v>
      </c>
      <c r="MXS2217" s="64" t="s">
        <v>448</v>
      </c>
      <c r="MXT2217" s="64" t="s">
        <v>2390</v>
      </c>
      <c r="MXU2217" s="64" t="s">
        <v>4</v>
      </c>
      <c r="MXV2217" s="65">
        <v>4</v>
      </c>
      <c r="MXW2217" s="66">
        <v>651717.88</v>
      </c>
      <c r="MXX2217" s="66">
        <v>0</v>
      </c>
      <c r="MXY2217" s="66">
        <v>651717.88</v>
      </c>
      <c r="MXZ2217" s="64" t="s">
        <v>1142</v>
      </c>
      <c r="MYA2217" s="64" t="s">
        <v>448</v>
      </c>
      <c r="MYB2217" s="64" t="s">
        <v>2390</v>
      </c>
      <c r="MYC2217" s="64" t="s">
        <v>4</v>
      </c>
      <c r="MYD2217" s="65">
        <v>4</v>
      </c>
      <c r="MYE2217" s="66">
        <v>651717.88</v>
      </c>
      <c r="MYF2217" s="66">
        <v>0</v>
      </c>
      <c r="MYG2217" s="66">
        <v>651717.88</v>
      </c>
      <c r="MYH2217" s="64" t="s">
        <v>1142</v>
      </c>
      <c r="MYI2217" s="64" t="s">
        <v>448</v>
      </c>
      <c r="MYJ2217" s="64" t="s">
        <v>2390</v>
      </c>
      <c r="MYK2217" s="64" t="s">
        <v>4</v>
      </c>
      <c r="MYL2217" s="65">
        <v>4</v>
      </c>
      <c r="MYM2217" s="66">
        <v>651717.88</v>
      </c>
      <c r="MYN2217" s="66">
        <v>0</v>
      </c>
      <c r="MYO2217" s="66">
        <v>651717.88</v>
      </c>
      <c r="MYP2217" s="64" t="s">
        <v>1142</v>
      </c>
      <c r="MYQ2217" s="64" t="s">
        <v>448</v>
      </c>
      <c r="MYR2217" s="64" t="s">
        <v>2390</v>
      </c>
      <c r="MYS2217" s="64" t="s">
        <v>4</v>
      </c>
      <c r="MYT2217" s="65">
        <v>4</v>
      </c>
      <c r="MYU2217" s="66">
        <v>651717.88</v>
      </c>
      <c r="MYV2217" s="66">
        <v>0</v>
      </c>
      <c r="MYW2217" s="66">
        <v>651717.88</v>
      </c>
      <c r="MYX2217" s="64" t="s">
        <v>1142</v>
      </c>
      <c r="MYY2217" s="64" t="s">
        <v>448</v>
      </c>
      <c r="MYZ2217" s="64" t="s">
        <v>2390</v>
      </c>
      <c r="MZA2217" s="64" t="s">
        <v>4</v>
      </c>
      <c r="MZB2217" s="65">
        <v>4</v>
      </c>
      <c r="MZC2217" s="66">
        <v>651717.88</v>
      </c>
      <c r="MZD2217" s="66">
        <v>0</v>
      </c>
      <c r="MZE2217" s="66">
        <v>651717.88</v>
      </c>
      <c r="MZF2217" s="64" t="s">
        <v>1142</v>
      </c>
      <c r="MZG2217" s="64" t="s">
        <v>448</v>
      </c>
      <c r="MZH2217" s="64" t="s">
        <v>2390</v>
      </c>
      <c r="MZI2217" s="64" t="s">
        <v>4</v>
      </c>
      <c r="MZJ2217" s="65">
        <v>4</v>
      </c>
      <c r="MZK2217" s="66">
        <v>651717.88</v>
      </c>
      <c r="MZL2217" s="66">
        <v>0</v>
      </c>
      <c r="MZM2217" s="66">
        <v>651717.88</v>
      </c>
      <c r="MZN2217" s="64" t="s">
        <v>1142</v>
      </c>
      <c r="MZO2217" s="64" t="s">
        <v>448</v>
      </c>
      <c r="MZP2217" s="64" t="s">
        <v>2390</v>
      </c>
      <c r="MZQ2217" s="64" t="s">
        <v>4</v>
      </c>
      <c r="MZR2217" s="65">
        <v>4</v>
      </c>
      <c r="MZS2217" s="66">
        <v>651717.88</v>
      </c>
      <c r="MZT2217" s="66">
        <v>0</v>
      </c>
      <c r="MZU2217" s="66">
        <v>651717.88</v>
      </c>
      <c r="MZV2217" s="64" t="s">
        <v>1142</v>
      </c>
      <c r="MZW2217" s="64" t="s">
        <v>448</v>
      </c>
      <c r="MZX2217" s="64" t="s">
        <v>2390</v>
      </c>
      <c r="MZY2217" s="64" t="s">
        <v>4</v>
      </c>
      <c r="MZZ2217" s="65">
        <v>4</v>
      </c>
      <c r="NAA2217" s="66">
        <v>651717.88</v>
      </c>
      <c r="NAB2217" s="66">
        <v>0</v>
      </c>
      <c r="NAC2217" s="66">
        <v>651717.88</v>
      </c>
      <c r="NAD2217" s="64" t="s">
        <v>1142</v>
      </c>
      <c r="NAE2217" s="64" t="s">
        <v>448</v>
      </c>
      <c r="NAF2217" s="64" t="s">
        <v>2390</v>
      </c>
      <c r="NAG2217" s="64" t="s">
        <v>4</v>
      </c>
      <c r="NAH2217" s="65">
        <v>4</v>
      </c>
      <c r="NAI2217" s="66">
        <v>651717.88</v>
      </c>
      <c r="NAJ2217" s="66">
        <v>0</v>
      </c>
      <c r="NAK2217" s="66">
        <v>651717.88</v>
      </c>
      <c r="NAL2217" s="64" t="s">
        <v>1142</v>
      </c>
      <c r="NAM2217" s="64" t="s">
        <v>448</v>
      </c>
      <c r="NAN2217" s="64" t="s">
        <v>2390</v>
      </c>
      <c r="NAO2217" s="64" t="s">
        <v>4</v>
      </c>
      <c r="NAP2217" s="65">
        <v>4</v>
      </c>
      <c r="NAQ2217" s="66">
        <v>651717.88</v>
      </c>
      <c r="NAR2217" s="66">
        <v>0</v>
      </c>
      <c r="NAS2217" s="66">
        <v>651717.88</v>
      </c>
      <c r="NAT2217" s="64" t="s">
        <v>1142</v>
      </c>
      <c r="NAU2217" s="64" t="s">
        <v>448</v>
      </c>
      <c r="NAV2217" s="64" t="s">
        <v>2390</v>
      </c>
      <c r="NAW2217" s="64" t="s">
        <v>4</v>
      </c>
      <c r="NAX2217" s="65">
        <v>4</v>
      </c>
      <c r="NAY2217" s="66">
        <v>651717.88</v>
      </c>
      <c r="NAZ2217" s="66">
        <v>0</v>
      </c>
      <c r="NBA2217" s="66">
        <v>651717.88</v>
      </c>
      <c r="NBB2217" s="64" t="s">
        <v>1142</v>
      </c>
      <c r="NBC2217" s="64" t="s">
        <v>448</v>
      </c>
      <c r="NBD2217" s="64" t="s">
        <v>2390</v>
      </c>
      <c r="NBE2217" s="64" t="s">
        <v>4</v>
      </c>
      <c r="NBF2217" s="65">
        <v>4</v>
      </c>
      <c r="NBG2217" s="66">
        <v>651717.88</v>
      </c>
      <c r="NBH2217" s="66">
        <v>0</v>
      </c>
      <c r="NBI2217" s="66">
        <v>651717.88</v>
      </c>
      <c r="NBJ2217" s="64" t="s">
        <v>1142</v>
      </c>
      <c r="NBK2217" s="64" t="s">
        <v>448</v>
      </c>
      <c r="NBL2217" s="64" t="s">
        <v>2390</v>
      </c>
      <c r="NBM2217" s="64" t="s">
        <v>4</v>
      </c>
      <c r="NBN2217" s="65">
        <v>4</v>
      </c>
      <c r="NBO2217" s="66">
        <v>651717.88</v>
      </c>
      <c r="NBP2217" s="66">
        <v>0</v>
      </c>
      <c r="NBQ2217" s="66">
        <v>651717.88</v>
      </c>
      <c r="NBR2217" s="64" t="s">
        <v>1142</v>
      </c>
      <c r="NBS2217" s="64" t="s">
        <v>448</v>
      </c>
      <c r="NBT2217" s="64" t="s">
        <v>2390</v>
      </c>
      <c r="NBU2217" s="64" t="s">
        <v>4</v>
      </c>
      <c r="NBV2217" s="65">
        <v>4</v>
      </c>
      <c r="NBW2217" s="66">
        <v>651717.88</v>
      </c>
      <c r="NBX2217" s="66">
        <v>0</v>
      </c>
      <c r="NBY2217" s="66">
        <v>651717.88</v>
      </c>
      <c r="NBZ2217" s="64" t="s">
        <v>1142</v>
      </c>
      <c r="NCA2217" s="64" t="s">
        <v>448</v>
      </c>
      <c r="NCB2217" s="64" t="s">
        <v>2390</v>
      </c>
      <c r="NCC2217" s="64" t="s">
        <v>4</v>
      </c>
      <c r="NCD2217" s="65">
        <v>4</v>
      </c>
      <c r="NCE2217" s="66">
        <v>651717.88</v>
      </c>
      <c r="NCF2217" s="66">
        <v>0</v>
      </c>
      <c r="NCG2217" s="66">
        <v>651717.88</v>
      </c>
      <c r="NCH2217" s="64" t="s">
        <v>1142</v>
      </c>
      <c r="NCI2217" s="64" t="s">
        <v>448</v>
      </c>
      <c r="NCJ2217" s="64" t="s">
        <v>2390</v>
      </c>
      <c r="NCK2217" s="64" t="s">
        <v>4</v>
      </c>
      <c r="NCL2217" s="65">
        <v>4</v>
      </c>
      <c r="NCM2217" s="66">
        <v>651717.88</v>
      </c>
      <c r="NCN2217" s="66">
        <v>0</v>
      </c>
      <c r="NCO2217" s="66">
        <v>651717.88</v>
      </c>
      <c r="NCP2217" s="64" t="s">
        <v>1142</v>
      </c>
      <c r="NCQ2217" s="64" t="s">
        <v>448</v>
      </c>
      <c r="NCR2217" s="64" t="s">
        <v>2390</v>
      </c>
      <c r="NCS2217" s="64" t="s">
        <v>4</v>
      </c>
      <c r="NCT2217" s="65">
        <v>4</v>
      </c>
      <c r="NCU2217" s="66">
        <v>651717.88</v>
      </c>
      <c r="NCV2217" s="66">
        <v>0</v>
      </c>
      <c r="NCW2217" s="66">
        <v>651717.88</v>
      </c>
      <c r="NCX2217" s="64" t="s">
        <v>1142</v>
      </c>
      <c r="NCY2217" s="64" t="s">
        <v>448</v>
      </c>
      <c r="NCZ2217" s="64" t="s">
        <v>2390</v>
      </c>
      <c r="NDA2217" s="64" t="s">
        <v>4</v>
      </c>
      <c r="NDB2217" s="65">
        <v>4</v>
      </c>
      <c r="NDC2217" s="66">
        <v>651717.88</v>
      </c>
      <c r="NDD2217" s="66">
        <v>0</v>
      </c>
      <c r="NDE2217" s="66">
        <v>651717.88</v>
      </c>
      <c r="NDF2217" s="64" t="s">
        <v>1142</v>
      </c>
      <c r="NDG2217" s="64" t="s">
        <v>448</v>
      </c>
      <c r="NDH2217" s="64" t="s">
        <v>2390</v>
      </c>
      <c r="NDI2217" s="64" t="s">
        <v>4</v>
      </c>
      <c r="NDJ2217" s="65">
        <v>4</v>
      </c>
      <c r="NDK2217" s="66">
        <v>651717.88</v>
      </c>
      <c r="NDL2217" s="66">
        <v>0</v>
      </c>
      <c r="NDM2217" s="66">
        <v>651717.88</v>
      </c>
      <c r="NDN2217" s="64" t="s">
        <v>1142</v>
      </c>
      <c r="NDO2217" s="64" t="s">
        <v>448</v>
      </c>
      <c r="NDP2217" s="64" t="s">
        <v>2390</v>
      </c>
      <c r="NDQ2217" s="64" t="s">
        <v>4</v>
      </c>
      <c r="NDR2217" s="65">
        <v>4</v>
      </c>
      <c r="NDS2217" s="66">
        <v>651717.88</v>
      </c>
      <c r="NDT2217" s="66">
        <v>0</v>
      </c>
      <c r="NDU2217" s="66">
        <v>651717.88</v>
      </c>
      <c r="NDV2217" s="64" t="s">
        <v>1142</v>
      </c>
      <c r="NDW2217" s="64" t="s">
        <v>448</v>
      </c>
      <c r="NDX2217" s="64" t="s">
        <v>2390</v>
      </c>
      <c r="NDY2217" s="64" t="s">
        <v>4</v>
      </c>
      <c r="NDZ2217" s="65">
        <v>4</v>
      </c>
      <c r="NEA2217" s="66">
        <v>651717.88</v>
      </c>
      <c r="NEB2217" s="66">
        <v>0</v>
      </c>
      <c r="NEC2217" s="66">
        <v>651717.88</v>
      </c>
      <c r="NED2217" s="64" t="s">
        <v>1142</v>
      </c>
      <c r="NEE2217" s="64" t="s">
        <v>448</v>
      </c>
      <c r="NEF2217" s="64" t="s">
        <v>2390</v>
      </c>
      <c r="NEG2217" s="64" t="s">
        <v>4</v>
      </c>
      <c r="NEH2217" s="65">
        <v>4</v>
      </c>
      <c r="NEI2217" s="66">
        <v>651717.88</v>
      </c>
      <c r="NEJ2217" s="66">
        <v>0</v>
      </c>
      <c r="NEK2217" s="66">
        <v>651717.88</v>
      </c>
      <c r="NEL2217" s="64" t="s">
        <v>1142</v>
      </c>
      <c r="NEM2217" s="64" t="s">
        <v>448</v>
      </c>
      <c r="NEN2217" s="64" t="s">
        <v>2390</v>
      </c>
      <c r="NEO2217" s="64" t="s">
        <v>4</v>
      </c>
      <c r="NEP2217" s="65">
        <v>4</v>
      </c>
      <c r="NEQ2217" s="66">
        <v>651717.88</v>
      </c>
      <c r="NER2217" s="66">
        <v>0</v>
      </c>
      <c r="NES2217" s="66">
        <v>651717.88</v>
      </c>
      <c r="NET2217" s="64" t="s">
        <v>1142</v>
      </c>
      <c r="NEU2217" s="64" t="s">
        <v>448</v>
      </c>
      <c r="NEV2217" s="64" t="s">
        <v>2390</v>
      </c>
      <c r="NEW2217" s="64" t="s">
        <v>4</v>
      </c>
      <c r="NEX2217" s="65">
        <v>4</v>
      </c>
      <c r="NEY2217" s="66">
        <v>651717.88</v>
      </c>
      <c r="NEZ2217" s="66">
        <v>0</v>
      </c>
      <c r="NFA2217" s="66">
        <v>651717.88</v>
      </c>
      <c r="NFB2217" s="64" t="s">
        <v>1142</v>
      </c>
      <c r="NFC2217" s="64" t="s">
        <v>448</v>
      </c>
      <c r="NFD2217" s="64" t="s">
        <v>2390</v>
      </c>
      <c r="NFE2217" s="64" t="s">
        <v>4</v>
      </c>
      <c r="NFF2217" s="65">
        <v>4</v>
      </c>
      <c r="NFG2217" s="66">
        <v>651717.88</v>
      </c>
      <c r="NFH2217" s="66">
        <v>0</v>
      </c>
      <c r="NFI2217" s="66">
        <v>651717.88</v>
      </c>
      <c r="NFJ2217" s="64" t="s">
        <v>1142</v>
      </c>
      <c r="NFK2217" s="64" t="s">
        <v>448</v>
      </c>
      <c r="NFL2217" s="64" t="s">
        <v>2390</v>
      </c>
      <c r="NFM2217" s="64" t="s">
        <v>4</v>
      </c>
      <c r="NFN2217" s="65">
        <v>4</v>
      </c>
      <c r="NFO2217" s="66">
        <v>651717.88</v>
      </c>
      <c r="NFP2217" s="66">
        <v>0</v>
      </c>
      <c r="NFQ2217" s="66">
        <v>651717.88</v>
      </c>
      <c r="NFR2217" s="64" t="s">
        <v>1142</v>
      </c>
      <c r="NFS2217" s="64" t="s">
        <v>448</v>
      </c>
      <c r="NFT2217" s="64" t="s">
        <v>2390</v>
      </c>
      <c r="NFU2217" s="64" t="s">
        <v>4</v>
      </c>
      <c r="NFV2217" s="65">
        <v>4</v>
      </c>
      <c r="NFW2217" s="66">
        <v>651717.88</v>
      </c>
      <c r="NFX2217" s="66">
        <v>0</v>
      </c>
      <c r="NFY2217" s="66">
        <v>651717.88</v>
      </c>
      <c r="NFZ2217" s="64" t="s">
        <v>1142</v>
      </c>
      <c r="NGA2217" s="64" t="s">
        <v>448</v>
      </c>
      <c r="NGB2217" s="64" t="s">
        <v>2390</v>
      </c>
      <c r="NGC2217" s="64" t="s">
        <v>4</v>
      </c>
      <c r="NGD2217" s="65">
        <v>4</v>
      </c>
      <c r="NGE2217" s="66">
        <v>651717.88</v>
      </c>
      <c r="NGF2217" s="66">
        <v>0</v>
      </c>
      <c r="NGG2217" s="66">
        <v>651717.88</v>
      </c>
      <c r="NGH2217" s="64" t="s">
        <v>1142</v>
      </c>
      <c r="NGI2217" s="64" t="s">
        <v>448</v>
      </c>
      <c r="NGJ2217" s="64" t="s">
        <v>2390</v>
      </c>
      <c r="NGK2217" s="64" t="s">
        <v>4</v>
      </c>
      <c r="NGL2217" s="65">
        <v>4</v>
      </c>
      <c r="NGM2217" s="66">
        <v>651717.88</v>
      </c>
      <c r="NGN2217" s="66">
        <v>0</v>
      </c>
      <c r="NGO2217" s="66">
        <v>651717.88</v>
      </c>
      <c r="NGP2217" s="64" t="s">
        <v>1142</v>
      </c>
      <c r="NGQ2217" s="64" t="s">
        <v>448</v>
      </c>
      <c r="NGR2217" s="64" t="s">
        <v>2390</v>
      </c>
      <c r="NGS2217" s="64" t="s">
        <v>4</v>
      </c>
      <c r="NGT2217" s="65">
        <v>4</v>
      </c>
      <c r="NGU2217" s="66">
        <v>651717.88</v>
      </c>
      <c r="NGV2217" s="66">
        <v>0</v>
      </c>
      <c r="NGW2217" s="66">
        <v>651717.88</v>
      </c>
      <c r="NGX2217" s="64" t="s">
        <v>1142</v>
      </c>
      <c r="NGY2217" s="64" t="s">
        <v>448</v>
      </c>
      <c r="NGZ2217" s="64" t="s">
        <v>2390</v>
      </c>
      <c r="NHA2217" s="64" t="s">
        <v>4</v>
      </c>
      <c r="NHB2217" s="65">
        <v>4</v>
      </c>
      <c r="NHC2217" s="66">
        <v>651717.88</v>
      </c>
      <c r="NHD2217" s="66">
        <v>0</v>
      </c>
      <c r="NHE2217" s="66">
        <v>651717.88</v>
      </c>
      <c r="NHF2217" s="64" t="s">
        <v>1142</v>
      </c>
      <c r="NHG2217" s="64" t="s">
        <v>448</v>
      </c>
      <c r="NHH2217" s="64" t="s">
        <v>2390</v>
      </c>
      <c r="NHI2217" s="64" t="s">
        <v>4</v>
      </c>
      <c r="NHJ2217" s="65">
        <v>4</v>
      </c>
      <c r="NHK2217" s="66">
        <v>651717.88</v>
      </c>
      <c r="NHL2217" s="66">
        <v>0</v>
      </c>
      <c r="NHM2217" s="66">
        <v>651717.88</v>
      </c>
      <c r="NHN2217" s="64" t="s">
        <v>1142</v>
      </c>
      <c r="NHO2217" s="64" t="s">
        <v>448</v>
      </c>
      <c r="NHP2217" s="64" t="s">
        <v>2390</v>
      </c>
      <c r="NHQ2217" s="64" t="s">
        <v>4</v>
      </c>
      <c r="NHR2217" s="65">
        <v>4</v>
      </c>
      <c r="NHS2217" s="66">
        <v>651717.88</v>
      </c>
      <c r="NHT2217" s="66">
        <v>0</v>
      </c>
      <c r="NHU2217" s="66">
        <v>651717.88</v>
      </c>
      <c r="NHV2217" s="64" t="s">
        <v>1142</v>
      </c>
      <c r="NHW2217" s="64" t="s">
        <v>448</v>
      </c>
      <c r="NHX2217" s="64" t="s">
        <v>2390</v>
      </c>
      <c r="NHY2217" s="64" t="s">
        <v>4</v>
      </c>
      <c r="NHZ2217" s="65">
        <v>4</v>
      </c>
      <c r="NIA2217" s="66">
        <v>651717.88</v>
      </c>
      <c r="NIB2217" s="66">
        <v>0</v>
      </c>
      <c r="NIC2217" s="66">
        <v>651717.88</v>
      </c>
      <c r="NID2217" s="64" t="s">
        <v>1142</v>
      </c>
      <c r="NIE2217" s="64" t="s">
        <v>448</v>
      </c>
      <c r="NIF2217" s="64" t="s">
        <v>2390</v>
      </c>
      <c r="NIG2217" s="64" t="s">
        <v>4</v>
      </c>
      <c r="NIH2217" s="65">
        <v>4</v>
      </c>
      <c r="NII2217" s="66">
        <v>651717.88</v>
      </c>
      <c r="NIJ2217" s="66">
        <v>0</v>
      </c>
      <c r="NIK2217" s="66">
        <v>651717.88</v>
      </c>
      <c r="NIL2217" s="64" t="s">
        <v>1142</v>
      </c>
      <c r="NIM2217" s="64" t="s">
        <v>448</v>
      </c>
      <c r="NIN2217" s="64" t="s">
        <v>2390</v>
      </c>
      <c r="NIO2217" s="64" t="s">
        <v>4</v>
      </c>
      <c r="NIP2217" s="65">
        <v>4</v>
      </c>
      <c r="NIQ2217" s="66">
        <v>651717.88</v>
      </c>
      <c r="NIR2217" s="66">
        <v>0</v>
      </c>
      <c r="NIS2217" s="66">
        <v>651717.88</v>
      </c>
      <c r="NIT2217" s="64" t="s">
        <v>1142</v>
      </c>
      <c r="NIU2217" s="64" t="s">
        <v>448</v>
      </c>
      <c r="NIV2217" s="64" t="s">
        <v>2390</v>
      </c>
      <c r="NIW2217" s="64" t="s">
        <v>4</v>
      </c>
      <c r="NIX2217" s="65">
        <v>4</v>
      </c>
      <c r="NIY2217" s="66">
        <v>651717.88</v>
      </c>
      <c r="NIZ2217" s="66">
        <v>0</v>
      </c>
      <c r="NJA2217" s="66">
        <v>651717.88</v>
      </c>
      <c r="NJB2217" s="64" t="s">
        <v>1142</v>
      </c>
      <c r="NJC2217" s="64" t="s">
        <v>448</v>
      </c>
      <c r="NJD2217" s="64" t="s">
        <v>2390</v>
      </c>
      <c r="NJE2217" s="64" t="s">
        <v>4</v>
      </c>
      <c r="NJF2217" s="65">
        <v>4</v>
      </c>
      <c r="NJG2217" s="66">
        <v>651717.88</v>
      </c>
      <c r="NJH2217" s="66">
        <v>0</v>
      </c>
      <c r="NJI2217" s="66">
        <v>651717.88</v>
      </c>
      <c r="NJJ2217" s="64" t="s">
        <v>1142</v>
      </c>
      <c r="NJK2217" s="64" t="s">
        <v>448</v>
      </c>
      <c r="NJL2217" s="64" t="s">
        <v>2390</v>
      </c>
      <c r="NJM2217" s="64" t="s">
        <v>4</v>
      </c>
      <c r="NJN2217" s="65">
        <v>4</v>
      </c>
      <c r="NJO2217" s="66">
        <v>651717.88</v>
      </c>
      <c r="NJP2217" s="66">
        <v>0</v>
      </c>
      <c r="NJQ2217" s="66">
        <v>651717.88</v>
      </c>
      <c r="NJR2217" s="64" t="s">
        <v>1142</v>
      </c>
      <c r="NJS2217" s="64" t="s">
        <v>448</v>
      </c>
      <c r="NJT2217" s="64" t="s">
        <v>2390</v>
      </c>
      <c r="NJU2217" s="64" t="s">
        <v>4</v>
      </c>
      <c r="NJV2217" s="65">
        <v>4</v>
      </c>
      <c r="NJW2217" s="66">
        <v>651717.88</v>
      </c>
      <c r="NJX2217" s="66">
        <v>0</v>
      </c>
      <c r="NJY2217" s="66">
        <v>651717.88</v>
      </c>
      <c r="NJZ2217" s="64" t="s">
        <v>1142</v>
      </c>
      <c r="NKA2217" s="64" t="s">
        <v>448</v>
      </c>
      <c r="NKB2217" s="64" t="s">
        <v>2390</v>
      </c>
      <c r="NKC2217" s="64" t="s">
        <v>4</v>
      </c>
      <c r="NKD2217" s="65">
        <v>4</v>
      </c>
      <c r="NKE2217" s="66">
        <v>651717.88</v>
      </c>
      <c r="NKF2217" s="66">
        <v>0</v>
      </c>
      <c r="NKG2217" s="66">
        <v>651717.88</v>
      </c>
      <c r="NKH2217" s="64" t="s">
        <v>1142</v>
      </c>
      <c r="NKI2217" s="64" t="s">
        <v>448</v>
      </c>
      <c r="NKJ2217" s="64" t="s">
        <v>2390</v>
      </c>
      <c r="NKK2217" s="64" t="s">
        <v>4</v>
      </c>
      <c r="NKL2217" s="65">
        <v>4</v>
      </c>
      <c r="NKM2217" s="66">
        <v>651717.88</v>
      </c>
      <c r="NKN2217" s="66">
        <v>0</v>
      </c>
      <c r="NKO2217" s="66">
        <v>651717.88</v>
      </c>
      <c r="NKP2217" s="64" t="s">
        <v>1142</v>
      </c>
      <c r="NKQ2217" s="64" t="s">
        <v>448</v>
      </c>
      <c r="NKR2217" s="64" t="s">
        <v>2390</v>
      </c>
      <c r="NKS2217" s="64" t="s">
        <v>4</v>
      </c>
      <c r="NKT2217" s="65">
        <v>4</v>
      </c>
      <c r="NKU2217" s="66">
        <v>651717.88</v>
      </c>
      <c r="NKV2217" s="66">
        <v>0</v>
      </c>
      <c r="NKW2217" s="66">
        <v>651717.88</v>
      </c>
      <c r="NKX2217" s="64" t="s">
        <v>1142</v>
      </c>
      <c r="NKY2217" s="64" t="s">
        <v>448</v>
      </c>
      <c r="NKZ2217" s="64" t="s">
        <v>2390</v>
      </c>
      <c r="NLA2217" s="64" t="s">
        <v>4</v>
      </c>
      <c r="NLB2217" s="65">
        <v>4</v>
      </c>
      <c r="NLC2217" s="66">
        <v>651717.88</v>
      </c>
      <c r="NLD2217" s="66">
        <v>0</v>
      </c>
      <c r="NLE2217" s="66">
        <v>651717.88</v>
      </c>
      <c r="NLF2217" s="64" t="s">
        <v>1142</v>
      </c>
      <c r="NLG2217" s="64" t="s">
        <v>448</v>
      </c>
      <c r="NLH2217" s="64" t="s">
        <v>2390</v>
      </c>
      <c r="NLI2217" s="64" t="s">
        <v>4</v>
      </c>
      <c r="NLJ2217" s="65">
        <v>4</v>
      </c>
      <c r="NLK2217" s="66">
        <v>651717.88</v>
      </c>
      <c r="NLL2217" s="66">
        <v>0</v>
      </c>
      <c r="NLM2217" s="66">
        <v>651717.88</v>
      </c>
      <c r="NLN2217" s="64" t="s">
        <v>1142</v>
      </c>
      <c r="NLO2217" s="64" t="s">
        <v>448</v>
      </c>
      <c r="NLP2217" s="64" t="s">
        <v>2390</v>
      </c>
      <c r="NLQ2217" s="64" t="s">
        <v>4</v>
      </c>
      <c r="NLR2217" s="65">
        <v>4</v>
      </c>
      <c r="NLS2217" s="66">
        <v>651717.88</v>
      </c>
      <c r="NLT2217" s="66">
        <v>0</v>
      </c>
      <c r="NLU2217" s="66">
        <v>651717.88</v>
      </c>
      <c r="NLV2217" s="64" t="s">
        <v>1142</v>
      </c>
      <c r="NLW2217" s="64" t="s">
        <v>448</v>
      </c>
      <c r="NLX2217" s="64" t="s">
        <v>2390</v>
      </c>
      <c r="NLY2217" s="64" t="s">
        <v>4</v>
      </c>
      <c r="NLZ2217" s="65">
        <v>4</v>
      </c>
      <c r="NMA2217" s="66">
        <v>651717.88</v>
      </c>
      <c r="NMB2217" s="66">
        <v>0</v>
      </c>
      <c r="NMC2217" s="66">
        <v>651717.88</v>
      </c>
      <c r="NMD2217" s="64" t="s">
        <v>1142</v>
      </c>
      <c r="NME2217" s="64" t="s">
        <v>448</v>
      </c>
      <c r="NMF2217" s="64" t="s">
        <v>2390</v>
      </c>
      <c r="NMG2217" s="64" t="s">
        <v>4</v>
      </c>
      <c r="NMH2217" s="65">
        <v>4</v>
      </c>
      <c r="NMI2217" s="66">
        <v>651717.88</v>
      </c>
      <c r="NMJ2217" s="66">
        <v>0</v>
      </c>
      <c r="NMK2217" s="66">
        <v>651717.88</v>
      </c>
      <c r="NML2217" s="64" t="s">
        <v>1142</v>
      </c>
      <c r="NMM2217" s="64" t="s">
        <v>448</v>
      </c>
      <c r="NMN2217" s="64" t="s">
        <v>2390</v>
      </c>
      <c r="NMO2217" s="64" t="s">
        <v>4</v>
      </c>
      <c r="NMP2217" s="65">
        <v>4</v>
      </c>
      <c r="NMQ2217" s="66">
        <v>651717.88</v>
      </c>
      <c r="NMR2217" s="66">
        <v>0</v>
      </c>
      <c r="NMS2217" s="66">
        <v>651717.88</v>
      </c>
      <c r="NMT2217" s="64" t="s">
        <v>1142</v>
      </c>
      <c r="NMU2217" s="64" t="s">
        <v>448</v>
      </c>
      <c r="NMV2217" s="64" t="s">
        <v>2390</v>
      </c>
      <c r="NMW2217" s="64" t="s">
        <v>4</v>
      </c>
      <c r="NMX2217" s="65">
        <v>4</v>
      </c>
      <c r="NMY2217" s="66">
        <v>651717.88</v>
      </c>
      <c r="NMZ2217" s="66">
        <v>0</v>
      </c>
      <c r="NNA2217" s="66">
        <v>651717.88</v>
      </c>
      <c r="NNB2217" s="64" t="s">
        <v>1142</v>
      </c>
      <c r="NNC2217" s="64" t="s">
        <v>448</v>
      </c>
      <c r="NND2217" s="64" t="s">
        <v>2390</v>
      </c>
      <c r="NNE2217" s="64" t="s">
        <v>4</v>
      </c>
      <c r="NNF2217" s="65">
        <v>4</v>
      </c>
      <c r="NNG2217" s="66">
        <v>651717.88</v>
      </c>
      <c r="NNH2217" s="66">
        <v>0</v>
      </c>
      <c r="NNI2217" s="66">
        <v>651717.88</v>
      </c>
      <c r="NNJ2217" s="64" t="s">
        <v>1142</v>
      </c>
      <c r="NNK2217" s="64" t="s">
        <v>448</v>
      </c>
      <c r="NNL2217" s="64" t="s">
        <v>2390</v>
      </c>
      <c r="NNM2217" s="64" t="s">
        <v>4</v>
      </c>
      <c r="NNN2217" s="65">
        <v>4</v>
      </c>
      <c r="NNO2217" s="66">
        <v>651717.88</v>
      </c>
      <c r="NNP2217" s="66">
        <v>0</v>
      </c>
      <c r="NNQ2217" s="66">
        <v>651717.88</v>
      </c>
      <c r="NNR2217" s="64" t="s">
        <v>1142</v>
      </c>
      <c r="NNS2217" s="64" t="s">
        <v>448</v>
      </c>
      <c r="NNT2217" s="64" t="s">
        <v>2390</v>
      </c>
      <c r="NNU2217" s="64" t="s">
        <v>4</v>
      </c>
      <c r="NNV2217" s="65">
        <v>4</v>
      </c>
      <c r="NNW2217" s="66">
        <v>651717.88</v>
      </c>
      <c r="NNX2217" s="66">
        <v>0</v>
      </c>
      <c r="NNY2217" s="66">
        <v>651717.88</v>
      </c>
      <c r="NNZ2217" s="64" t="s">
        <v>1142</v>
      </c>
      <c r="NOA2217" s="64" t="s">
        <v>448</v>
      </c>
      <c r="NOB2217" s="64" t="s">
        <v>2390</v>
      </c>
      <c r="NOC2217" s="64" t="s">
        <v>4</v>
      </c>
      <c r="NOD2217" s="65">
        <v>4</v>
      </c>
      <c r="NOE2217" s="66">
        <v>651717.88</v>
      </c>
      <c r="NOF2217" s="66">
        <v>0</v>
      </c>
      <c r="NOG2217" s="66">
        <v>651717.88</v>
      </c>
      <c r="NOH2217" s="64" t="s">
        <v>1142</v>
      </c>
      <c r="NOI2217" s="64" t="s">
        <v>448</v>
      </c>
      <c r="NOJ2217" s="64" t="s">
        <v>2390</v>
      </c>
      <c r="NOK2217" s="64" t="s">
        <v>4</v>
      </c>
      <c r="NOL2217" s="65">
        <v>4</v>
      </c>
      <c r="NOM2217" s="66">
        <v>651717.88</v>
      </c>
      <c r="NON2217" s="66">
        <v>0</v>
      </c>
      <c r="NOO2217" s="66">
        <v>651717.88</v>
      </c>
      <c r="NOP2217" s="64" t="s">
        <v>1142</v>
      </c>
      <c r="NOQ2217" s="64" t="s">
        <v>448</v>
      </c>
      <c r="NOR2217" s="64" t="s">
        <v>2390</v>
      </c>
      <c r="NOS2217" s="64" t="s">
        <v>4</v>
      </c>
      <c r="NOT2217" s="65">
        <v>4</v>
      </c>
      <c r="NOU2217" s="66">
        <v>651717.88</v>
      </c>
      <c r="NOV2217" s="66">
        <v>0</v>
      </c>
      <c r="NOW2217" s="66">
        <v>651717.88</v>
      </c>
      <c r="NOX2217" s="64" t="s">
        <v>1142</v>
      </c>
      <c r="NOY2217" s="64" t="s">
        <v>448</v>
      </c>
      <c r="NOZ2217" s="64" t="s">
        <v>2390</v>
      </c>
      <c r="NPA2217" s="64" t="s">
        <v>4</v>
      </c>
      <c r="NPB2217" s="65">
        <v>4</v>
      </c>
      <c r="NPC2217" s="66">
        <v>651717.88</v>
      </c>
      <c r="NPD2217" s="66">
        <v>0</v>
      </c>
      <c r="NPE2217" s="66">
        <v>651717.88</v>
      </c>
      <c r="NPF2217" s="64" t="s">
        <v>1142</v>
      </c>
      <c r="NPG2217" s="64" t="s">
        <v>448</v>
      </c>
      <c r="NPH2217" s="64" t="s">
        <v>2390</v>
      </c>
      <c r="NPI2217" s="64" t="s">
        <v>4</v>
      </c>
      <c r="NPJ2217" s="65">
        <v>4</v>
      </c>
      <c r="NPK2217" s="66">
        <v>651717.88</v>
      </c>
      <c r="NPL2217" s="66">
        <v>0</v>
      </c>
      <c r="NPM2217" s="66">
        <v>651717.88</v>
      </c>
      <c r="NPN2217" s="64" t="s">
        <v>1142</v>
      </c>
      <c r="NPO2217" s="64" t="s">
        <v>448</v>
      </c>
      <c r="NPP2217" s="64" t="s">
        <v>2390</v>
      </c>
      <c r="NPQ2217" s="64" t="s">
        <v>4</v>
      </c>
      <c r="NPR2217" s="65">
        <v>4</v>
      </c>
      <c r="NPS2217" s="66">
        <v>651717.88</v>
      </c>
      <c r="NPT2217" s="66">
        <v>0</v>
      </c>
      <c r="NPU2217" s="66">
        <v>651717.88</v>
      </c>
      <c r="NPV2217" s="64" t="s">
        <v>1142</v>
      </c>
      <c r="NPW2217" s="64" t="s">
        <v>448</v>
      </c>
      <c r="NPX2217" s="64" t="s">
        <v>2390</v>
      </c>
      <c r="NPY2217" s="64" t="s">
        <v>4</v>
      </c>
      <c r="NPZ2217" s="65">
        <v>4</v>
      </c>
      <c r="NQA2217" s="66">
        <v>651717.88</v>
      </c>
      <c r="NQB2217" s="66">
        <v>0</v>
      </c>
      <c r="NQC2217" s="66">
        <v>651717.88</v>
      </c>
      <c r="NQD2217" s="64" t="s">
        <v>1142</v>
      </c>
      <c r="NQE2217" s="64" t="s">
        <v>448</v>
      </c>
      <c r="NQF2217" s="64" t="s">
        <v>2390</v>
      </c>
      <c r="NQG2217" s="64" t="s">
        <v>4</v>
      </c>
      <c r="NQH2217" s="65">
        <v>4</v>
      </c>
      <c r="NQI2217" s="66">
        <v>651717.88</v>
      </c>
      <c r="NQJ2217" s="66">
        <v>0</v>
      </c>
      <c r="NQK2217" s="66">
        <v>651717.88</v>
      </c>
      <c r="NQL2217" s="64" t="s">
        <v>1142</v>
      </c>
      <c r="NQM2217" s="64" t="s">
        <v>448</v>
      </c>
      <c r="NQN2217" s="64" t="s">
        <v>2390</v>
      </c>
      <c r="NQO2217" s="64" t="s">
        <v>4</v>
      </c>
      <c r="NQP2217" s="65">
        <v>4</v>
      </c>
      <c r="NQQ2217" s="66">
        <v>651717.88</v>
      </c>
      <c r="NQR2217" s="66">
        <v>0</v>
      </c>
      <c r="NQS2217" s="66">
        <v>651717.88</v>
      </c>
      <c r="NQT2217" s="64" t="s">
        <v>1142</v>
      </c>
      <c r="NQU2217" s="64" t="s">
        <v>448</v>
      </c>
      <c r="NQV2217" s="64" t="s">
        <v>2390</v>
      </c>
      <c r="NQW2217" s="64" t="s">
        <v>4</v>
      </c>
      <c r="NQX2217" s="65">
        <v>4</v>
      </c>
      <c r="NQY2217" s="66">
        <v>651717.88</v>
      </c>
      <c r="NQZ2217" s="66">
        <v>0</v>
      </c>
      <c r="NRA2217" s="66">
        <v>651717.88</v>
      </c>
      <c r="NRB2217" s="64" t="s">
        <v>1142</v>
      </c>
      <c r="NRC2217" s="64" t="s">
        <v>448</v>
      </c>
      <c r="NRD2217" s="64" t="s">
        <v>2390</v>
      </c>
      <c r="NRE2217" s="64" t="s">
        <v>4</v>
      </c>
      <c r="NRF2217" s="65">
        <v>4</v>
      </c>
      <c r="NRG2217" s="66">
        <v>651717.88</v>
      </c>
      <c r="NRH2217" s="66">
        <v>0</v>
      </c>
      <c r="NRI2217" s="66">
        <v>651717.88</v>
      </c>
      <c r="NRJ2217" s="64" t="s">
        <v>1142</v>
      </c>
      <c r="NRK2217" s="64" t="s">
        <v>448</v>
      </c>
      <c r="NRL2217" s="64" t="s">
        <v>2390</v>
      </c>
      <c r="NRM2217" s="64" t="s">
        <v>4</v>
      </c>
      <c r="NRN2217" s="65">
        <v>4</v>
      </c>
      <c r="NRO2217" s="66">
        <v>651717.88</v>
      </c>
      <c r="NRP2217" s="66">
        <v>0</v>
      </c>
      <c r="NRQ2217" s="66">
        <v>651717.88</v>
      </c>
      <c r="NRR2217" s="64" t="s">
        <v>1142</v>
      </c>
      <c r="NRS2217" s="64" t="s">
        <v>448</v>
      </c>
      <c r="NRT2217" s="64" t="s">
        <v>2390</v>
      </c>
      <c r="NRU2217" s="64" t="s">
        <v>4</v>
      </c>
      <c r="NRV2217" s="65">
        <v>4</v>
      </c>
      <c r="NRW2217" s="66">
        <v>651717.88</v>
      </c>
      <c r="NRX2217" s="66">
        <v>0</v>
      </c>
      <c r="NRY2217" s="66">
        <v>651717.88</v>
      </c>
      <c r="NRZ2217" s="64" t="s">
        <v>1142</v>
      </c>
      <c r="NSA2217" s="64" t="s">
        <v>448</v>
      </c>
      <c r="NSB2217" s="64" t="s">
        <v>2390</v>
      </c>
      <c r="NSC2217" s="64" t="s">
        <v>4</v>
      </c>
      <c r="NSD2217" s="65">
        <v>4</v>
      </c>
      <c r="NSE2217" s="66">
        <v>651717.88</v>
      </c>
      <c r="NSF2217" s="66">
        <v>0</v>
      </c>
      <c r="NSG2217" s="66">
        <v>651717.88</v>
      </c>
      <c r="NSH2217" s="64" t="s">
        <v>1142</v>
      </c>
      <c r="NSI2217" s="64" t="s">
        <v>448</v>
      </c>
      <c r="NSJ2217" s="64" t="s">
        <v>2390</v>
      </c>
      <c r="NSK2217" s="64" t="s">
        <v>4</v>
      </c>
      <c r="NSL2217" s="65">
        <v>4</v>
      </c>
      <c r="NSM2217" s="66">
        <v>651717.88</v>
      </c>
      <c r="NSN2217" s="66">
        <v>0</v>
      </c>
      <c r="NSO2217" s="66">
        <v>651717.88</v>
      </c>
      <c r="NSP2217" s="64" t="s">
        <v>1142</v>
      </c>
      <c r="NSQ2217" s="64" t="s">
        <v>448</v>
      </c>
      <c r="NSR2217" s="64" t="s">
        <v>2390</v>
      </c>
      <c r="NSS2217" s="64" t="s">
        <v>4</v>
      </c>
      <c r="NST2217" s="65">
        <v>4</v>
      </c>
      <c r="NSU2217" s="66">
        <v>651717.88</v>
      </c>
      <c r="NSV2217" s="66">
        <v>0</v>
      </c>
      <c r="NSW2217" s="66">
        <v>651717.88</v>
      </c>
      <c r="NSX2217" s="64" t="s">
        <v>1142</v>
      </c>
      <c r="NSY2217" s="64" t="s">
        <v>448</v>
      </c>
      <c r="NSZ2217" s="64" t="s">
        <v>2390</v>
      </c>
      <c r="NTA2217" s="64" t="s">
        <v>4</v>
      </c>
      <c r="NTB2217" s="65">
        <v>4</v>
      </c>
      <c r="NTC2217" s="66">
        <v>651717.88</v>
      </c>
      <c r="NTD2217" s="66">
        <v>0</v>
      </c>
      <c r="NTE2217" s="66">
        <v>651717.88</v>
      </c>
      <c r="NTF2217" s="64" t="s">
        <v>1142</v>
      </c>
      <c r="NTG2217" s="64" t="s">
        <v>448</v>
      </c>
      <c r="NTH2217" s="64" t="s">
        <v>2390</v>
      </c>
      <c r="NTI2217" s="64" t="s">
        <v>4</v>
      </c>
      <c r="NTJ2217" s="65">
        <v>4</v>
      </c>
      <c r="NTK2217" s="66">
        <v>651717.88</v>
      </c>
      <c r="NTL2217" s="66">
        <v>0</v>
      </c>
      <c r="NTM2217" s="66">
        <v>651717.88</v>
      </c>
      <c r="NTN2217" s="64" t="s">
        <v>1142</v>
      </c>
      <c r="NTO2217" s="64" t="s">
        <v>448</v>
      </c>
      <c r="NTP2217" s="64" t="s">
        <v>2390</v>
      </c>
      <c r="NTQ2217" s="64" t="s">
        <v>4</v>
      </c>
      <c r="NTR2217" s="65">
        <v>4</v>
      </c>
      <c r="NTS2217" s="66">
        <v>651717.88</v>
      </c>
      <c r="NTT2217" s="66">
        <v>0</v>
      </c>
      <c r="NTU2217" s="66">
        <v>651717.88</v>
      </c>
      <c r="NTV2217" s="64" t="s">
        <v>1142</v>
      </c>
      <c r="NTW2217" s="64" t="s">
        <v>448</v>
      </c>
      <c r="NTX2217" s="64" t="s">
        <v>2390</v>
      </c>
      <c r="NTY2217" s="64" t="s">
        <v>4</v>
      </c>
      <c r="NTZ2217" s="65">
        <v>4</v>
      </c>
      <c r="NUA2217" s="66">
        <v>651717.88</v>
      </c>
      <c r="NUB2217" s="66">
        <v>0</v>
      </c>
      <c r="NUC2217" s="66">
        <v>651717.88</v>
      </c>
      <c r="NUD2217" s="64" t="s">
        <v>1142</v>
      </c>
      <c r="NUE2217" s="64" t="s">
        <v>448</v>
      </c>
      <c r="NUF2217" s="64" t="s">
        <v>2390</v>
      </c>
      <c r="NUG2217" s="64" t="s">
        <v>4</v>
      </c>
      <c r="NUH2217" s="65">
        <v>4</v>
      </c>
      <c r="NUI2217" s="66">
        <v>651717.88</v>
      </c>
      <c r="NUJ2217" s="66">
        <v>0</v>
      </c>
      <c r="NUK2217" s="66">
        <v>651717.88</v>
      </c>
      <c r="NUL2217" s="64" t="s">
        <v>1142</v>
      </c>
      <c r="NUM2217" s="64" t="s">
        <v>448</v>
      </c>
      <c r="NUN2217" s="64" t="s">
        <v>2390</v>
      </c>
      <c r="NUO2217" s="64" t="s">
        <v>4</v>
      </c>
      <c r="NUP2217" s="65">
        <v>4</v>
      </c>
      <c r="NUQ2217" s="66">
        <v>651717.88</v>
      </c>
      <c r="NUR2217" s="66">
        <v>0</v>
      </c>
      <c r="NUS2217" s="66">
        <v>651717.88</v>
      </c>
      <c r="NUT2217" s="64" t="s">
        <v>1142</v>
      </c>
      <c r="NUU2217" s="64" t="s">
        <v>448</v>
      </c>
      <c r="NUV2217" s="64" t="s">
        <v>2390</v>
      </c>
      <c r="NUW2217" s="64" t="s">
        <v>4</v>
      </c>
      <c r="NUX2217" s="65">
        <v>4</v>
      </c>
      <c r="NUY2217" s="66">
        <v>651717.88</v>
      </c>
      <c r="NUZ2217" s="66">
        <v>0</v>
      </c>
      <c r="NVA2217" s="66">
        <v>651717.88</v>
      </c>
      <c r="NVB2217" s="64" t="s">
        <v>1142</v>
      </c>
      <c r="NVC2217" s="64" t="s">
        <v>448</v>
      </c>
      <c r="NVD2217" s="64" t="s">
        <v>2390</v>
      </c>
      <c r="NVE2217" s="64" t="s">
        <v>4</v>
      </c>
      <c r="NVF2217" s="65">
        <v>4</v>
      </c>
      <c r="NVG2217" s="66">
        <v>651717.88</v>
      </c>
      <c r="NVH2217" s="66">
        <v>0</v>
      </c>
      <c r="NVI2217" s="66">
        <v>651717.88</v>
      </c>
      <c r="NVJ2217" s="64" t="s">
        <v>1142</v>
      </c>
      <c r="NVK2217" s="64" t="s">
        <v>448</v>
      </c>
      <c r="NVL2217" s="64" t="s">
        <v>2390</v>
      </c>
      <c r="NVM2217" s="64" t="s">
        <v>4</v>
      </c>
      <c r="NVN2217" s="65">
        <v>4</v>
      </c>
      <c r="NVO2217" s="66">
        <v>651717.88</v>
      </c>
      <c r="NVP2217" s="66">
        <v>0</v>
      </c>
      <c r="NVQ2217" s="66">
        <v>651717.88</v>
      </c>
      <c r="NVR2217" s="64" t="s">
        <v>1142</v>
      </c>
      <c r="NVS2217" s="64" t="s">
        <v>448</v>
      </c>
      <c r="NVT2217" s="64" t="s">
        <v>2390</v>
      </c>
      <c r="NVU2217" s="64" t="s">
        <v>4</v>
      </c>
      <c r="NVV2217" s="65">
        <v>4</v>
      </c>
      <c r="NVW2217" s="66">
        <v>651717.88</v>
      </c>
      <c r="NVX2217" s="66">
        <v>0</v>
      </c>
      <c r="NVY2217" s="66">
        <v>651717.88</v>
      </c>
      <c r="NVZ2217" s="64" t="s">
        <v>1142</v>
      </c>
      <c r="NWA2217" s="64" t="s">
        <v>448</v>
      </c>
      <c r="NWB2217" s="64" t="s">
        <v>2390</v>
      </c>
      <c r="NWC2217" s="64" t="s">
        <v>4</v>
      </c>
      <c r="NWD2217" s="65">
        <v>4</v>
      </c>
      <c r="NWE2217" s="66">
        <v>651717.88</v>
      </c>
      <c r="NWF2217" s="66">
        <v>0</v>
      </c>
      <c r="NWG2217" s="66">
        <v>651717.88</v>
      </c>
      <c r="NWH2217" s="64" t="s">
        <v>1142</v>
      </c>
      <c r="NWI2217" s="64" t="s">
        <v>448</v>
      </c>
      <c r="NWJ2217" s="64" t="s">
        <v>2390</v>
      </c>
      <c r="NWK2217" s="64" t="s">
        <v>4</v>
      </c>
      <c r="NWL2217" s="65">
        <v>4</v>
      </c>
      <c r="NWM2217" s="66">
        <v>651717.88</v>
      </c>
      <c r="NWN2217" s="66">
        <v>0</v>
      </c>
      <c r="NWO2217" s="66">
        <v>651717.88</v>
      </c>
      <c r="NWP2217" s="64" t="s">
        <v>1142</v>
      </c>
      <c r="NWQ2217" s="64" t="s">
        <v>448</v>
      </c>
      <c r="NWR2217" s="64" t="s">
        <v>2390</v>
      </c>
      <c r="NWS2217" s="64" t="s">
        <v>4</v>
      </c>
      <c r="NWT2217" s="65">
        <v>4</v>
      </c>
      <c r="NWU2217" s="66">
        <v>651717.88</v>
      </c>
      <c r="NWV2217" s="66">
        <v>0</v>
      </c>
      <c r="NWW2217" s="66">
        <v>651717.88</v>
      </c>
      <c r="NWX2217" s="64" t="s">
        <v>1142</v>
      </c>
      <c r="NWY2217" s="64" t="s">
        <v>448</v>
      </c>
      <c r="NWZ2217" s="64" t="s">
        <v>2390</v>
      </c>
      <c r="NXA2217" s="64" t="s">
        <v>4</v>
      </c>
      <c r="NXB2217" s="65">
        <v>4</v>
      </c>
      <c r="NXC2217" s="66">
        <v>651717.88</v>
      </c>
      <c r="NXD2217" s="66">
        <v>0</v>
      </c>
      <c r="NXE2217" s="66">
        <v>651717.88</v>
      </c>
      <c r="NXF2217" s="64" t="s">
        <v>1142</v>
      </c>
      <c r="NXG2217" s="64" t="s">
        <v>448</v>
      </c>
      <c r="NXH2217" s="64" t="s">
        <v>2390</v>
      </c>
      <c r="NXI2217" s="64" t="s">
        <v>4</v>
      </c>
      <c r="NXJ2217" s="65">
        <v>4</v>
      </c>
      <c r="NXK2217" s="66">
        <v>651717.88</v>
      </c>
      <c r="NXL2217" s="66">
        <v>0</v>
      </c>
      <c r="NXM2217" s="66">
        <v>651717.88</v>
      </c>
      <c r="NXN2217" s="64" t="s">
        <v>1142</v>
      </c>
      <c r="NXO2217" s="64" t="s">
        <v>448</v>
      </c>
      <c r="NXP2217" s="64" t="s">
        <v>2390</v>
      </c>
      <c r="NXQ2217" s="64" t="s">
        <v>4</v>
      </c>
      <c r="NXR2217" s="65">
        <v>4</v>
      </c>
      <c r="NXS2217" s="66">
        <v>651717.88</v>
      </c>
      <c r="NXT2217" s="66">
        <v>0</v>
      </c>
      <c r="NXU2217" s="66">
        <v>651717.88</v>
      </c>
      <c r="NXV2217" s="64" t="s">
        <v>1142</v>
      </c>
      <c r="NXW2217" s="64" t="s">
        <v>448</v>
      </c>
      <c r="NXX2217" s="64" t="s">
        <v>2390</v>
      </c>
      <c r="NXY2217" s="64" t="s">
        <v>4</v>
      </c>
      <c r="NXZ2217" s="65">
        <v>4</v>
      </c>
      <c r="NYA2217" s="66">
        <v>651717.88</v>
      </c>
      <c r="NYB2217" s="66">
        <v>0</v>
      </c>
      <c r="NYC2217" s="66">
        <v>651717.88</v>
      </c>
      <c r="NYD2217" s="64" t="s">
        <v>1142</v>
      </c>
      <c r="NYE2217" s="64" t="s">
        <v>448</v>
      </c>
      <c r="NYF2217" s="64" t="s">
        <v>2390</v>
      </c>
      <c r="NYG2217" s="64" t="s">
        <v>4</v>
      </c>
      <c r="NYH2217" s="65">
        <v>4</v>
      </c>
      <c r="NYI2217" s="66">
        <v>651717.88</v>
      </c>
      <c r="NYJ2217" s="66">
        <v>0</v>
      </c>
      <c r="NYK2217" s="66">
        <v>651717.88</v>
      </c>
      <c r="NYL2217" s="64" t="s">
        <v>1142</v>
      </c>
      <c r="NYM2217" s="64" t="s">
        <v>448</v>
      </c>
      <c r="NYN2217" s="64" t="s">
        <v>2390</v>
      </c>
      <c r="NYO2217" s="64" t="s">
        <v>4</v>
      </c>
      <c r="NYP2217" s="65">
        <v>4</v>
      </c>
      <c r="NYQ2217" s="66">
        <v>651717.88</v>
      </c>
      <c r="NYR2217" s="66">
        <v>0</v>
      </c>
      <c r="NYS2217" s="66">
        <v>651717.88</v>
      </c>
      <c r="NYT2217" s="64" t="s">
        <v>1142</v>
      </c>
      <c r="NYU2217" s="64" t="s">
        <v>448</v>
      </c>
      <c r="NYV2217" s="64" t="s">
        <v>2390</v>
      </c>
      <c r="NYW2217" s="64" t="s">
        <v>4</v>
      </c>
      <c r="NYX2217" s="65">
        <v>4</v>
      </c>
      <c r="NYY2217" s="66">
        <v>651717.88</v>
      </c>
      <c r="NYZ2217" s="66">
        <v>0</v>
      </c>
      <c r="NZA2217" s="66">
        <v>651717.88</v>
      </c>
      <c r="NZB2217" s="64" t="s">
        <v>1142</v>
      </c>
      <c r="NZC2217" s="64" t="s">
        <v>448</v>
      </c>
      <c r="NZD2217" s="64" t="s">
        <v>2390</v>
      </c>
      <c r="NZE2217" s="64" t="s">
        <v>4</v>
      </c>
      <c r="NZF2217" s="65">
        <v>4</v>
      </c>
      <c r="NZG2217" s="66">
        <v>651717.88</v>
      </c>
      <c r="NZH2217" s="66">
        <v>0</v>
      </c>
      <c r="NZI2217" s="66">
        <v>651717.88</v>
      </c>
      <c r="NZJ2217" s="64" t="s">
        <v>1142</v>
      </c>
      <c r="NZK2217" s="64" t="s">
        <v>448</v>
      </c>
      <c r="NZL2217" s="64" t="s">
        <v>2390</v>
      </c>
      <c r="NZM2217" s="64" t="s">
        <v>4</v>
      </c>
      <c r="NZN2217" s="65">
        <v>4</v>
      </c>
      <c r="NZO2217" s="66">
        <v>651717.88</v>
      </c>
      <c r="NZP2217" s="66">
        <v>0</v>
      </c>
      <c r="NZQ2217" s="66">
        <v>651717.88</v>
      </c>
      <c r="NZR2217" s="64" t="s">
        <v>1142</v>
      </c>
      <c r="NZS2217" s="64" t="s">
        <v>448</v>
      </c>
      <c r="NZT2217" s="64" t="s">
        <v>2390</v>
      </c>
      <c r="NZU2217" s="64" t="s">
        <v>4</v>
      </c>
      <c r="NZV2217" s="65">
        <v>4</v>
      </c>
      <c r="NZW2217" s="66">
        <v>651717.88</v>
      </c>
      <c r="NZX2217" s="66">
        <v>0</v>
      </c>
      <c r="NZY2217" s="66">
        <v>651717.88</v>
      </c>
      <c r="NZZ2217" s="64" t="s">
        <v>1142</v>
      </c>
      <c r="OAA2217" s="64" t="s">
        <v>448</v>
      </c>
      <c r="OAB2217" s="64" t="s">
        <v>2390</v>
      </c>
      <c r="OAC2217" s="64" t="s">
        <v>4</v>
      </c>
      <c r="OAD2217" s="65">
        <v>4</v>
      </c>
      <c r="OAE2217" s="66">
        <v>651717.88</v>
      </c>
      <c r="OAF2217" s="66">
        <v>0</v>
      </c>
      <c r="OAG2217" s="66">
        <v>651717.88</v>
      </c>
      <c r="OAH2217" s="64" t="s">
        <v>1142</v>
      </c>
      <c r="OAI2217" s="64" t="s">
        <v>448</v>
      </c>
      <c r="OAJ2217" s="64" t="s">
        <v>2390</v>
      </c>
      <c r="OAK2217" s="64" t="s">
        <v>4</v>
      </c>
      <c r="OAL2217" s="65">
        <v>4</v>
      </c>
      <c r="OAM2217" s="66">
        <v>651717.88</v>
      </c>
      <c r="OAN2217" s="66">
        <v>0</v>
      </c>
      <c r="OAO2217" s="66">
        <v>651717.88</v>
      </c>
      <c r="OAP2217" s="64" t="s">
        <v>1142</v>
      </c>
      <c r="OAQ2217" s="64" t="s">
        <v>448</v>
      </c>
      <c r="OAR2217" s="64" t="s">
        <v>2390</v>
      </c>
      <c r="OAS2217" s="64" t="s">
        <v>4</v>
      </c>
      <c r="OAT2217" s="65">
        <v>4</v>
      </c>
      <c r="OAU2217" s="66">
        <v>651717.88</v>
      </c>
      <c r="OAV2217" s="66">
        <v>0</v>
      </c>
      <c r="OAW2217" s="66">
        <v>651717.88</v>
      </c>
      <c r="OAX2217" s="64" t="s">
        <v>1142</v>
      </c>
      <c r="OAY2217" s="64" t="s">
        <v>448</v>
      </c>
      <c r="OAZ2217" s="64" t="s">
        <v>2390</v>
      </c>
      <c r="OBA2217" s="64" t="s">
        <v>4</v>
      </c>
      <c r="OBB2217" s="65">
        <v>4</v>
      </c>
      <c r="OBC2217" s="66">
        <v>651717.88</v>
      </c>
      <c r="OBD2217" s="66">
        <v>0</v>
      </c>
      <c r="OBE2217" s="66">
        <v>651717.88</v>
      </c>
      <c r="OBF2217" s="64" t="s">
        <v>1142</v>
      </c>
      <c r="OBG2217" s="64" t="s">
        <v>448</v>
      </c>
      <c r="OBH2217" s="64" t="s">
        <v>2390</v>
      </c>
      <c r="OBI2217" s="64" t="s">
        <v>4</v>
      </c>
      <c r="OBJ2217" s="65">
        <v>4</v>
      </c>
      <c r="OBK2217" s="66">
        <v>651717.88</v>
      </c>
      <c r="OBL2217" s="66">
        <v>0</v>
      </c>
      <c r="OBM2217" s="66">
        <v>651717.88</v>
      </c>
      <c r="OBN2217" s="64" t="s">
        <v>1142</v>
      </c>
      <c r="OBO2217" s="64" t="s">
        <v>448</v>
      </c>
      <c r="OBP2217" s="64" t="s">
        <v>2390</v>
      </c>
      <c r="OBQ2217" s="64" t="s">
        <v>4</v>
      </c>
      <c r="OBR2217" s="65">
        <v>4</v>
      </c>
      <c r="OBS2217" s="66">
        <v>651717.88</v>
      </c>
      <c r="OBT2217" s="66">
        <v>0</v>
      </c>
      <c r="OBU2217" s="66">
        <v>651717.88</v>
      </c>
      <c r="OBV2217" s="64" t="s">
        <v>1142</v>
      </c>
      <c r="OBW2217" s="64" t="s">
        <v>448</v>
      </c>
      <c r="OBX2217" s="64" t="s">
        <v>2390</v>
      </c>
      <c r="OBY2217" s="64" t="s">
        <v>4</v>
      </c>
      <c r="OBZ2217" s="65">
        <v>4</v>
      </c>
      <c r="OCA2217" s="66">
        <v>651717.88</v>
      </c>
      <c r="OCB2217" s="66">
        <v>0</v>
      </c>
      <c r="OCC2217" s="66">
        <v>651717.88</v>
      </c>
      <c r="OCD2217" s="64" t="s">
        <v>1142</v>
      </c>
      <c r="OCE2217" s="64" t="s">
        <v>448</v>
      </c>
      <c r="OCF2217" s="64" t="s">
        <v>2390</v>
      </c>
      <c r="OCG2217" s="64" t="s">
        <v>4</v>
      </c>
      <c r="OCH2217" s="65">
        <v>4</v>
      </c>
      <c r="OCI2217" s="66">
        <v>651717.88</v>
      </c>
      <c r="OCJ2217" s="66">
        <v>0</v>
      </c>
      <c r="OCK2217" s="66">
        <v>651717.88</v>
      </c>
      <c r="OCL2217" s="64" t="s">
        <v>1142</v>
      </c>
      <c r="OCM2217" s="64" t="s">
        <v>448</v>
      </c>
      <c r="OCN2217" s="64" t="s">
        <v>2390</v>
      </c>
      <c r="OCO2217" s="64" t="s">
        <v>4</v>
      </c>
      <c r="OCP2217" s="65">
        <v>4</v>
      </c>
      <c r="OCQ2217" s="66">
        <v>651717.88</v>
      </c>
      <c r="OCR2217" s="66">
        <v>0</v>
      </c>
      <c r="OCS2217" s="66">
        <v>651717.88</v>
      </c>
      <c r="OCT2217" s="64" t="s">
        <v>1142</v>
      </c>
      <c r="OCU2217" s="64" t="s">
        <v>448</v>
      </c>
      <c r="OCV2217" s="64" t="s">
        <v>2390</v>
      </c>
      <c r="OCW2217" s="64" t="s">
        <v>4</v>
      </c>
      <c r="OCX2217" s="65">
        <v>4</v>
      </c>
      <c r="OCY2217" s="66">
        <v>651717.88</v>
      </c>
      <c r="OCZ2217" s="66">
        <v>0</v>
      </c>
      <c r="ODA2217" s="66">
        <v>651717.88</v>
      </c>
      <c r="ODB2217" s="64" t="s">
        <v>1142</v>
      </c>
      <c r="ODC2217" s="64" t="s">
        <v>448</v>
      </c>
      <c r="ODD2217" s="64" t="s">
        <v>2390</v>
      </c>
      <c r="ODE2217" s="64" t="s">
        <v>4</v>
      </c>
      <c r="ODF2217" s="65">
        <v>4</v>
      </c>
      <c r="ODG2217" s="66">
        <v>651717.88</v>
      </c>
      <c r="ODH2217" s="66">
        <v>0</v>
      </c>
      <c r="ODI2217" s="66">
        <v>651717.88</v>
      </c>
      <c r="ODJ2217" s="64" t="s">
        <v>1142</v>
      </c>
      <c r="ODK2217" s="64" t="s">
        <v>448</v>
      </c>
      <c r="ODL2217" s="64" t="s">
        <v>2390</v>
      </c>
      <c r="ODM2217" s="64" t="s">
        <v>4</v>
      </c>
      <c r="ODN2217" s="65">
        <v>4</v>
      </c>
      <c r="ODO2217" s="66">
        <v>651717.88</v>
      </c>
      <c r="ODP2217" s="66">
        <v>0</v>
      </c>
      <c r="ODQ2217" s="66">
        <v>651717.88</v>
      </c>
      <c r="ODR2217" s="64" t="s">
        <v>1142</v>
      </c>
      <c r="ODS2217" s="64" t="s">
        <v>448</v>
      </c>
      <c r="ODT2217" s="64" t="s">
        <v>2390</v>
      </c>
      <c r="ODU2217" s="64" t="s">
        <v>4</v>
      </c>
      <c r="ODV2217" s="65">
        <v>4</v>
      </c>
      <c r="ODW2217" s="66">
        <v>651717.88</v>
      </c>
      <c r="ODX2217" s="66">
        <v>0</v>
      </c>
      <c r="ODY2217" s="66">
        <v>651717.88</v>
      </c>
      <c r="ODZ2217" s="64" t="s">
        <v>1142</v>
      </c>
      <c r="OEA2217" s="64" t="s">
        <v>448</v>
      </c>
      <c r="OEB2217" s="64" t="s">
        <v>2390</v>
      </c>
      <c r="OEC2217" s="64" t="s">
        <v>4</v>
      </c>
      <c r="OED2217" s="65">
        <v>4</v>
      </c>
      <c r="OEE2217" s="66">
        <v>651717.88</v>
      </c>
      <c r="OEF2217" s="66">
        <v>0</v>
      </c>
      <c r="OEG2217" s="66">
        <v>651717.88</v>
      </c>
      <c r="OEH2217" s="64" t="s">
        <v>1142</v>
      </c>
      <c r="OEI2217" s="64" t="s">
        <v>448</v>
      </c>
      <c r="OEJ2217" s="64" t="s">
        <v>2390</v>
      </c>
      <c r="OEK2217" s="64" t="s">
        <v>4</v>
      </c>
      <c r="OEL2217" s="65">
        <v>4</v>
      </c>
      <c r="OEM2217" s="66">
        <v>651717.88</v>
      </c>
      <c r="OEN2217" s="66">
        <v>0</v>
      </c>
      <c r="OEO2217" s="66">
        <v>651717.88</v>
      </c>
      <c r="OEP2217" s="64" t="s">
        <v>1142</v>
      </c>
      <c r="OEQ2217" s="64" t="s">
        <v>448</v>
      </c>
      <c r="OER2217" s="64" t="s">
        <v>2390</v>
      </c>
      <c r="OES2217" s="64" t="s">
        <v>4</v>
      </c>
      <c r="OET2217" s="65">
        <v>4</v>
      </c>
      <c r="OEU2217" s="66">
        <v>651717.88</v>
      </c>
      <c r="OEV2217" s="66">
        <v>0</v>
      </c>
      <c r="OEW2217" s="66">
        <v>651717.88</v>
      </c>
      <c r="OEX2217" s="64" t="s">
        <v>1142</v>
      </c>
      <c r="OEY2217" s="64" t="s">
        <v>448</v>
      </c>
      <c r="OEZ2217" s="64" t="s">
        <v>2390</v>
      </c>
      <c r="OFA2217" s="64" t="s">
        <v>4</v>
      </c>
      <c r="OFB2217" s="65">
        <v>4</v>
      </c>
      <c r="OFC2217" s="66">
        <v>651717.88</v>
      </c>
      <c r="OFD2217" s="66">
        <v>0</v>
      </c>
      <c r="OFE2217" s="66">
        <v>651717.88</v>
      </c>
      <c r="OFF2217" s="64" t="s">
        <v>1142</v>
      </c>
      <c r="OFG2217" s="64" t="s">
        <v>448</v>
      </c>
      <c r="OFH2217" s="64" t="s">
        <v>2390</v>
      </c>
      <c r="OFI2217" s="64" t="s">
        <v>4</v>
      </c>
      <c r="OFJ2217" s="65">
        <v>4</v>
      </c>
      <c r="OFK2217" s="66">
        <v>651717.88</v>
      </c>
      <c r="OFL2217" s="66">
        <v>0</v>
      </c>
      <c r="OFM2217" s="66">
        <v>651717.88</v>
      </c>
      <c r="OFN2217" s="64" t="s">
        <v>1142</v>
      </c>
      <c r="OFO2217" s="64" t="s">
        <v>448</v>
      </c>
      <c r="OFP2217" s="64" t="s">
        <v>2390</v>
      </c>
      <c r="OFQ2217" s="64" t="s">
        <v>4</v>
      </c>
      <c r="OFR2217" s="65">
        <v>4</v>
      </c>
      <c r="OFS2217" s="66">
        <v>651717.88</v>
      </c>
      <c r="OFT2217" s="66">
        <v>0</v>
      </c>
      <c r="OFU2217" s="66">
        <v>651717.88</v>
      </c>
      <c r="OFV2217" s="64" t="s">
        <v>1142</v>
      </c>
      <c r="OFW2217" s="64" t="s">
        <v>448</v>
      </c>
      <c r="OFX2217" s="64" t="s">
        <v>2390</v>
      </c>
      <c r="OFY2217" s="64" t="s">
        <v>4</v>
      </c>
      <c r="OFZ2217" s="65">
        <v>4</v>
      </c>
      <c r="OGA2217" s="66">
        <v>651717.88</v>
      </c>
      <c r="OGB2217" s="66">
        <v>0</v>
      </c>
      <c r="OGC2217" s="66">
        <v>651717.88</v>
      </c>
      <c r="OGD2217" s="64" t="s">
        <v>1142</v>
      </c>
      <c r="OGE2217" s="64" t="s">
        <v>448</v>
      </c>
      <c r="OGF2217" s="64" t="s">
        <v>2390</v>
      </c>
      <c r="OGG2217" s="64" t="s">
        <v>4</v>
      </c>
      <c r="OGH2217" s="65">
        <v>4</v>
      </c>
      <c r="OGI2217" s="66">
        <v>651717.88</v>
      </c>
      <c r="OGJ2217" s="66">
        <v>0</v>
      </c>
      <c r="OGK2217" s="66">
        <v>651717.88</v>
      </c>
      <c r="OGL2217" s="64" t="s">
        <v>1142</v>
      </c>
      <c r="OGM2217" s="64" t="s">
        <v>448</v>
      </c>
      <c r="OGN2217" s="64" t="s">
        <v>2390</v>
      </c>
      <c r="OGO2217" s="64" t="s">
        <v>4</v>
      </c>
      <c r="OGP2217" s="65">
        <v>4</v>
      </c>
      <c r="OGQ2217" s="66">
        <v>651717.88</v>
      </c>
      <c r="OGR2217" s="66">
        <v>0</v>
      </c>
      <c r="OGS2217" s="66">
        <v>651717.88</v>
      </c>
      <c r="OGT2217" s="64" t="s">
        <v>1142</v>
      </c>
      <c r="OGU2217" s="64" t="s">
        <v>448</v>
      </c>
      <c r="OGV2217" s="64" t="s">
        <v>2390</v>
      </c>
      <c r="OGW2217" s="64" t="s">
        <v>4</v>
      </c>
      <c r="OGX2217" s="65">
        <v>4</v>
      </c>
      <c r="OGY2217" s="66">
        <v>651717.88</v>
      </c>
      <c r="OGZ2217" s="66">
        <v>0</v>
      </c>
      <c r="OHA2217" s="66">
        <v>651717.88</v>
      </c>
      <c r="OHB2217" s="64" t="s">
        <v>1142</v>
      </c>
      <c r="OHC2217" s="64" t="s">
        <v>448</v>
      </c>
      <c r="OHD2217" s="64" t="s">
        <v>2390</v>
      </c>
      <c r="OHE2217" s="64" t="s">
        <v>4</v>
      </c>
      <c r="OHF2217" s="65">
        <v>4</v>
      </c>
      <c r="OHG2217" s="66">
        <v>651717.88</v>
      </c>
      <c r="OHH2217" s="66">
        <v>0</v>
      </c>
      <c r="OHI2217" s="66">
        <v>651717.88</v>
      </c>
      <c r="OHJ2217" s="64" t="s">
        <v>1142</v>
      </c>
      <c r="OHK2217" s="64" t="s">
        <v>448</v>
      </c>
      <c r="OHL2217" s="64" t="s">
        <v>2390</v>
      </c>
      <c r="OHM2217" s="64" t="s">
        <v>4</v>
      </c>
      <c r="OHN2217" s="65">
        <v>4</v>
      </c>
      <c r="OHO2217" s="66">
        <v>651717.88</v>
      </c>
      <c r="OHP2217" s="66">
        <v>0</v>
      </c>
      <c r="OHQ2217" s="66">
        <v>651717.88</v>
      </c>
      <c r="OHR2217" s="64" t="s">
        <v>1142</v>
      </c>
      <c r="OHS2217" s="64" t="s">
        <v>448</v>
      </c>
      <c r="OHT2217" s="64" t="s">
        <v>2390</v>
      </c>
      <c r="OHU2217" s="64" t="s">
        <v>4</v>
      </c>
      <c r="OHV2217" s="65">
        <v>4</v>
      </c>
      <c r="OHW2217" s="66">
        <v>651717.88</v>
      </c>
      <c r="OHX2217" s="66">
        <v>0</v>
      </c>
      <c r="OHY2217" s="66">
        <v>651717.88</v>
      </c>
      <c r="OHZ2217" s="64" t="s">
        <v>1142</v>
      </c>
      <c r="OIA2217" s="64" t="s">
        <v>448</v>
      </c>
      <c r="OIB2217" s="64" t="s">
        <v>2390</v>
      </c>
      <c r="OIC2217" s="64" t="s">
        <v>4</v>
      </c>
      <c r="OID2217" s="65">
        <v>4</v>
      </c>
      <c r="OIE2217" s="66">
        <v>651717.88</v>
      </c>
      <c r="OIF2217" s="66">
        <v>0</v>
      </c>
      <c r="OIG2217" s="66">
        <v>651717.88</v>
      </c>
      <c r="OIH2217" s="64" t="s">
        <v>1142</v>
      </c>
      <c r="OII2217" s="64" t="s">
        <v>448</v>
      </c>
      <c r="OIJ2217" s="64" t="s">
        <v>2390</v>
      </c>
      <c r="OIK2217" s="64" t="s">
        <v>4</v>
      </c>
      <c r="OIL2217" s="65">
        <v>4</v>
      </c>
      <c r="OIM2217" s="66">
        <v>651717.88</v>
      </c>
      <c r="OIN2217" s="66">
        <v>0</v>
      </c>
      <c r="OIO2217" s="66">
        <v>651717.88</v>
      </c>
      <c r="OIP2217" s="64" t="s">
        <v>1142</v>
      </c>
      <c r="OIQ2217" s="64" t="s">
        <v>448</v>
      </c>
      <c r="OIR2217" s="64" t="s">
        <v>2390</v>
      </c>
      <c r="OIS2217" s="64" t="s">
        <v>4</v>
      </c>
      <c r="OIT2217" s="65">
        <v>4</v>
      </c>
      <c r="OIU2217" s="66">
        <v>651717.88</v>
      </c>
      <c r="OIV2217" s="66">
        <v>0</v>
      </c>
      <c r="OIW2217" s="66">
        <v>651717.88</v>
      </c>
      <c r="OIX2217" s="64" t="s">
        <v>1142</v>
      </c>
      <c r="OIY2217" s="64" t="s">
        <v>448</v>
      </c>
      <c r="OIZ2217" s="64" t="s">
        <v>2390</v>
      </c>
      <c r="OJA2217" s="64" t="s">
        <v>4</v>
      </c>
      <c r="OJB2217" s="65">
        <v>4</v>
      </c>
      <c r="OJC2217" s="66">
        <v>651717.88</v>
      </c>
      <c r="OJD2217" s="66">
        <v>0</v>
      </c>
      <c r="OJE2217" s="66">
        <v>651717.88</v>
      </c>
      <c r="OJF2217" s="64" t="s">
        <v>1142</v>
      </c>
      <c r="OJG2217" s="64" t="s">
        <v>448</v>
      </c>
      <c r="OJH2217" s="64" t="s">
        <v>2390</v>
      </c>
      <c r="OJI2217" s="64" t="s">
        <v>4</v>
      </c>
      <c r="OJJ2217" s="65">
        <v>4</v>
      </c>
      <c r="OJK2217" s="66">
        <v>651717.88</v>
      </c>
      <c r="OJL2217" s="66">
        <v>0</v>
      </c>
      <c r="OJM2217" s="66">
        <v>651717.88</v>
      </c>
      <c r="OJN2217" s="64" t="s">
        <v>1142</v>
      </c>
      <c r="OJO2217" s="64" t="s">
        <v>448</v>
      </c>
      <c r="OJP2217" s="64" t="s">
        <v>2390</v>
      </c>
      <c r="OJQ2217" s="64" t="s">
        <v>4</v>
      </c>
      <c r="OJR2217" s="65">
        <v>4</v>
      </c>
      <c r="OJS2217" s="66">
        <v>651717.88</v>
      </c>
      <c r="OJT2217" s="66">
        <v>0</v>
      </c>
      <c r="OJU2217" s="66">
        <v>651717.88</v>
      </c>
      <c r="OJV2217" s="64" t="s">
        <v>1142</v>
      </c>
      <c r="OJW2217" s="64" t="s">
        <v>448</v>
      </c>
      <c r="OJX2217" s="64" t="s">
        <v>2390</v>
      </c>
      <c r="OJY2217" s="64" t="s">
        <v>4</v>
      </c>
      <c r="OJZ2217" s="65">
        <v>4</v>
      </c>
      <c r="OKA2217" s="66">
        <v>651717.88</v>
      </c>
      <c r="OKB2217" s="66">
        <v>0</v>
      </c>
      <c r="OKC2217" s="66">
        <v>651717.88</v>
      </c>
      <c r="OKD2217" s="64" t="s">
        <v>1142</v>
      </c>
      <c r="OKE2217" s="64" t="s">
        <v>448</v>
      </c>
      <c r="OKF2217" s="64" t="s">
        <v>2390</v>
      </c>
      <c r="OKG2217" s="64" t="s">
        <v>4</v>
      </c>
      <c r="OKH2217" s="65">
        <v>4</v>
      </c>
      <c r="OKI2217" s="66">
        <v>651717.88</v>
      </c>
      <c r="OKJ2217" s="66">
        <v>0</v>
      </c>
      <c r="OKK2217" s="66">
        <v>651717.88</v>
      </c>
      <c r="OKL2217" s="64" t="s">
        <v>1142</v>
      </c>
      <c r="OKM2217" s="64" t="s">
        <v>448</v>
      </c>
      <c r="OKN2217" s="64" t="s">
        <v>2390</v>
      </c>
      <c r="OKO2217" s="64" t="s">
        <v>4</v>
      </c>
      <c r="OKP2217" s="65">
        <v>4</v>
      </c>
      <c r="OKQ2217" s="66">
        <v>651717.88</v>
      </c>
      <c r="OKR2217" s="66">
        <v>0</v>
      </c>
      <c r="OKS2217" s="66">
        <v>651717.88</v>
      </c>
      <c r="OKT2217" s="64" t="s">
        <v>1142</v>
      </c>
      <c r="OKU2217" s="64" t="s">
        <v>448</v>
      </c>
      <c r="OKV2217" s="64" t="s">
        <v>2390</v>
      </c>
      <c r="OKW2217" s="64" t="s">
        <v>4</v>
      </c>
      <c r="OKX2217" s="65">
        <v>4</v>
      </c>
      <c r="OKY2217" s="66">
        <v>651717.88</v>
      </c>
      <c r="OKZ2217" s="66">
        <v>0</v>
      </c>
      <c r="OLA2217" s="66">
        <v>651717.88</v>
      </c>
      <c r="OLB2217" s="64" t="s">
        <v>1142</v>
      </c>
      <c r="OLC2217" s="64" t="s">
        <v>448</v>
      </c>
      <c r="OLD2217" s="64" t="s">
        <v>2390</v>
      </c>
      <c r="OLE2217" s="64" t="s">
        <v>4</v>
      </c>
      <c r="OLF2217" s="65">
        <v>4</v>
      </c>
      <c r="OLG2217" s="66">
        <v>651717.88</v>
      </c>
      <c r="OLH2217" s="66">
        <v>0</v>
      </c>
      <c r="OLI2217" s="66">
        <v>651717.88</v>
      </c>
      <c r="OLJ2217" s="64" t="s">
        <v>1142</v>
      </c>
      <c r="OLK2217" s="64" t="s">
        <v>448</v>
      </c>
      <c r="OLL2217" s="64" t="s">
        <v>2390</v>
      </c>
      <c r="OLM2217" s="64" t="s">
        <v>4</v>
      </c>
      <c r="OLN2217" s="65">
        <v>4</v>
      </c>
      <c r="OLO2217" s="66">
        <v>651717.88</v>
      </c>
      <c r="OLP2217" s="66">
        <v>0</v>
      </c>
      <c r="OLQ2217" s="66">
        <v>651717.88</v>
      </c>
      <c r="OLR2217" s="64" t="s">
        <v>1142</v>
      </c>
      <c r="OLS2217" s="64" t="s">
        <v>448</v>
      </c>
      <c r="OLT2217" s="64" t="s">
        <v>2390</v>
      </c>
      <c r="OLU2217" s="64" t="s">
        <v>4</v>
      </c>
      <c r="OLV2217" s="65">
        <v>4</v>
      </c>
      <c r="OLW2217" s="66">
        <v>651717.88</v>
      </c>
      <c r="OLX2217" s="66">
        <v>0</v>
      </c>
      <c r="OLY2217" s="66">
        <v>651717.88</v>
      </c>
      <c r="OLZ2217" s="64" t="s">
        <v>1142</v>
      </c>
      <c r="OMA2217" s="64" t="s">
        <v>448</v>
      </c>
      <c r="OMB2217" s="64" t="s">
        <v>2390</v>
      </c>
      <c r="OMC2217" s="64" t="s">
        <v>4</v>
      </c>
      <c r="OMD2217" s="65">
        <v>4</v>
      </c>
      <c r="OME2217" s="66">
        <v>651717.88</v>
      </c>
      <c r="OMF2217" s="66">
        <v>0</v>
      </c>
      <c r="OMG2217" s="66">
        <v>651717.88</v>
      </c>
      <c r="OMH2217" s="64" t="s">
        <v>1142</v>
      </c>
      <c r="OMI2217" s="64" t="s">
        <v>448</v>
      </c>
      <c r="OMJ2217" s="64" t="s">
        <v>2390</v>
      </c>
      <c r="OMK2217" s="64" t="s">
        <v>4</v>
      </c>
      <c r="OML2217" s="65">
        <v>4</v>
      </c>
      <c r="OMM2217" s="66">
        <v>651717.88</v>
      </c>
      <c r="OMN2217" s="66">
        <v>0</v>
      </c>
      <c r="OMO2217" s="66">
        <v>651717.88</v>
      </c>
      <c r="OMP2217" s="64" t="s">
        <v>1142</v>
      </c>
      <c r="OMQ2217" s="64" t="s">
        <v>448</v>
      </c>
      <c r="OMR2217" s="64" t="s">
        <v>2390</v>
      </c>
      <c r="OMS2217" s="64" t="s">
        <v>4</v>
      </c>
      <c r="OMT2217" s="65">
        <v>4</v>
      </c>
      <c r="OMU2217" s="66">
        <v>651717.88</v>
      </c>
      <c r="OMV2217" s="66">
        <v>0</v>
      </c>
      <c r="OMW2217" s="66">
        <v>651717.88</v>
      </c>
      <c r="OMX2217" s="64" t="s">
        <v>1142</v>
      </c>
      <c r="OMY2217" s="64" t="s">
        <v>448</v>
      </c>
      <c r="OMZ2217" s="64" t="s">
        <v>2390</v>
      </c>
      <c r="ONA2217" s="64" t="s">
        <v>4</v>
      </c>
      <c r="ONB2217" s="65">
        <v>4</v>
      </c>
      <c r="ONC2217" s="66">
        <v>651717.88</v>
      </c>
      <c r="OND2217" s="66">
        <v>0</v>
      </c>
      <c r="ONE2217" s="66">
        <v>651717.88</v>
      </c>
      <c r="ONF2217" s="64" t="s">
        <v>1142</v>
      </c>
      <c r="ONG2217" s="64" t="s">
        <v>448</v>
      </c>
      <c r="ONH2217" s="64" t="s">
        <v>2390</v>
      </c>
      <c r="ONI2217" s="64" t="s">
        <v>4</v>
      </c>
      <c r="ONJ2217" s="65">
        <v>4</v>
      </c>
      <c r="ONK2217" s="66">
        <v>651717.88</v>
      </c>
      <c r="ONL2217" s="66">
        <v>0</v>
      </c>
      <c r="ONM2217" s="66">
        <v>651717.88</v>
      </c>
      <c r="ONN2217" s="64" t="s">
        <v>1142</v>
      </c>
      <c r="ONO2217" s="64" t="s">
        <v>448</v>
      </c>
      <c r="ONP2217" s="64" t="s">
        <v>2390</v>
      </c>
      <c r="ONQ2217" s="64" t="s">
        <v>4</v>
      </c>
      <c r="ONR2217" s="65">
        <v>4</v>
      </c>
      <c r="ONS2217" s="66">
        <v>651717.88</v>
      </c>
      <c r="ONT2217" s="66">
        <v>0</v>
      </c>
      <c r="ONU2217" s="66">
        <v>651717.88</v>
      </c>
      <c r="ONV2217" s="64" t="s">
        <v>1142</v>
      </c>
      <c r="ONW2217" s="64" t="s">
        <v>448</v>
      </c>
      <c r="ONX2217" s="64" t="s">
        <v>2390</v>
      </c>
      <c r="ONY2217" s="64" t="s">
        <v>4</v>
      </c>
      <c r="ONZ2217" s="65">
        <v>4</v>
      </c>
      <c r="OOA2217" s="66">
        <v>651717.88</v>
      </c>
      <c r="OOB2217" s="66">
        <v>0</v>
      </c>
      <c r="OOC2217" s="66">
        <v>651717.88</v>
      </c>
      <c r="OOD2217" s="64" t="s">
        <v>1142</v>
      </c>
      <c r="OOE2217" s="64" t="s">
        <v>448</v>
      </c>
      <c r="OOF2217" s="64" t="s">
        <v>2390</v>
      </c>
      <c r="OOG2217" s="64" t="s">
        <v>4</v>
      </c>
      <c r="OOH2217" s="65">
        <v>4</v>
      </c>
      <c r="OOI2217" s="66">
        <v>651717.88</v>
      </c>
      <c r="OOJ2217" s="66">
        <v>0</v>
      </c>
      <c r="OOK2217" s="66">
        <v>651717.88</v>
      </c>
      <c r="OOL2217" s="64" t="s">
        <v>1142</v>
      </c>
      <c r="OOM2217" s="64" t="s">
        <v>448</v>
      </c>
      <c r="OON2217" s="64" t="s">
        <v>2390</v>
      </c>
      <c r="OOO2217" s="64" t="s">
        <v>4</v>
      </c>
      <c r="OOP2217" s="65">
        <v>4</v>
      </c>
      <c r="OOQ2217" s="66">
        <v>651717.88</v>
      </c>
      <c r="OOR2217" s="66">
        <v>0</v>
      </c>
      <c r="OOS2217" s="66">
        <v>651717.88</v>
      </c>
      <c r="OOT2217" s="64" t="s">
        <v>1142</v>
      </c>
      <c r="OOU2217" s="64" t="s">
        <v>448</v>
      </c>
      <c r="OOV2217" s="64" t="s">
        <v>2390</v>
      </c>
      <c r="OOW2217" s="64" t="s">
        <v>4</v>
      </c>
      <c r="OOX2217" s="65">
        <v>4</v>
      </c>
      <c r="OOY2217" s="66">
        <v>651717.88</v>
      </c>
      <c r="OOZ2217" s="66">
        <v>0</v>
      </c>
      <c r="OPA2217" s="66">
        <v>651717.88</v>
      </c>
      <c r="OPB2217" s="64" t="s">
        <v>1142</v>
      </c>
      <c r="OPC2217" s="64" t="s">
        <v>448</v>
      </c>
      <c r="OPD2217" s="64" t="s">
        <v>2390</v>
      </c>
      <c r="OPE2217" s="64" t="s">
        <v>4</v>
      </c>
      <c r="OPF2217" s="65">
        <v>4</v>
      </c>
      <c r="OPG2217" s="66">
        <v>651717.88</v>
      </c>
      <c r="OPH2217" s="66">
        <v>0</v>
      </c>
      <c r="OPI2217" s="66">
        <v>651717.88</v>
      </c>
      <c r="OPJ2217" s="64" t="s">
        <v>1142</v>
      </c>
      <c r="OPK2217" s="64" t="s">
        <v>448</v>
      </c>
      <c r="OPL2217" s="64" t="s">
        <v>2390</v>
      </c>
      <c r="OPM2217" s="64" t="s">
        <v>4</v>
      </c>
      <c r="OPN2217" s="65">
        <v>4</v>
      </c>
      <c r="OPO2217" s="66">
        <v>651717.88</v>
      </c>
      <c r="OPP2217" s="66">
        <v>0</v>
      </c>
      <c r="OPQ2217" s="66">
        <v>651717.88</v>
      </c>
      <c r="OPR2217" s="64" t="s">
        <v>1142</v>
      </c>
      <c r="OPS2217" s="64" t="s">
        <v>448</v>
      </c>
      <c r="OPT2217" s="64" t="s">
        <v>2390</v>
      </c>
      <c r="OPU2217" s="64" t="s">
        <v>4</v>
      </c>
      <c r="OPV2217" s="65">
        <v>4</v>
      </c>
      <c r="OPW2217" s="66">
        <v>651717.88</v>
      </c>
      <c r="OPX2217" s="66">
        <v>0</v>
      </c>
      <c r="OPY2217" s="66">
        <v>651717.88</v>
      </c>
      <c r="OPZ2217" s="64" t="s">
        <v>1142</v>
      </c>
      <c r="OQA2217" s="64" t="s">
        <v>448</v>
      </c>
      <c r="OQB2217" s="64" t="s">
        <v>2390</v>
      </c>
      <c r="OQC2217" s="64" t="s">
        <v>4</v>
      </c>
      <c r="OQD2217" s="65">
        <v>4</v>
      </c>
      <c r="OQE2217" s="66">
        <v>651717.88</v>
      </c>
      <c r="OQF2217" s="66">
        <v>0</v>
      </c>
      <c r="OQG2217" s="66">
        <v>651717.88</v>
      </c>
      <c r="OQH2217" s="64" t="s">
        <v>1142</v>
      </c>
      <c r="OQI2217" s="64" t="s">
        <v>448</v>
      </c>
      <c r="OQJ2217" s="64" t="s">
        <v>2390</v>
      </c>
      <c r="OQK2217" s="64" t="s">
        <v>4</v>
      </c>
      <c r="OQL2217" s="65">
        <v>4</v>
      </c>
      <c r="OQM2217" s="66">
        <v>651717.88</v>
      </c>
      <c r="OQN2217" s="66">
        <v>0</v>
      </c>
      <c r="OQO2217" s="66">
        <v>651717.88</v>
      </c>
      <c r="OQP2217" s="64" t="s">
        <v>1142</v>
      </c>
      <c r="OQQ2217" s="64" t="s">
        <v>448</v>
      </c>
      <c r="OQR2217" s="64" t="s">
        <v>2390</v>
      </c>
      <c r="OQS2217" s="64" t="s">
        <v>4</v>
      </c>
      <c r="OQT2217" s="65">
        <v>4</v>
      </c>
      <c r="OQU2217" s="66">
        <v>651717.88</v>
      </c>
      <c r="OQV2217" s="66">
        <v>0</v>
      </c>
      <c r="OQW2217" s="66">
        <v>651717.88</v>
      </c>
      <c r="OQX2217" s="64" t="s">
        <v>1142</v>
      </c>
      <c r="OQY2217" s="64" t="s">
        <v>448</v>
      </c>
      <c r="OQZ2217" s="64" t="s">
        <v>2390</v>
      </c>
      <c r="ORA2217" s="64" t="s">
        <v>4</v>
      </c>
      <c r="ORB2217" s="65">
        <v>4</v>
      </c>
      <c r="ORC2217" s="66">
        <v>651717.88</v>
      </c>
      <c r="ORD2217" s="66">
        <v>0</v>
      </c>
      <c r="ORE2217" s="66">
        <v>651717.88</v>
      </c>
      <c r="ORF2217" s="64" t="s">
        <v>1142</v>
      </c>
      <c r="ORG2217" s="64" t="s">
        <v>448</v>
      </c>
      <c r="ORH2217" s="64" t="s">
        <v>2390</v>
      </c>
      <c r="ORI2217" s="64" t="s">
        <v>4</v>
      </c>
      <c r="ORJ2217" s="65">
        <v>4</v>
      </c>
      <c r="ORK2217" s="66">
        <v>651717.88</v>
      </c>
      <c r="ORL2217" s="66">
        <v>0</v>
      </c>
      <c r="ORM2217" s="66">
        <v>651717.88</v>
      </c>
      <c r="ORN2217" s="64" t="s">
        <v>1142</v>
      </c>
      <c r="ORO2217" s="64" t="s">
        <v>448</v>
      </c>
      <c r="ORP2217" s="64" t="s">
        <v>2390</v>
      </c>
      <c r="ORQ2217" s="64" t="s">
        <v>4</v>
      </c>
      <c r="ORR2217" s="65">
        <v>4</v>
      </c>
      <c r="ORS2217" s="66">
        <v>651717.88</v>
      </c>
      <c r="ORT2217" s="66">
        <v>0</v>
      </c>
      <c r="ORU2217" s="66">
        <v>651717.88</v>
      </c>
      <c r="ORV2217" s="64" t="s">
        <v>1142</v>
      </c>
      <c r="ORW2217" s="64" t="s">
        <v>448</v>
      </c>
      <c r="ORX2217" s="64" t="s">
        <v>2390</v>
      </c>
      <c r="ORY2217" s="64" t="s">
        <v>4</v>
      </c>
      <c r="ORZ2217" s="65">
        <v>4</v>
      </c>
      <c r="OSA2217" s="66">
        <v>651717.88</v>
      </c>
      <c r="OSB2217" s="66">
        <v>0</v>
      </c>
      <c r="OSC2217" s="66">
        <v>651717.88</v>
      </c>
      <c r="OSD2217" s="64" t="s">
        <v>1142</v>
      </c>
      <c r="OSE2217" s="64" t="s">
        <v>448</v>
      </c>
      <c r="OSF2217" s="64" t="s">
        <v>2390</v>
      </c>
      <c r="OSG2217" s="64" t="s">
        <v>4</v>
      </c>
      <c r="OSH2217" s="65">
        <v>4</v>
      </c>
      <c r="OSI2217" s="66">
        <v>651717.88</v>
      </c>
      <c r="OSJ2217" s="66">
        <v>0</v>
      </c>
      <c r="OSK2217" s="66">
        <v>651717.88</v>
      </c>
      <c r="OSL2217" s="64" t="s">
        <v>1142</v>
      </c>
      <c r="OSM2217" s="64" t="s">
        <v>448</v>
      </c>
      <c r="OSN2217" s="64" t="s">
        <v>2390</v>
      </c>
      <c r="OSO2217" s="64" t="s">
        <v>4</v>
      </c>
      <c r="OSP2217" s="65">
        <v>4</v>
      </c>
      <c r="OSQ2217" s="66">
        <v>651717.88</v>
      </c>
      <c r="OSR2217" s="66">
        <v>0</v>
      </c>
      <c r="OSS2217" s="66">
        <v>651717.88</v>
      </c>
      <c r="OST2217" s="64" t="s">
        <v>1142</v>
      </c>
      <c r="OSU2217" s="64" t="s">
        <v>448</v>
      </c>
      <c r="OSV2217" s="64" t="s">
        <v>2390</v>
      </c>
      <c r="OSW2217" s="64" t="s">
        <v>4</v>
      </c>
      <c r="OSX2217" s="65">
        <v>4</v>
      </c>
      <c r="OSY2217" s="66">
        <v>651717.88</v>
      </c>
      <c r="OSZ2217" s="66">
        <v>0</v>
      </c>
      <c r="OTA2217" s="66">
        <v>651717.88</v>
      </c>
      <c r="OTB2217" s="64" t="s">
        <v>1142</v>
      </c>
      <c r="OTC2217" s="64" t="s">
        <v>448</v>
      </c>
      <c r="OTD2217" s="64" t="s">
        <v>2390</v>
      </c>
      <c r="OTE2217" s="64" t="s">
        <v>4</v>
      </c>
      <c r="OTF2217" s="65">
        <v>4</v>
      </c>
      <c r="OTG2217" s="66">
        <v>651717.88</v>
      </c>
      <c r="OTH2217" s="66">
        <v>0</v>
      </c>
      <c r="OTI2217" s="66">
        <v>651717.88</v>
      </c>
      <c r="OTJ2217" s="64" t="s">
        <v>1142</v>
      </c>
      <c r="OTK2217" s="64" t="s">
        <v>448</v>
      </c>
      <c r="OTL2217" s="64" t="s">
        <v>2390</v>
      </c>
      <c r="OTM2217" s="64" t="s">
        <v>4</v>
      </c>
      <c r="OTN2217" s="65">
        <v>4</v>
      </c>
      <c r="OTO2217" s="66">
        <v>651717.88</v>
      </c>
      <c r="OTP2217" s="66">
        <v>0</v>
      </c>
      <c r="OTQ2217" s="66">
        <v>651717.88</v>
      </c>
      <c r="OTR2217" s="64" t="s">
        <v>1142</v>
      </c>
      <c r="OTS2217" s="64" t="s">
        <v>448</v>
      </c>
      <c r="OTT2217" s="64" t="s">
        <v>2390</v>
      </c>
      <c r="OTU2217" s="64" t="s">
        <v>4</v>
      </c>
      <c r="OTV2217" s="65">
        <v>4</v>
      </c>
      <c r="OTW2217" s="66">
        <v>651717.88</v>
      </c>
      <c r="OTX2217" s="66">
        <v>0</v>
      </c>
      <c r="OTY2217" s="66">
        <v>651717.88</v>
      </c>
      <c r="OTZ2217" s="64" t="s">
        <v>1142</v>
      </c>
      <c r="OUA2217" s="64" t="s">
        <v>448</v>
      </c>
      <c r="OUB2217" s="64" t="s">
        <v>2390</v>
      </c>
      <c r="OUC2217" s="64" t="s">
        <v>4</v>
      </c>
      <c r="OUD2217" s="65">
        <v>4</v>
      </c>
      <c r="OUE2217" s="66">
        <v>651717.88</v>
      </c>
      <c r="OUF2217" s="66">
        <v>0</v>
      </c>
      <c r="OUG2217" s="66">
        <v>651717.88</v>
      </c>
      <c r="OUH2217" s="64" t="s">
        <v>1142</v>
      </c>
      <c r="OUI2217" s="64" t="s">
        <v>448</v>
      </c>
      <c r="OUJ2217" s="64" t="s">
        <v>2390</v>
      </c>
      <c r="OUK2217" s="64" t="s">
        <v>4</v>
      </c>
      <c r="OUL2217" s="65">
        <v>4</v>
      </c>
      <c r="OUM2217" s="66">
        <v>651717.88</v>
      </c>
      <c r="OUN2217" s="66">
        <v>0</v>
      </c>
      <c r="OUO2217" s="66">
        <v>651717.88</v>
      </c>
      <c r="OUP2217" s="64" t="s">
        <v>1142</v>
      </c>
      <c r="OUQ2217" s="64" t="s">
        <v>448</v>
      </c>
      <c r="OUR2217" s="64" t="s">
        <v>2390</v>
      </c>
      <c r="OUS2217" s="64" t="s">
        <v>4</v>
      </c>
      <c r="OUT2217" s="65">
        <v>4</v>
      </c>
      <c r="OUU2217" s="66">
        <v>651717.88</v>
      </c>
      <c r="OUV2217" s="66">
        <v>0</v>
      </c>
      <c r="OUW2217" s="66">
        <v>651717.88</v>
      </c>
      <c r="OUX2217" s="64" t="s">
        <v>1142</v>
      </c>
      <c r="OUY2217" s="64" t="s">
        <v>448</v>
      </c>
      <c r="OUZ2217" s="64" t="s">
        <v>2390</v>
      </c>
      <c r="OVA2217" s="64" t="s">
        <v>4</v>
      </c>
      <c r="OVB2217" s="65">
        <v>4</v>
      </c>
      <c r="OVC2217" s="66">
        <v>651717.88</v>
      </c>
      <c r="OVD2217" s="66">
        <v>0</v>
      </c>
      <c r="OVE2217" s="66">
        <v>651717.88</v>
      </c>
      <c r="OVF2217" s="64" t="s">
        <v>1142</v>
      </c>
      <c r="OVG2217" s="64" t="s">
        <v>448</v>
      </c>
      <c r="OVH2217" s="64" t="s">
        <v>2390</v>
      </c>
      <c r="OVI2217" s="64" t="s">
        <v>4</v>
      </c>
      <c r="OVJ2217" s="65">
        <v>4</v>
      </c>
      <c r="OVK2217" s="66">
        <v>651717.88</v>
      </c>
      <c r="OVL2217" s="66">
        <v>0</v>
      </c>
      <c r="OVM2217" s="66">
        <v>651717.88</v>
      </c>
      <c r="OVN2217" s="64" t="s">
        <v>1142</v>
      </c>
      <c r="OVO2217" s="64" t="s">
        <v>448</v>
      </c>
      <c r="OVP2217" s="64" t="s">
        <v>2390</v>
      </c>
      <c r="OVQ2217" s="64" t="s">
        <v>4</v>
      </c>
      <c r="OVR2217" s="65">
        <v>4</v>
      </c>
      <c r="OVS2217" s="66">
        <v>651717.88</v>
      </c>
      <c r="OVT2217" s="66">
        <v>0</v>
      </c>
      <c r="OVU2217" s="66">
        <v>651717.88</v>
      </c>
      <c r="OVV2217" s="64" t="s">
        <v>1142</v>
      </c>
      <c r="OVW2217" s="64" t="s">
        <v>448</v>
      </c>
      <c r="OVX2217" s="64" t="s">
        <v>2390</v>
      </c>
      <c r="OVY2217" s="64" t="s">
        <v>4</v>
      </c>
      <c r="OVZ2217" s="65">
        <v>4</v>
      </c>
      <c r="OWA2217" s="66">
        <v>651717.88</v>
      </c>
      <c r="OWB2217" s="66">
        <v>0</v>
      </c>
      <c r="OWC2217" s="66">
        <v>651717.88</v>
      </c>
      <c r="OWD2217" s="64" t="s">
        <v>1142</v>
      </c>
      <c r="OWE2217" s="64" t="s">
        <v>448</v>
      </c>
      <c r="OWF2217" s="64" t="s">
        <v>2390</v>
      </c>
      <c r="OWG2217" s="64" t="s">
        <v>4</v>
      </c>
      <c r="OWH2217" s="65">
        <v>4</v>
      </c>
      <c r="OWI2217" s="66">
        <v>651717.88</v>
      </c>
      <c r="OWJ2217" s="66">
        <v>0</v>
      </c>
      <c r="OWK2217" s="66">
        <v>651717.88</v>
      </c>
      <c r="OWL2217" s="64" t="s">
        <v>1142</v>
      </c>
      <c r="OWM2217" s="64" t="s">
        <v>448</v>
      </c>
      <c r="OWN2217" s="64" t="s">
        <v>2390</v>
      </c>
      <c r="OWO2217" s="64" t="s">
        <v>4</v>
      </c>
      <c r="OWP2217" s="65">
        <v>4</v>
      </c>
      <c r="OWQ2217" s="66">
        <v>651717.88</v>
      </c>
      <c r="OWR2217" s="66">
        <v>0</v>
      </c>
      <c r="OWS2217" s="66">
        <v>651717.88</v>
      </c>
      <c r="OWT2217" s="64" t="s">
        <v>1142</v>
      </c>
      <c r="OWU2217" s="64" t="s">
        <v>448</v>
      </c>
      <c r="OWV2217" s="64" t="s">
        <v>2390</v>
      </c>
      <c r="OWW2217" s="64" t="s">
        <v>4</v>
      </c>
      <c r="OWX2217" s="65">
        <v>4</v>
      </c>
      <c r="OWY2217" s="66">
        <v>651717.88</v>
      </c>
      <c r="OWZ2217" s="66">
        <v>0</v>
      </c>
      <c r="OXA2217" s="66">
        <v>651717.88</v>
      </c>
      <c r="OXB2217" s="64" t="s">
        <v>1142</v>
      </c>
      <c r="OXC2217" s="64" t="s">
        <v>448</v>
      </c>
      <c r="OXD2217" s="64" t="s">
        <v>2390</v>
      </c>
      <c r="OXE2217" s="64" t="s">
        <v>4</v>
      </c>
      <c r="OXF2217" s="65">
        <v>4</v>
      </c>
      <c r="OXG2217" s="66">
        <v>651717.88</v>
      </c>
      <c r="OXH2217" s="66">
        <v>0</v>
      </c>
      <c r="OXI2217" s="66">
        <v>651717.88</v>
      </c>
      <c r="OXJ2217" s="64" t="s">
        <v>1142</v>
      </c>
      <c r="OXK2217" s="64" t="s">
        <v>448</v>
      </c>
      <c r="OXL2217" s="64" t="s">
        <v>2390</v>
      </c>
      <c r="OXM2217" s="64" t="s">
        <v>4</v>
      </c>
      <c r="OXN2217" s="65">
        <v>4</v>
      </c>
      <c r="OXO2217" s="66">
        <v>651717.88</v>
      </c>
      <c r="OXP2217" s="66">
        <v>0</v>
      </c>
      <c r="OXQ2217" s="66">
        <v>651717.88</v>
      </c>
      <c r="OXR2217" s="64" t="s">
        <v>1142</v>
      </c>
      <c r="OXS2217" s="64" t="s">
        <v>448</v>
      </c>
      <c r="OXT2217" s="64" t="s">
        <v>2390</v>
      </c>
      <c r="OXU2217" s="64" t="s">
        <v>4</v>
      </c>
      <c r="OXV2217" s="65">
        <v>4</v>
      </c>
      <c r="OXW2217" s="66">
        <v>651717.88</v>
      </c>
      <c r="OXX2217" s="66">
        <v>0</v>
      </c>
      <c r="OXY2217" s="66">
        <v>651717.88</v>
      </c>
      <c r="OXZ2217" s="64" t="s">
        <v>1142</v>
      </c>
      <c r="OYA2217" s="64" t="s">
        <v>448</v>
      </c>
      <c r="OYB2217" s="64" t="s">
        <v>2390</v>
      </c>
      <c r="OYC2217" s="64" t="s">
        <v>4</v>
      </c>
      <c r="OYD2217" s="65">
        <v>4</v>
      </c>
      <c r="OYE2217" s="66">
        <v>651717.88</v>
      </c>
      <c r="OYF2217" s="66">
        <v>0</v>
      </c>
      <c r="OYG2217" s="66">
        <v>651717.88</v>
      </c>
      <c r="OYH2217" s="64" t="s">
        <v>1142</v>
      </c>
      <c r="OYI2217" s="64" t="s">
        <v>448</v>
      </c>
      <c r="OYJ2217" s="64" t="s">
        <v>2390</v>
      </c>
      <c r="OYK2217" s="64" t="s">
        <v>4</v>
      </c>
      <c r="OYL2217" s="65">
        <v>4</v>
      </c>
      <c r="OYM2217" s="66">
        <v>651717.88</v>
      </c>
      <c r="OYN2217" s="66">
        <v>0</v>
      </c>
      <c r="OYO2217" s="66">
        <v>651717.88</v>
      </c>
      <c r="OYP2217" s="64" t="s">
        <v>1142</v>
      </c>
      <c r="OYQ2217" s="64" t="s">
        <v>448</v>
      </c>
      <c r="OYR2217" s="64" t="s">
        <v>2390</v>
      </c>
      <c r="OYS2217" s="64" t="s">
        <v>4</v>
      </c>
      <c r="OYT2217" s="65">
        <v>4</v>
      </c>
      <c r="OYU2217" s="66">
        <v>651717.88</v>
      </c>
      <c r="OYV2217" s="66">
        <v>0</v>
      </c>
      <c r="OYW2217" s="66">
        <v>651717.88</v>
      </c>
      <c r="OYX2217" s="64" t="s">
        <v>1142</v>
      </c>
      <c r="OYY2217" s="64" t="s">
        <v>448</v>
      </c>
      <c r="OYZ2217" s="64" t="s">
        <v>2390</v>
      </c>
      <c r="OZA2217" s="64" t="s">
        <v>4</v>
      </c>
      <c r="OZB2217" s="65">
        <v>4</v>
      </c>
      <c r="OZC2217" s="66">
        <v>651717.88</v>
      </c>
      <c r="OZD2217" s="66">
        <v>0</v>
      </c>
      <c r="OZE2217" s="66">
        <v>651717.88</v>
      </c>
      <c r="OZF2217" s="64" t="s">
        <v>1142</v>
      </c>
      <c r="OZG2217" s="64" t="s">
        <v>448</v>
      </c>
      <c r="OZH2217" s="64" t="s">
        <v>2390</v>
      </c>
      <c r="OZI2217" s="64" t="s">
        <v>4</v>
      </c>
      <c r="OZJ2217" s="65">
        <v>4</v>
      </c>
      <c r="OZK2217" s="66">
        <v>651717.88</v>
      </c>
      <c r="OZL2217" s="66">
        <v>0</v>
      </c>
      <c r="OZM2217" s="66">
        <v>651717.88</v>
      </c>
      <c r="OZN2217" s="64" t="s">
        <v>1142</v>
      </c>
      <c r="OZO2217" s="64" t="s">
        <v>448</v>
      </c>
      <c r="OZP2217" s="64" t="s">
        <v>2390</v>
      </c>
      <c r="OZQ2217" s="64" t="s">
        <v>4</v>
      </c>
      <c r="OZR2217" s="65">
        <v>4</v>
      </c>
      <c r="OZS2217" s="66">
        <v>651717.88</v>
      </c>
      <c r="OZT2217" s="66">
        <v>0</v>
      </c>
      <c r="OZU2217" s="66">
        <v>651717.88</v>
      </c>
      <c r="OZV2217" s="64" t="s">
        <v>1142</v>
      </c>
      <c r="OZW2217" s="64" t="s">
        <v>448</v>
      </c>
      <c r="OZX2217" s="64" t="s">
        <v>2390</v>
      </c>
      <c r="OZY2217" s="64" t="s">
        <v>4</v>
      </c>
      <c r="OZZ2217" s="65">
        <v>4</v>
      </c>
      <c r="PAA2217" s="66">
        <v>651717.88</v>
      </c>
      <c r="PAB2217" s="66">
        <v>0</v>
      </c>
      <c r="PAC2217" s="66">
        <v>651717.88</v>
      </c>
      <c r="PAD2217" s="64" t="s">
        <v>1142</v>
      </c>
      <c r="PAE2217" s="64" t="s">
        <v>448</v>
      </c>
      <c r="PAF2217" s="64" t="s">
        <v>2390</v>
      </c>
      <c r="PAG2217" s="64" t="s">
        <v>4</v>
      </c>
      <c r="PAH2217" s="65">
        <v>4</v>
      </c>
      <c r="PAI2217" s="66">
        <v>651717.88</v>
      </c>
      <c r="PAJ2217" s="66">
        <v>0</v>
      </c>
      <c r="PAK2217" s="66">
        <v>651717.88</v>
      </c>
      <c r="PAL2217" s="64" t="s">
        <v>1142</v>
      </c>
      <c r="PAM2217" s="64" t="s">
        <v>448</v>
      </c>
      <c r="PAN2217" s="64" t="s">
        <v>2390</v>
      </c>
      <c r="PAO2217" s="64" t="s">
        <v>4</v>
      </c>
      <c r="PAP2217" s="65">
        <v>4</v>
      </c>
      <c r="PAQ2217" s="66">
        <v>651717.88</v>
      </c>
      <c r="PAR2217" s="66">
        <v>0</v>
      </c>
      <c r="PAS2217" s="66">
        <v>651717.88</v>
      </c>
      <c r="PAT2217" s="64" t="s">
        <v>1142</v>
      </c>
      <c r="PAU2217" s="64" t="s">
        <v>448</v>
      </c>
      <c r="PAV2217" s="64" t="s">
        <v>2390</v>
      </c>
      <c r="PAW2217" s="64" t="s">
        <v>4</v>
      </c>
      <c r="PAX2217" s="65">
        <v>4</v>
      </c>
      <c r="PAY2217" s="66">
        <v>651717.88</v>
      </c>
      <c r="PAZ2217" s="66">
        <v>0</v>
      </c>
      <c r="PBA2217" s="66">
        <v>651717.88</v>
      </c>
      <c r="PBB2217" s="64" t="s">
        <v>1142</v>
      </c>
      <c r="PBC2217" s="64" t="s">
        <v>448</v>
      </c>
      <c r="PBD2217" s="64" t="s">
        <v>2390</v>
      </c>
      <c r="PBE2217" s="64" t="s">
        <v>4</v>
      </c>
      <c r="PBF2217" s="65">
        <v>4</v>
      </c>
      <c r="PBG2217" s="66">
        <v>651717.88</v>
      </c>
      <c r="PBH2217" s="66">
        <v>0</v>
      </c>
      <c r="PBI2217" s="66">
        <v>651717.88</v>
      </c>
      <c r="PBJ2217" s="64" t="s">
        <v>1142</v>
      </c>
      <c r="PBK2217" s="64" t="s">
        <v>448</v>
      </c>
      <c r="PBL2217" s="64" t="s">
        <v>2390</v>
      </c>
      <c r="PBM2217" s="64" t="s">
        <v>4</v>
      </c>
      <c r="PBN2217" s="65">
        <v>4</v>
      </c>
      <c r="PBO2217" s="66">
        <v>651717.88</v>
      </c>
      <c r="PBP2217" s="66">
        <v>0</v>
      </c>
      <c r="PBQ2217" s="66">
        <v>651717.88</v>
      </c>
      <c r="PBR2217" s="64" t="s">
        <v>1142</v>
      </c>
      <c r="PBS2217" s="64" t="s">
        <v>448</v>
      </c>
      <c r="PBT2217" s="64" t="s">
        <v>2390</v>
      </c>
      <c r="PBU2217" s="64" t="s">
        <v>4</v>
      </c>
      <c r="PBV2217" s="65">
        <v>4</v>
      </c>
      <c r="PBW2217" s="66">
        <v>651717.88</v>
      </c>
      <c r="PBX2217" s="66">
        <v>0</v>
      </c>
      <c r="PBY2217" s="66">
        <v>651717.88</v>
      </c>
      <c r="PBZ2217" s="64" t="s">
        <v>1142</v>
      </c>
      <c r="PCA2217" s="64" t="s">
        <v>448</v>
      </c>
      <c r="PCB2217" s="64" t="s">
        <v>2390</v>
      </c>
      <c r="PCC2217" s="64" t="s">
        <v>4</v>
      </c>
      <c r="PCD2217" s="65">
        <v>4</v>
      </c>
      <c r="PCE2217" s="66">
        <v>651717.88</v>
      </c>
      <c r="PCF2217" s="66">
        <v>0</v>
      </c>
      <c r="PCG2217" s="66">
        <v>651717.88</v>
      </c>
      <c r="PCH2217" s="64" t="s">
        <v>1142</v>
      </c>
      <c r="PCI2217" s="64" t="s">
        <v>448</v>
      </c>
      <c r="PCJ2217" s="64" t="s">
        <v>2390</v>
      </c>
      <c r="PCK2217" s="64" t="s">
        <v>4</v>
      </c>
      <c r="PCL2217" s="65">
        <v>4</v>
      </c>
      <c r="PCM2217" s="66">
        <v>651717.88</v>
      </c>
      <c r="PCN2217" s="66">
        <v>0</v>
      </c>
      <c r="PCO2217" s="66">
        <v>651717.88</v>
      </c>
      <c r="PCP2217" s="64" t="s">
        <v>1142</v>
      </c>
      <c r="PCQ2217" s="64" t="s">
        <v>448</v>
      </c>
      <c r="PCR2217" s="64" t="s">
        <v>2390</v>
      </c>
      <c r="PCS2217" s="64" t="s">
        <v>4</v>
      </c>
      <c r="PCT2217" s="65">
        <v>4</v>
      </c>
      <c r="PCU2217" s="66">
        <v>651717.88</v>
      </c>
      <c r="PCV2217" s="66">
        <v>0</v>
      </c>
      <c r="PCW2217" s="66">
        <v>651717.88</v>
      </c>
      <c r="PCX2217" s="64" t="s">
        <v>1142</v>
      </c>
      <c r="PCY2217" s="64" t="s">
        <v>448</v>
      </c>
      <c r="PCZ2217" s="64" t="s">
        <v>2390</v>
      </c>
      <c r="PDA2217" s="64" t="s">
        <v>4</v>
      </c>
      <c r="PDB2217" s="65">
        <v>4</v>
      </c>
      <c r="PDC2217" s="66">
        <v>651717.88</v>
      </c>
      <c r="PDD2217" s="66">
        <v>0</v>
      </c>
      <c r="PDE2217" s="66">
        <v>651717.88</v>
      </c>
      <c r="PDF2217" s="64" t="s">
        <v>1142</v>
      </c>
      <c r="PDG2217" s="64" t="s">
        <v>448</v>
      </c>
      <c r="PDH2217" s="64" t="s">
        <v>2390</v>
      </c>
      <c r="PDI2217" s="64" t="s">
        <v>4</v>
      </c>
      <c r="PDJ2217" s="65">
        <v>4</v>
      </c>
      <c r="PDK2217" s="66">
        <v>651717.88</v>
      </c>
      <c r="PDL2217" s="66">
        <v>0</v>
      </c>
      <c r="PDM2217" s="66">
        <v>651717.88</v>
      </c>
      <c r="PDN2217" s="64" t="s">
        <v>1142</v>
      </c>
      <c r="PDO2217" s="64" t="s">
        <v>448</v>
      </c>
      <c r="PDP2217" s="64" t="s">
        <v>2390</v>
      </c>
      <c r="PDQ2217" s="64" t="s">
        <v>4</v>
      </c>
      <c r="PDR2217" s="65">
        <v>4</v>
      </c>
      <c r="PDS2217" s="66">
        <v>651717.88</v>
      </c>
      <c r="PDT2217" s="66">
        <v>0</v>
      </c>
      <c r="PDU2217" s="66">
        <v>651717.88</v>
      </c>
      <c r="PDV2217" s="64" t="s">
        <v>1142</v>
      </c>
      <c r="PDW2217" s="64" t="s">
        <v>448</v>
      </c>
      <c r="PDX2217" s="64" t="s">
        <v>2390</v>
      </c>
      <c r="PDY2217" s="64" t="s">
        <v>4</v>
      </c>
      <c r="PDZ2217" s="65">
        <v>4</v>
      </c>
      <c r="PEA2217" s="66">
        <v>651717.88</v>
      </c>
      <c r="PEB2217" s="66">
        <v>0</v>
      </c>
      <c r="PEC2217" s="66">
        <v>651717.88</v>
      </c>
      <c r="PED2217" s="64" t="s">
        <v>1142</v>
      </c>
      <c r="PEE2217" s="64" t="s">
        <v>448</v>
      </c>
      <c r="PEF2217" s="64" t="s">
        <v>2390</v>
      </c>
      <c r="PEG2217" s="64" t="s">
        <v>4</v>
      </c>
      <c r="PEH2217" s="65">
        <v>4</v>
      </c>
      <c r="PEI2217" s="66">
        <v>651717.88</v>
      </c>
      <c r="PEJ2217" s="66">
        <v>0</v>
      </c>
      <c r="PEK2217" s="66">
        <v>651717.88</v>
      </c>
      <c r="PEL2217" s="64" t="s">
        <v>1142</v>
      </c>
      <c r="PEM2217" s="64" t="s">
        <v>448</v>
      </c>
      <c r="PEN2217" s="64" t="s">
        <v>2390</v>
      </c>
      <c r="PEO2217" s="64" t="s">
        <v>4</v>
      </c>
      <c r="PEP2217" s="65">
        <v>4</v>
      </c>
      <c r="PEQ2217" s="66">
        <v>651717.88</v>
      </c>
      <c r="PER2217" s="66">
        <v>0</v>
      </c>
      <c r="PES2217" s="66">
        <v>651717.88</v>
      </c>
      <c r="PET2217" s="64" t="s">
        <v>1142</v>
      </c>
      <c r="PEU2217" s="64" t="s">
        <v>448</v>
      </c>
      <c r="PEV2217" s="64" t="s">
        <v>2390</v>
      </c>
      <c r="PEW2217" s="64" t="s">
        <v>4</v>
      </c>
      <c r="PEX2217" s="65">
        <v>4</v>
      </c>
      <c r="PEY2217" s="66">
        <v>651717.88</v>
      </c>
      <c r="PEZ2217" s="66">
        <v>0</v>
      </c>
      <c r="PFA2217" s="66">
        <v>651717.88</v>
      </c>
      <c r="PFB2217" s="64" t="s">
        <v>1142</v>
      </c>
      <c r="PFC2217" s="64" t="s">
        <v>448</v>
      </c>
      <c r="PFD2217" s="64" t="s">
        <v>2390</v>
      </c>
      <c r="PFE2217" s="64" t="s">
        <v>4</v>
      </c>
      <c r="PFF2217" s="65">
        <v>4</v>
      </c>
      <c r="PFG2217" s="66">
        <v>651717.88</v>
      </c>
      <c r="PFH2217" s="66">
        <v>0</v>
      </c>
      <c r="PFI2217" s="66">
        <v>651717.88</v>
      </c>
      <c r="PFJ2217" s="64" t="s">
        <v>1142</v>
      </c>
      <c r="PFK2217" s="64" t="s">
        <v>448</v>
      </c>
      <c r="PFL2217" s="64" t="s">
        <v>2390</v>
      </c>
      <c r="PFM2217" s="64" t="s">
        <v>4</v>
      </c>
      <c r="PFN2217" s="65">
        <v>4</v>
      </c>
      <c r="PFO2217" s="66">
        <v>651717.88</v>
      </c>
      <c r="PFP2217" s="66">
        <v>0</v>
      </c>
      <c r="PFQ2217" s="66">
        <v>651717.88</v>
      </c>
      <c r="PFR2217" s="64" t="s">
        <v>1142</v>
      </c>
      <c r="PFS2217" s="64" t="s">
        <v>448</v>
      </c>
      <c r="PFT2217" s="64" t="s">
        <v>2390</v>
      </c>
      <c r="PFU2217" s="64" t="s">
        <v>4</v>
      </c>
      <c r="PFV2217" s="65">
        <v>4</v>
      </c>
      <c r="PFW2217" s="66">
        <v>651717.88</v>
      </c>
      <c r="PFX2217" s="66">
        <v>0</v>
      </c>
      <c r="PFY2217" s="66">
        <v>651717.88</v>
      </c>
      <c r="PFZ2217" s="64" t="s">
        <v>1142</v>
      </c>
      <c r="PGA2217" s="64" t="s">
        <v>448</v>
      </c>
      <c r="PGB2217" s="64" t="s">
        <v>2390</v>
      </c>
      <c r="PGC2217" s="64" t="s">
        <v>4</v>
      </c>
      <c r="PGD2217" s="65">
        <v>4</v>
      </c>
      <c r="PGE2217" s="66">
        <v>651717.88</v>
      </c>
      <c r="PGF2217" s="66">
        <v>0</v>
      </c>
      <c r="PGG2217" s="66">
        <v>651717.88</v>
      </c>
      <c r="PGH2217" s="64" t="s">
        <v>1142</v>
      </c>
      <c r="PGI2217" s="64" t="s">
        <v>448</v>
      </c>
      <c r="PGJ2217" s="64" t="s">
        <v>2390</v>
      </c>
      <c r="PGK2217" s="64" t="s">
        <v>4</v>
      </c>
      <c r="PGL2217" s="65">
        <v>4</v>
      </c>
      <c r="PGM2217" s="66">
        <v>651717.88</v>
      </c>
      <c r="PGN2217" s="66">
        <v>0</v>
      </c>
      <c r="PGO2217" s="66">
        <v>651717.88</v>
      </c>
      <c r="PGP2217" s="64" t="s">
        <v>1142</v>
      </c>
      <c r="PGQ2217" s="64" t="s">
        <v>448</v>
      </c>
      <c r="PGR2217" s="64" t="s">
        <v>2390</v>
      </c>
      <c r="PGS2217" s="64" t="s">
        <v>4</v>
      </c>
      <c r="PGT2217" s="65">
        <v>4</v>
      </c>
      <c r="PGU2217" s="66">
        <v>651717.88</v>
      </c>
      <c r="PGV2217" s="66">
        <v>0</v>
      </c>
      <c r="PGW2217" s="66">
        <v>651717.88</v>
      </c>
      <c r="PGX2217" s="64" t="s">
        <v>1142</v>
      </c>
      <c r="PGY2217" s="64" t="s">
        <v>448</v>
      </c>
      <c r="PGZ2217" s="64" t="s">
        <v>2390</v>
      </c>
      <c r="PHA2217" s="64" t="s">
        <v>4</v>
      </c>
      <c r="PHB2217" s="65">
        <v>4</v>
      </c>
      <c r="PHC2217" s="66">
        <v>651717.88</v>
      </c>
      <c r="PHD2217" s="66">
        <v>0</v>
      </c>
      <c r="PHE2217" s="66">
        <v>651717.88</v>
      </c>
      <c r="PHF2217" s="64" t="s">
        <v>1142</v>
      </c>
      <c r="PHG2217" s="64" t="s">
        <v>448</v>
      </c>
      <c r="PHH2217" s="64" t="s">
        <v>2390</v>
      </c>
      <c r="PHI2217" s="64" t="s">
        <v>4</v>
      </c>
      <c r="PHJ2217" s="65">
        <v>4</v>
      </c>
      <c r="PHK2217" s="66">
        <v>651717.88</v>
      </c>
      <c r="PHL2217" s="66">
        <v>0</v>
      </c>
      <c r="PHM2217" s="66">
        <v>651717.88</v>
      </c>
      <c r="PHN2217" s="64" t="s">
        <v>1142</v>
      </c>
      <c r="PHO2217" s="64" t="s">
        <v>448</v>
      </c>
      <c r="PHP2217" s="64" t="s">
        <v>2390</v>
      </c>
      <c r="PHQ2217" s="64" t="s">
        <v>4</v>
      </c>
      <c r="PHR2217" s="65">
        <v>4</v>
      </c>
      <c r="PHS2217" s="66">
        <v>651717.88</v>
      </c>
      <c r="PHT2217" s="66">
        <v>0</v>
      </c>
      <c r="PHU2217" s="66">
        <v>651717.88</v>
      </c>
      <c r="PHV2217" s="64" t="s">
        <v>1142</v>
      </c>
      <c r="PHW2217" s="64" t="s">
        <v>448</v>
      </c>
      <c r="PHX2217" s="64" t="s">
        <v>2390</v>
      </c>
      <c r="PHY2217" s="64" t="s">
        <v>4</v>
      </c>
      <c r="PHZ2217" s="65">
        <v>4</v>
      </c>
      <c r="PIA2217" s="66">
        <v>651717.88</v>
      </c>
      <c r="PIB2217" s="66">
        <v>0</v>
      </c>
      <c r="PIC2217" s="66">
        <v>651717.88</v>
      </c>
      <c r="PID2217" s="64" t="s">
        <v>1142</v>
      </c>
      <c r="PIE2217" s="64" t="s">
        <v>448</v>
      </c>
      <c r="PIF2217" s="64" t="s">
        <v>2390</v>
      </c>
      <c r="PIG2217" s="64" t="s">
        <v>4</v>
      </c>
      <c r="PIH2217" s="65">
        <v>4</v>
      </c>
      <c r="PII2217" s="66">
        <v>651717.88</v>
      </c>
      <c r="PIJ2217" s="66">
        <v>0</v>
      </c>
      <c r="PIK2217" s="66">
        <v>651717.88</v>
      </c>
      <c r="PIL2217" s="64" t="s">
        <v>1142</v>
      </c>
      <c r="PIM2217" s="64" t="s">
        <v>448</v>
      </c>
      <c r="PIN2217" s="64" t="s">
        <v>2390</v>
      </c>
      <c r="PIO2217" s="64" t="s">
        <v>4</v>
      </c>
      <c r="PIP2217" s="65">
        <v>4</v>
      </c>
      <c r="PIQ2217" s="66">
        <v>651717.88</v>
      </c>
      <c r="PIR2217" s="66">
        <v>0</v>
      </c>
      <c r="PIS2217" s="66">
        <v>651717.88</v>
      </c>
      <c r="PIT2217" s="64" t="s">
        <v>1142</v>
      </c>
      <c r="PIU2217" s="64" t="s">
        <v>448</v>
      </c>
      <c r="PIV2217" s="64" t="s">
        <v>2390</v>
      </c>
      <c r="PIW2217" s="64" t="s">
        <v>4</v>
      </c>
      <c r="PIX2217" s="65">
        <v>4</v>
      </c>
      <c r="PIY2217" s="66">
        <v>651717.88</v>
      </c>
      <c r="PIZ2217" s="66">
        <v>0</v>
      </c>
      <c r="PJA2217" s="66">
        <v>651717.88</v>
      </c>
      <c r="PJB2217" s="64" t="s">
        <v>1142</v>
      </c>
      <c r="PJC2217" s="64" t="s">
        <v>448</v>
      </c>
      <c r="PJD2217" s="64" t="s">
        <v>2390</v>
      </c>
      <c r="PJE2217" s="64" t="s">
        <v>4</v>
      </c>
      <c r="PJF2217" s="65">
        <v>4</v>
      </c>
      <c r="PJG2217" s="66">
        <v>651717.88</v>
      </c>
      <c r="PJH2217" s="66">
        <v>0</v>
      </c>
      <c r="PJI2217" s="66">
        <v>651717.88</v>
      </c>
      <c r="PJJ2217" s="64" t="s">
        <v>1142</v>
      </c>
      <c r="PJK2217" s="64" t="s">
        <v>448</v>
      </c>
      <c r="PJL2217" s="64" t="s">
        <v>2390</v>
      </c>
      <c r="PJM2217" s="64" t="s">
        <v>4</v>
      </c>
      <c r="PJN2217" s="65">
        <v>4</v>
      </c>
      <c r="PJO2217" s="66">
        <v>651717.88</v>
      </c>
      <c r="PJP2217" s="66">
        <v>0</v>
      </c>
      <c r="PJQ2217" s="66">
        <v>651717.88</v>
      </c>
      <c r="PJR2217" s="64" t="s">
        <v>1142</v>
      </c>
      <c r="PJS2217" s="64" t="s">
        <v>448</v>
      </c>
      <c r="PJT2217" s="64" t="s">
        <v>2390</v>
      </c>
      <c r="PJU2217" s="64" t="s">
        <v>4</v>
      </c>
      <c r="PJV2217" s="65">
        <v>4</v>
      </c>
      <c r="PJW2217" s="66">
        <v>651717.88</v>
      </c>
      <c r="PJX2217" s="66">
        <v>0</v>
      </c>
      <c r="PJY2217" s="66">
        <v>651717.88</v>
      </c>
      <c r="PJZ2217" s="64" t="s">
        <v>1142</v>
      </c>
      <c r="PKA2217" s="64" t="s">
        <v>448</v>
      </c>
      <c r="PKB2217" s="64" t="s">
        <v>2390</v>
      </c>
      <c r="PKC2217" s="64" t="s">
        <v>4</v>
      </c>
      <c r="PKD2217" s="65">
        <v>4</v>
      </c>
      <c r="PKE2217" s="66">
        <v>651717.88</v>
      </c>
      <c r="PKF2217" s="66">
        <v>0</v>
      </c>
      <c r="PKG2217" s="66">
        <v>651717.88</v>
      </c>
      <c r="PKH2217" s="64" t="s">
        <v>1142</v>
      </c>
      <c r="PKI2217" s="64" t="s">
        <v>448</v>
      </c>
      <c r="PKJ2217" s="64" t="s">
        <v>2390</v>
      </c>
      <c r="PKK2217" s="64" t="s">
        <v>4</v>
      </c>
      <c r="PKL2217" s="65">
        <v>4</v>
      </c>
      <c r="PKM2217" s="66">
        <v>651717.88</v>
      </c>
      <c r="PKN2217" s="66">
        <v>0</v>
      </c>
      <c r="PKO2217" s="66">
        <v>651717.88</v>
      </c>
      <c r="PKP2217" s="64" t="s">
        <v>1142</v>
      </c>
      <c r="PKQ2217" s="64" t="s">
        <v>448</v>
      </c>
      <c r="PKR2217" s="64" t="s">
        <v>2390</v>
      </c>
      <c r="PKS2217" s="64" t="s">
        <v>4</v>
      </c>
      <c r="PKT2217" s="65">
        <v>4</v>
      </c>
      <c r="PKU2217" s="66">
        <v>651717.88</v>
      </c>
      <c r="PKV2217" s="66">
        <v>0</v>
      </c>
      <c r="PKW2217" s="66">
        <v>651717.88</v>
      </c>
      <c r="PKX2217" s="64" t="s">
        <v>1142</v>
      </c>
      <c r="PKY2217" s="64" t="s">
        <v>448</v>
      </c>
      <c r="PKZ2217" s="64" t="s">
        <v>2390</v>
      </c>
      <c r="PLA2217" s="64" t="s">
        <v>4</v>
      </c>
      <c r="PLB2217" s="65">
        <v>4</v>
      </c>
      <c r="PLC2217" s="66">
        <v>651717.88</v>
      </c>
      <c r="PLD2217" s="66">
        <v>0</v>
      </c>
      <c r="PLE2217" s="66">
        <v>651717.88</v>
      </c>
      <c r="PLF2217" s="64" t="s">
        <v>1142</v>
      </c>
      <c r="PLG2217" s="64" t="s">
        <v>448</v>
      </c>
      <c r="PLH2217" s="64" t="s">
        <v>2390</v>
      </c>
      <c r="PLI2217" s="64" t="s">
        <v>4</v>
      </c>
      <c r="PLJ2217" s="65">
        <v>4</v>
      </c>
      <c r="PLK2217" s="66">
        <v>651717.88</v>
      </c>
      <c r="PLL2217" s="66">
        <v>0</v>
      </c>
      <c r="PLM2217" s="66">
        <v>651717.88</v>
      </c>
      <c r="PLN2217" s="64" t="s">
        <v>1142</v>
      </c>
      <c r="PLO2217" s="64" t="s">
        <v>448</v>
      </c>
      <c r="PLP2217" s="64" t="s">
        <v>2390</v>
      </c>
      <c r="PLQ2217" s="64" t="s">
        <v>4</v>
      </c>
      <c r="PLR2217" s="65">
        <v>4</v>
      </c>
      <c r="PLS2217" s="66">
        <v>651717.88</v>
      </c>
      <c r="PLT2217" s="66">
        <v>0</v>
      </c>
      <c r="PLU2217" s="66">
        <v>651717.88</v>
      </c>
      <c r="PLV2217" s="64" t="s">
        <v>1142</v>
      </c>
      <c r="PLW2217" s="64" t="s">
        <v>448</v>
      </c>
      <c r="PLX2217" s="64" t="s">
        <v>2390</v>
      </c>
      <c r="PLY2217" s="64" t="s">
        <v>4</v>
      </c>
      <c r="PLZ2217" s="65">
        <v>4</v>
      </c>
      <c r="PMA2217" s="66">
        <v>651717.88</v>
      </c>
      <c r="PMB2217" s="66">
        <v>0</v>
      </c>
      <c r="PMC2217" s="66">
        <v>651717.88</v>
      </c>
      <c r="PMD2217" s="64" t="s">
        <v>1142</v>
      </c>
      <c r="PME2217" s="64" t="s">
        <v>448</v>
      </c>
      <c r="PMF2217" s="64" t="s">
        <v>2390</v>
      </c>
      <c r="PMG2217" s="64" t="s">
        <v>4</v>
      </c>
      <c r="PMH2217" s="65">
        <v>4</v>
      </c>
      <c r="PMI2217" s="66">
        <v>651717.88</v>
      </c>
      <c r="PMJ2217" s="66">
        <v>0</v>
      </c>
      <c r="PMK2217" s="66">
        <v>651717.88</v>
      </c>
      <c r="PML2217" s="64" t="s">
        <v>1142</v>
      </c>
      <c r="PMM2217" s="64" t="s">
        <v>448</v>
      </c>
      <c r="PMN2217" s="64" t="s">
        <v>2390</v>
      </c>
      <c r="PMO2217" s="64" t="s">
        <v>4</v>
      </c>
      <c r="PMP2217" s="65">
        <v>4</v>
      </c>
      <c r="PMQ2217" s="66">
        <v>651717.88</v>
      </c>
      <c r="PMR2217" s="66">
        <v>0</v>
      </c>
      <c r="PMS2217" s="66">
        <v>651717.88</v>
      </c>
      <c r="PMT2217" s="64" t="s">
        <v>1142</v>
      </c>
      <c r="PMU2217" s="64" t="s">
        <v>448</v>
      </c>
      <c r="PMV2217" s="64" t="s">
        <v>2390</v>
      </c>
      <c r="PMW2217" s="64" t="s">
        <v>4</v>
      </c>
      <c r="PMX2217" s="65">
        <v>4</v>
      </c>
      <c r="PMY2217" s="66">
        <v>651717.88</v>
      </c>
      <c r="PMZ2217" s="66">
        <v>0</v>
      </c>
      <c r="PNA2217" s="66">
        <v>651717.88</v>
      </c>
      <c r="PNB2217" s="64" t="s">
        <v>1142</v>
      </c>
      <c r="PNC2217" s="64" t="s">
        <v>448</v>
      </c>
      <c r="PND2217" s="64" t="s">
        <v>2390</v>
      </c>
      <c r="PNE2217" s="64" t="s">
        <v>4</v>
      </c>
      <c r="PNF2217" s="65">
        <v>4</v>
      </c>
      <c r="PNG2217" s="66">
        <v>651717.88</v>
      </c>
      <c r="PNH2217" s="66">
        <v>0</v>
      </c>
      <c r="PNI2217" s="66">
        <v>651717.88</v>
      </c>
      <c r="PNJ2217" s="64" t="s">
        <v>1142</v>
      </c>
      <c r="PNK2217" s="64" t="s">
        <v>448</v>
      </c>
      <c r="PNL2217" s="64" t="s">
        <v>2390</v>
      </c>
      <c r="PNM2217" s="64" t="s">
        <v>4</v>
      </c>
      <c r="PNN2217" s="65">
        <v>4</v>
      </c>
      <c r="PNO2217" s="66">
        <v>651717.88</v>
      </c>
      <c r="PNP2217" s="66">
        <v>0</v>
      </c>
      <c r="PNQ2217" s="66">
        <v>651717.88</v>
      </c>
      <c r="PNR2217" s="64" t="s">
        <v>1142</v>
      </c>
      <c r="PNS2217" s="64" t="s">
        <v>448</v>
      </c>
      <c r="PNT2217" s="64" t="s">
        <v>2390</v>
      </c>
      <c r="PNU2217" s="64" t="s">
        <v>4</v>
      </c>
      <c r="PNV2217" s="65">
        <v>4</v>
      </c>
      <c r="PNW2217" s="66">
        <v>651717.88</v>
      </c>
      <c r="PNX2217" s="66">
        <v>0</v>
      </c>
      <c r="PNY2217" s="66">
        <v>651717.88</v>
      </c>
      <c r="PNZ2217" s="64" t="s">
        <v>1142</v>
      </c>
      <c r="POA2217" s="64" t="s">
        <v>448</v>
      </c>
      <c r="POB2217" s="64" t="s">
        <v>2390</v>
      </c>
      <c r="POC2217" s="64" t="s">
        <v>4</v>
      </c>
      <c r="POD2217" s="65">
        <v>4</v>
      </c>
      <c r="POE2217" s="66">
        <v>651717.88</v>
      </c>
      <c r="POF2217" s="66">
        <v>0</v>
      </c>
      <c r="POG2217" s="66">
        <v>651717.88</v>
      </c>
      <c r="POH2217" s="64" t="s">
        <v>1142</v>
      </c>
      <c r="POI2217" s="64" t="s">
        <v>448</v>
      </c>
      <c r="POJ2217" s="64" t="s">
        <v>2390</v>
      </c>
      <c r="POK2217" s="64" t="s">
        <v>4</v>
      </c>
      <c r="POL2217" s="65">
        <v>4</v>
      </c>
      <c r="POM2217" s="66">
        <v>651717.88</v>
      </c>
      <c r="PON2217" s="66">
        <v>0</v>
      </c>
      <c r="POO2217" s="66">
        <v>651717.88</v>
      </c>
      <c r="POP2217" s="64" t="s">
        <v>1142</v>
      </c>
      <c r="POQ2217" s="64" t="s">
        <v>448</v>
      </c>
      <c r="POR2217" s="64" t="s">
        <v>2390</v>
      </c>
      <c r="POS2217" s="64" t="s">
        <v>4</v>
      </c>
      <c r="POT2217" s="65">
        <v>4</v>
      </c>
      <c r="POU2217" s="66">
        <v>651717.88</v>
      </c>
      <c r="POV2217" s="66">
        <v>0</v>
      </c>
      <c r="POW2217" s="66">
        <v>651717.88</v>
      </c>
      <c r="POX2217" s="64" t="s">
        <v>1142</v>
      </c>
      <c r="POY2217" s="64" t="s">
        <v>448</v>
      </c>
      <c r="POZ2217" s="64" t="s">
        <v>2390</v>
      </c>
      <c r="PPA2217" s="64" t="s">
        <v>4</v>
      </c>
      <c r="PPB2217" s="65">
        <v>4</v>
      </c>
      <c r="PPC2217" s="66">
        <v>651717.88</v>
      </c>
      <c r="PPD2217" s="66">
        <v>0</v>
      </c>
      <c r="PPE2217" s="66">
        <v>651717.88</v>
      </c>
      <c r="PPF2217" s="64" t="s">
        <v>1142</v>
      </c>
      <c r="PPG2217" s="64" t="s">
        <v>448</v>
      </c>
      <c r="PPH2217" s="64" t="s">
        <v>2390</v>
      </c>
      <c r="PPI2217" s="64" t="s">
        <v>4</v>
      </c>
      <c r="PPJ2217" s="65">
        <v>4</v>
      </c>
      <c r="PPK2217" s="66">
        <v>651717.88</v>
      </c>
      <c r="PPL2217" s="66">
        <v>0</v>
      </c>
      <c r="PPM2217" s="66">
        <v>651717.88</v>
      </c>
      <c r="PPN2217" s="64" t="s">
        <v>1142</v>
      </c>
      <c r="PPO2217" s="64" t="s">
        <v>448</v>
      </c>
      <c r="PPP2217" s="64" t="s">
        <v>2390</v>
      </c>
      <c r="PPQ2217" s="64" t="s">
        <v>4</v>
      </c>
      <c r="PPR2217" s="65">
        <v>4</v>
      </c>
      <c r="PPS2217" s="66">
        <v>651717.88</v>
      </c>
      <c r="PPT2217" s="66">
        <v>0</v>
      </c>
      <c r="PPU2217" s="66">
        <v>651717.88</v>
      </c>
      <c r="PPV2217" s="64" t="s">
        <v>1142</v>
      </c>
      <c r="PPW2217" s="64" t="s">
        <v>448</v>
      </c>
      <c r="PPX2217" s="64" t="s">
        <v>2390</v>
      </c>
      <c r="PPY2217" s="64" t="s">
        <v>4</v>
      </c>
      <c r="PPZ2217" s="65">
        <v>4</v>
      </c>
      <c r="PQA2217" s="66">
        <v>651717.88</v>
      </c>
      <c r="PQB2217" s="66">
        <v>0</v>
      </c>
      <c r="PQC2217" s="66">
        <v>651717.88</v>
      </c>
      <c r="PQD2217" s="64" t="s">
        <v>1142</v>
      </c>
      <c r="PQE2217" s="64" t="s">
        <v>448</v>
      </c>
      <c r="PQF2217" s="64" t="s">
        <v>2390</v>
      </c>
      <c r="PQG2217" s="64" t="s">
        <v>4</v>
      </c>
      <c r="PQH2217" s="65">
        <v>4</v>
      </c>
      <c r="PQI2217" s="66">
        <v>651717.88</v>
      </c>
      <c r="PQJ2217" s="66">
        <v>0</v>
      </c>
      <c r="PQK2217" s="66">
        <v>651717.88</v>
      </c>
      <c r="PQL2217" s="64" t="s">
        <v>1142</v>
      </c>
      <c r="PQM2217" s="64" t="s">
        <v>448</v>
      </c>
      <c r="PQN2217" s="64" t="s">
        <v>2390</v>
      </c>
      <c r="PQO2217" s="64" t="s">
        <v>4</v>
      </c>
      <c r="PQP2217" s="65">
        <v>4</v>
      </c>
      <c r="PQQ2217" s="66">
        <v>651717.88</v>
      </c>
      <c r="PQR2217" s="66">
        <v>0</v>
      </c>
      <c r="PQS2217" s="66">
        <v>651717.88</v>
      </c>
      <c r="PQT2217" s="64" t="s">
        <v>1142</v>
      </c>
      <c r="PQU2217" s="64" t="s">
        <v>448</v>
      </c>
      <c r="PQV2217" s="64" t="s">
        <v>2390</v>
      </c>
      <c r="PQW2217" s="64" t="s">
        <v>4</v>
      </c>
      <c r="PQX2217" s="65">
        <v>4</v>
      </c>
      <c r="PQY2217" s="66">
        <v>651717.88</v>
      </c>
      <c r="PQZ2217" s="66">
        <v>0</v>
      </c>
      <c r="PRA2217" s="66">
        <v>651717.88</v>
      </c>
      <c r="PRB2217" s="64" t="s">
        <v>1142</v>
      </c>
      <c r="PRC2217" s="64" t="s">
        <v>448</v>
      </c>
      <c r="PRD2217" s="64" t="s">
        <v>2390</v>
      </c>
      <c r="PRE2217" s="64" t="s">
        <v>4</v>
      </c>
      <c r="PRF2217" s="65">
        <v>4</v>
      </c>
      <c r="PRG2217" s="66">
        <v>651717.88</v>
      </c>
      <c r="PRH2217" s="66">
        <v>0</v>
      </c>
      <c r="PRI2217" s="66">
        <v>651717.88</v>
      </c>
      <c r="PRJ2217" s="64" t="s">
        <v>1142</v>
      </c>
      <c r="PRK2217" s="64" t="s">
        <v>448</v>
      </c>
      <c r="PRL2217" s="64" t="s">
        <v>2390</v>
      </c>
      <c r="PRM2217" s="64" t="s">
        <v>4</v>
      </c>
      <c r="PRN2217" s="65">
        <v>4</v>
      </c>
      <c r="PRO2217" s="66">
        <v>651717.88</v>
      </c>
      <c r="PRP2217" s="66">
        <v>0</v>
      </c>
      <c r="PRQ2217" s="66">
        <v>651717.88</v>
      </c>
      <c r="PRR2217" s="64" t="s">
        <v>1142</v>
      </c>
      <c r="PRS2217" s="64" t="s">
        <v>448</v>
      </c>
      <c r="PRT2217" s="64" t="s">
        <v>2390</v>
      </c>
      <c r="PRU2217" s="64" t="s">
        <v>4</v>
      </c>
      <c r="PRV2217" s="65">
        <v>4</v>
      </c>
      <c r="PRW2217" s="66">
        <v>651717.88</v>
      </c>
      <c r="PRX2217" s="66">
        <v>0</v>
      </c>
      <c r="PRY2217" s="66">
        <v>651717.88</v>
      </c>
      <c r="PRZ2217" s="64" t="s">
        <v>1142</v>
      </c>
      <c r="PSA2217" s="64" t="s">
        <v>448</v>
      </c>
      <c r="PSB2217" s="64" t="s">
        <v>2390</v>
      </c>
      <c r="PSC2217" s="64" t="s">
        <v>4</v>
      </c>
      <c r="PSD2217" s="65">
        <v>4</v>
      </c>
      <c r="PSE2217" s="66">
        <v>651717.88</v>
      </c>
      <c r="PSF2217" s="66">
        <v>0</v>
      </c>
      <c r="PSG2217" s="66">
        <v>651717.88</v>
      </c>
      <c r="PSH2217" s="64" t="s">
        <v>1142</v>
      </c>
      <c r="PSI2217" s="64" t="s">
        <v>448</v>
      </c>
      <c r="PSJ2217" s="64" t="s">
        <v>2390</v>
      </c>
      <c r="PSK2217" s="64" t="s">
        <v>4</v>
      </c>
      <c r="PSL2217" s="65">
        <v>4</v>
      </c>
      <c r="PSM2217" s="66">
        <v>651717.88</v>
      </c>
      <c r="PSN2217" s="66">
        <v>0</v>
      </c>
      <c r="PSO2217" s="66">
        <v>651717.88</v>
      </c>
      <c r="PSP2217" s="64" t="s">
        <v>1142</v>
      </c>
      <c r="PSQ2217" s="64" t="s">
        <v>448</v>
      </c>
      <c r="PSR2217" s="64" t="s">
        <v>2390</v>
      </c>
      <c r="PSS2217" s="64" t="s">
        <v>4</v>
      </c>
      <c r="PST2217" s="65">
        <v>4</v>
      </c>
      <c r="PSU2217" s="66">
        <v>651717.88</v>
      </c>
      <c r="PSV2217" s="66">
        <v>0</v>
      </c>
      <c r="PSW2217" s="66">
        <v>651717.88</v>
      </c>
      <c r="PSX2217" s="64" t="s">
        <v>1142</v>
      </c>
      <c r="PSY2217" s="64" t="s">
        <v>448</v>
      </c>
      <c r="PSZ2217" s="64" t="s">
        <v>2390</v>
      </c>
      <c r="PTA2217" s="64" t="s">
        <v>4</v>
      </c>
      <c r="PTB2217" s="65">
        <v>4</v>
      </c>
      <c r="PTC2217" s="66">
        <v>651717.88</v>
      </c>
      <c r="PTD2217" s="66">
        <v>0</v>
      </c>
      <c r="PTE2217" s="66">
        <v>651717.88</v>
      </c>
      <c r="PTF2217" s="64" t="s">
        <v>1142</v>
      </c>
      <c r="PTG2217" s="64" t="s">
        <v>448</v>
      </c>
      <c r="PTH2217" s="64" t="s">
        <v>2390</v>
      </c>
      <c r="PTI2217" s="64" t="s">
        <v>4</v>
      </c>
      <c r="PTJ2217" s="65">
        <v>4</v>
      </c>
      <c r="PTK2217" s="66">
        <v>651717.88</v>
      </c>
      <c r="PTL2217" s="66">
        <v>0</v>
      </c>
      <c r="PTM2217" s="66">
        <v>651717.88</v>
      </c>
      <c r="PTN2217" s="64" t="s">
        <v>1142</v>
      </c>
      <c r="PTO2217" s="64" t="s">
        <v>448</v>
      </c>
      <c r="PTP2217" s="64" t="s">
        <v>2390</v>
      </c>
      <c r="PTQ2217" s="64" t="s">
        <v>4</v>
      </c>
      <c r="PTR2217" s="65">
        <v>4</v>
      </c>
      <c r="PTS2217" s="66">
        <v>651717.88</v>
      </c>
      <c r="PTT2217" s="66">
        <v>0</v>
      </c>
      <c r="PTU2217" s="66">
        <v>651717.88</v>
      </c>
      <c r="PTV2217" s="64" t="s">
        <v>1142</v>
      </c>
      <c r="PTW2217" s="64" t="s">
        <v>448</v>
      </c>
      <c r="PTX2217" s="64" t="s">
        <v>2390</v>
      </c>
      <c r="PTY2217" s="64" t="s">
        <v>4</v>
      </c>
      <c r="PTZ2217" s="65">
        <v>4</v>
      </c>
      <c r="PUA2217" s="66">
        <v>651717.88</v>
      </c>
      <c r="PUB2217" s="66">
        <v>0</v>
      </c>
      <c r="PUC2217" s="66">
        <v>651717.88</v>
      </c>
      <c r="PUD2217" s="64" t="s">
        <v>1142</v>
      </c>
      <c r="PUE2217" s="64" t="s">
        <v>448</v>
      </c>
      <c r="PUF2217" s="64" t="s">
        <v>2390</v>
      </c>
      <c r="PUG2217" s="64" t="s">
        <v>4</v>
      </c>
      <c r="PUH2217" s="65">
        <v>4</v>
      </c>
      <c r="PUI2217" s="66">
        <v>651717.88</v>
      </c>
      <c r="PUJ2217" s="66">
        <v>0</v>
      </c>
      <c r="PUK2217" s="66">
        <v>651717.88</v>
      </c>
      <c r="PUL2217" s="64" t="s">
        <v>1142</v>
      </c>
      <c r="PUM2217" s="64" t="s">
        <v>448</v>
      </c>
      <c r="PUN2217" s="64" t="s">
        <v>2390</v>
      </c>
      <c r="PUO2217" s="64" t="s">
        <v>4</v>
      </c>
      <c r="PUP2217" s="65">
        <v>4</v>
      </c>
      <c r="PUQ2217" s="66">
        <v>651717.88</v>
      </c>
      <c r="PUR2217" s="66">
        <v>0</v>
      </c>
      <c r="PUS2217" s="66">
        <v>651717.88</v>
      </c>
      <c r="PUT2217" s="64" t="s">
        <v>1142</v>
      </c>
      <c r="PUU2217" s="64" t="s">
        <v>448</v>
      </c>
      <c r="PUV2217" s="64" t="s">
        <v>2390</v>
      </c>
      <c r="PUW2217" s="64" t="s">
        <v>4</v>
      </c>
      <c r="PUX2217" s="65">
        <v>4</v>
      </c>
      <c r="PUY2217" s="66">
        <v>651717.88</v>
      </c>
      <c r="PUZ2217" s="66">
        <v>0</v>
      </c>
      <c r="PVA2217" s="66">
        <v>651717.88</v>
      </c>
      <c r="PVB2217" s="64" t="s">
        <v>1142</v>
      </c>
      <c r="PVC2217" s="64" t="s">
        <v>448</v>
      </c>
      <c r="PVD2217" s="64" t="s">
        <v>2390</v>
      </c>
      <c r="PVE2217" s="64" t="s">
        <v>4</v>
      </c>
      <c r="PVF2217" s="65">
        <v>4</v>
      </c>
      <c r="PVG2217" s="66">
        <v>651717.88</v>
      </c>
      <c r="PVH2217" s="66">
        <v>0</v>
      </c>
      <c r="PVI2217" s="66">
        <v>651717.88</v>
      </c>
      <c r="PVJ2217" s="64" t="s">
        <v>1142</v>
      </c>
      <c r="PVK2217" s="64" t="s">
        <v>448</v>
      </c>
      <c r="PVL2217" s="64" t="s">
        <v>2390</v>
      </c>
      <c r="PVM2217" s="64" t="s">
        <v>4</v>
      </c>
      <c r="PVN2217" s="65">
        <v>4</v>
      </c>
      <c r="PVO2217" s="66">
        <v>651717.88</v>
      </c>
      <c r="PVP2217" s="66">
        <v>0</v>
      </c>
      <c r="PVQ2217" s="66">
        <v>651717.88</v>
      </c>
      <c r="PVR2217" s="64" t="s">
        <v>1142</v>
      </c>
      <c r="PVS2217" s="64" t="s">
        <v>448</v>
      </c>
      <c r="PVT2217" s="64" t="s">
        <v>2390</v>
      </c>
      <c r="PVU2217" s="64" t="s">
        <v>4</v>
      </c>
      <c r="PVV2217" s="65">
        <v>4</v>
      </c>
      <c r="PVW2217" s="66">
        <v>651717.88</v>
      </c>
      <c r="PVX2217" s="66">
        <v>0</v>
      </c>
      <c r="PVY2217" s="66">
        <v>651717.88</v>
      </c>
      <c r="PVZ2217" s="64" t="s">
        <v>1142</v>
      </c>
      <c r="PWA2217" s="64" t="s">
        <v>448</v>
      </c>
      <c r="PWB2217" s="64" t="s">
        <v>2390</v>
      </c>
      <c r="PWC2217" s="64" t="s">
        <v>4</v>
      </c>
      <c r="PWD2217" s="65">
        <v>4</v>
      </c>
      <c r="PWE2217" s="66">
        <v>651717.88</v>
      </c>
      <c r="PWF2217" s="66">
        <v>0</v>
      </c>
      <c r="PWG2217" s="66">
        <v>651717.88</v>
      </c>
      <c r="PWH2217" s="64" t="s">
        <v>1142</v>
      </c>
      <c r="PWI2217" s="64" t="s">
        <v>448</v>
      </c>
      <c r="PWJ2217" s="64" t="s">
        <v>2390</v>
      </c>
      <c r="PWK2217" s="64" t="s">
        <v>4</v>
      </c>
      <c r="PWL2217" s="65">
        <v>4</v>
      </c>
      <c r="PWM2217" s="66">
        <v>651717.88</v>
      </c>
      <c r="PWN2217" s="66">
        <v>0</v>
      </c>
      <c r="PWO2217" s="66">
        <v>651717.88</v>
      </c>
      <c r="PWP2217" s="64" t="s">
        <v>1142</v>
      </c>
      <c r="PWQ2217" s="64" t="s">
        <v>448</v>
      </c>
      <c r="PWR2217" s="64" t="s">
        <v>2390</v>
      </c>
      <c r="PWS2217" s="64" t="s">
        <v>4</v>
      </c>
      <c r="PWT2217" s="65">
        <v>4</v>
      </c>
      <c r="PWU2217" s="66">
        <v>651717.88</v>
      </c>
      <c r="PWV2217" s="66">
        <v>0</v>
      </c>
      <c r="PWW2217" s="66">
        <v>651717.88</v>
      </c>
      <c r="PWX2217" s="64" t="s">
        <v>1142</v>
      </c>
      <c r="PWY2217" s="64" t="s">
        <v>448</v>
      </c>
      <c r="PWZ2217" s="64" t="s">
        <v>2390</v>
      </c>
      <c r="PXA2217" s="64" t="s">
        <v>4</v>
      </c>
      <c r="PXB2217" s="65">
        <v>4</v>
      </c>
      <c r="PXC2217" s="66">
        <v>651717.88</v>
      </c>
      <c r="PXD2217" s="66">
        <v>0</v>
      </c>
      <c r="PXE2217" s="66">
        <v>651717.88</v>
      </c>
      <c r="PXF2217" s="64" t="s">
        <v>1142</v>
      </c>
      <c r="PXG2217" s="64" t="s">
        <v>448</v>
      </c>
      <c r="PXH2217" s="64" t="s">
        <v>2390</v>
      </c>
      <c r="PXI2217" s="64" t="s">
        <v>4</v>
      </c>
      <c r="PXJ2217" s="65">
        <v>4</v>
      </c>
      <c r="PXK2217" s="66">
        <v>651717.88</v>
      </c>
      <c r="PXL2217" s="66">
        <v>0</v>
      </c>
      <c r="PXM2217" s="66">
        <v>651717.88</v>
      </c>
      <c r="PXN2217" s="64" t="s">
        <v>1142</v>
      </c>
      <c r="PXO2217" s="64" t="s">
        <v>448</v>
      </c>
      <c r="PXP2217" s="64" t="s">
        <v>2390</v>
      </c>
      <c r="PXQ2217" s="64" t="s">
        <v>4</v>
      </c>
      <c r="PXR2217" s="65">
        <v>4</v>
      </c>
      <c r="PXS2217" s="66">
        <v>651717.88</v>
      </c>
      <c r="PXT2217" s="66">
        <v>0</v>
      </c>
      <c r="PXU2217" s="66">
        <v>651717.88</v>
      </c>
      <c r="PXV2217" s="64" t="s">
        <v>1142</v>
      </c>
      <c r="PXW2217" s="64" t="s">
        <v>448</v>
      </c>
      <c r="PXX2217" s="64" t="s">
        <v>2390</v>
      </c>
      <c r="PXY2217" s="64" t="s">
        <v>4</v>
      </c>
      <c r="PXZ2217" s="65">
        <v>4</v>
      </c>
      <c r="PYA2217" s="66">
        <v>651717.88</v>
      </c>
      <c r="PYB2217" s="66">
        <v>0</v>
      </c>
      <c r="PYC2217" s="66">
        <v>651717.88</v>
      </c>
      <c r="PYD2217" s="64" t="s">
        <v>1142</v>
      </c>
      <c r="PYE2217" s="64" t="s">
        <v>448</v>
      </c>
      <c r="PYF2217" s="64" t="s">
        <v>2390</v>
      </c>
      <c r="PYG2217" s="64" t="s">
        <v>4</v>
      </c>
      <c r="PYH2217" s="65">
        <v>4</v>
      </c>
      <c r="PYI2217" s="66">
        <v>651717.88</v>
      </c>
      <c r="PYJ2217" s="66">
        <v>0</v>
      </c>
      <c r="PYK2217" s="66">
        <v>651717.88</v>
      </c>
      <c r="PYL2217" s="64" t="s">
        <v>1142</v>
      </c>
      <c r="PYM2217" s="64" t="s">
        <v>448</v>
      </c>
      <c r="PYN2217" s="64" t="s">
        <v>2390</v>
      </c>
      <c r="PYO2217" s="64" t="s">
        <v>4</v>
      </c>
      <c r="PYP2217" s="65">
        <v>4</v>
      </c>
      <c r="PYQ2217" s="66">
        <v>651717.88</v>
      </c>
      <c r="PYR2217" s="66">
        <v>0</v>
      </c>
      <c r="PYS2217" s="66">
        <v>651717.88</v>
      </c>
      <c r="PYT2217" s="64" t="s">
        <v>1142</v>
      </c>
      <c r="PYU2217" s="64" t="s">
        <v>448</v>
      </c>
      <c r="PYV2217" s="64" t="s">
        <v>2390</v>
      </c>
      <c r="PYW2217" s="64" t="s">
        <v>4</v>
      </c>
      <c r="PYX2217" s="65">
        <v>4</v>
      </c>
      <c r="PYY2217" s="66">
        <v>651717.88</v>
      </c>
      <c r="PYZ2217" s="66">
        <v>0</v>
      </c>
      <c r="PZA2217" s="66">
        <v>651717.88</v>
      </c>
      <c r="PZB2217" s="64" t="s">
        <v>1142</v>
      </c>
      <c r="PZC2217" s="64" t="s">
        <v>448</v>
      </c>
      <c r="PZD2217" s="64" t="s">
        <v>2390</v>
      </c>
      <c r="PZE2217" s="64" t="s">
        <v>4</v>
      </c>
      <c r="PZF2217" s="65">
        <v>4</v>
      </c>
      <c r="PZG2217" s="66">
        <v>651717.88</v>
      </c>
      <c r="PZH2217" s="66">
        <v>0</v>
      </c>
      <c r="PZI2217" s="66">
        <v>651717.88</v>
      </c>
      <c r="PZJ2217" s="64" t="s">
        <v>1142</v>
      </c>
      <c r="PZK2217" s="64" t="s">
        <v>448</v>
      </c>
      <c r="PZL2217" s="64" t="s">
        <v>2390</v>
      </c>
      <c r="PZM2217" s="64" t="s">
        <v>4</v>
      </c>
      <c r="PZN2217" s="65">
        <v>4</v>
      </c>
      <c r="PZO2217" s="66">
        <v>651717.88</v>
      </c>
      <c r="PZP2217" s="66">
        <v>0</v>
      </c>
      <c r="PZQ2217" s="66">
        <v>651717.88</v>
      </c>
      <c r="PZR2217" s="64" t="s">
        <v>1142</v>
      </c>
      <c r="PZS2217" s="64" t="s">
        <v>448</v>
      </c>
      <c r="PZT2217" s="64" t="s">
        <v>2390</v>
      </c>
      <c r="PZU2217" s="64" t="s">
        <v>4</v>
      </c>
      <c r="PZV2217" s="65">
        <v>4</v>
      </c>
      <c r="PZW2217" s="66">
        <v>651717.88</v>
      </c>
      <c r="PZX2217" s="66">
        <v>0</v>
      </c>
      <c r="PZY2217" s="66">
        <v>651717.88</v>
      </c>
      <c r="PZZ2217" s="64" t="s">
        <v>1142</v>
      </c>
      <c r="QAA2217" s="64" t="s">
        <v>448</v>
      </c>
      <c r="QAB2217" s="64" t="s">
        <v>2390</v>
      </c>
      <c r="QAC2217" s="64" t="s">
        <v>4</v>
      </c>
      <c r="QAD2217" s="65">
        <v>4</v>
      </c>
      <c r="QAE2217" s="66">
        <v>651717.88</v>
      </c>
      <c r="QAF2217" s="66">
        <v>0</v>
      </c>
      <c r="QAG2217" s="66">
        <v>651717.88</v>
      </c>
      <c r="QAH2217" s="64" t="s">
        <v>1142</v>
      </c>
      <c r="QAI2217" s="64" t="s">
        <v>448</v>
      </c>
      <c r="QAJ2217" s="64" t="s">
        <v>2390</v>
      </c>
      <c r="QAK2217" s="64" t="s">
        <v>4</v>
      </c>
      <c r="QAL2217" s="65">
        <v>4</v>
      </c>
      <c r="QAM2217" s="66">
        <v>651717.88</v>
      </c>
      <c r="QAN2217" s="66">
        <v>0</v>
      </c>
      <c r="QAO2217" s="66">
        <v>651717.88</v>
      </c>
      <c r="QAP2217" s="64" t="s">
        <v>1142</v>
      </c>
      <c r="QAQ2217" s="64" t="s">
        <v>448</v>
      </c>
      <c r="QAR2217" s="64" t="s">
        <v>2390</v>
      </c>
      <c r="QAS2217" s="64" t="s">
        <v>4</v>
      </c>
      <c r="QAT2217" s="65">
        <v>4</v>
      </c>
      <c r="QAU2217" s="66">
        <v>651717.88</v>
      </c>
      <c r="QAV2217" s="66">
        <v>0</v>
      </c>
      <c r="QAW2217" s="66">
        <v>651717.88</v>
      </c>
      <c r="QAX2217" s="64" t="s">
        <v>1142</v>
      </c>
      <c r="QAY2217" s="64" t="s">
        <v>448</v>
      </c>
      <c r="QAZ2217" s="64" t="s">
        <v>2390</v>
      </c>
      <c r="QBA2217" s="64" t="s">
        <v>4</v>
      </c>
      <c r="QBB2217" s="65">
        <v>4</v>
      </c>
      <c r="QBC2217" s="66">
        <v>651717.88</v>
      </c>
      <c r="QBD2217" s="66">
        <v>0</v>
      </c>
      <c r="QBE2217" s="66">
        <v>651717.88</v>
      </c>
      <c r="QBF2217" s="64" t="s">
        <v>1142</v>
      </c>
      <c r="QBG2217" s="64" t="s">
        <v>448</v>
      </c>
      <c r="QBH2217" s="64" t="s">
        <v>2390</v>
      </c>
      <c r="QBI2217" s="64" t="s">
        <v>4</v>
      </c>
      <c r="QBJ2217" s="65">
        <v>4</v>
      </c>
      <c r="QBK2217" s="66">
        <v>651717.88</v>
      </c>
      <c r="QBL2217" s="66">
        <v>0</v>
      </c>
      <c r="QBM2217" s="66">
        <v>651717.88</v>
      </c>
      <c r="QBN2217" s="64" t="s">
        <v>1142</v>
      </c>
      <c r="QBO2217" s="64" t="s">
        <v>448</v>
      </c>
      <c r="QBP2217" s="64" t="s">
        <v>2390</v>
      </c>
      <c r="QBQ2217" s="64" t="s">
        <v>4</v>
      </c>
      <c r="QBR2217" s="65">
        <v>4</v>
      </c>
      <c r="QBS2217" s="66">
        <v>651717.88</v>
      </c>
      <c r="QBT2217" s="66">
        <v>0</v>
      </c>
      <c r="QBU2217" s="66">
        <v>651717.88</v>
      </c>
      <c r="QBV2217" s="64" t="s">
        <v>1142</v>
      </c>
      <c r="QBW2217" s="64" t="s">
        <v>448</v>
      </c>
      <c r="QBX2217" s="64" t="s">
        <v>2390</v>
      </c>
      <c r="QBY2217" s="64" t="s">
        <v>4</v>
      </c>
      <c r="QBZ2217" s="65">
        <v>4</v>
      </c>
      <c r="QCA2217" s="66">
        <v>651717.88</v>
      </c>
      <c r="QCB2217" s="66">
        <v>0</v>
      </c>
      <c r="QCC2217" s="66">
        <v>651717.88</v>
      </c>
      <c r="QCD2217" s="64" t="s">
        <v>1142</v>
      </c>
      <c r="QCE2217" s="64" t="s">
        <v>448</v>
      </c>
      <c r="QCF2217" s="64" t="s">
        <v>2390</v>
      </c>
      <c r="QCG2217" s="64" t="s">
        <v>4</v>
      </c>
      <c r="QCH2217" s="65">
        <v>4</v>
      </c>
      <c r="QCI2217" s="66">
        <v>651717.88</v>
      </c>
      <c r="QCJ2217" s="66">
        <v>0</v>
      </c>
      <c r="QCK2217" s="66">
        <v>651717.88</v>
      </c>
      <c r="QCL2217" s="64" t="s">
        <v>1142</v>
      </c>
      <c r="QCM2217" s="64" t="s">
        <v>448</v>
      </c>
      <c r="QCN2217" s="64" t="s">
        <v>2390</v>
      </c>
      <c r="QCO2217" s="64" t="s">
        <v>4</v>
      </c>
      <c r="QCP2217" s="65">
        <v>4</v>
      </c>
      <c r="QCQ2217" s="66">
        <v>651717.88</v>
      </c>
      <c r="QCR2217" s="66">
        <v>0</v>
      </c>
      <c r="QCS2217" s="66">
        <v>651717.88</v>
      </c>
      <c r="QCT2217" s="64" t="s">
        <v>1142</v>
      </c>
      <c r="QCU2217" s="64" t="s">
        <v>448</v>
      </c>
      <c r="QCV2217" s="64" t="s">
        <v>2390</v>
      </c>
      <c r="QCW2217" s="64" t="s">
        <v>4</v>
      </c>
      <c r="QCX2217" s="65">
        <v>4</v>
      </c>
      <c r="QCY2217" s="66">
        <v>651717.88</v>
      </c>
      <c r="QCZ2217" s="66">
        <v>0</v>
      </c>
      <c r="QDA2217" s="66">
        <v>651717.88</v>
      </c>
      <c r="QDB2217" s="64" t="s">
        <v>1142</v>
      </c>
      <c r="QDC2217" s="64" t="s">
        <v>448</v>
      </c>
      <c r="QDD2217" s="64" t="s">
        <v>2390</v>
      </c>
      <c r="QDE2217" s="64" t="s">
        <v>4</v>
      </c>
      <c r="QDF2217" s="65">
        <v>4</v>
      </c>
      <c r="QDG2217" s="66">
        <v>651717.88</v>
      </c>
      <c r="QDH2217" s="66">
        <v>0</v>
      </c>
      <c r="QDI2217" s="66">
        <v>651717.88</v>
      </c>
      <c r="QDJ2217" s="64" t="s">
        <v>1142</v>
      </c>
      <c r="QDK2217" s="64" t="s">
        <v>448</v>
      </c>
      <c r="QDL2217" s="64" t="s">
        <v>2390</v>
      </c>
      <c r="QDM2217" s="64" t="s">
        <v>4</v>
      </c>
      <c r="QDN2217" s="65">
        <v>4</v>
      </c>
      <c r="QDO2217" s="66">
        <v>651717.88</v>
      </c>
      <c r="QDP2217" s="66">
        <v>0</v>
      </c>
      <c r="QDQ2217" s="66">
        <v>651717.88</v>
      </c>
      <c r="QDR2217" s="64" t="s">
        <v>1142</v>
      </c>
      <c r="QDS2217" s="64" t="s">
        <v>448</v>
      </c>
      <c r="QDT2217" s="64" t="s">
        <v>2390</v>
      </c>
      <c r="QDU2217" s="64" t="s">
        <v>4</v>
      </c>
      <c r="QDV2217" s="65">
        <v>4</v>
      </c>
      <c r="QDW2217" s="66">
        <v>651717.88</v>
      </c>
      <c r="QDX2217" s="66">
        <v>0</v>
      </c>
      <c r="QDY2217" s="66">
        <v>651717.88</v>
      </c>
      <c r="QDZ2217" s="64" t="s">
        <v>1142</v>
      </c>
      <c r="QEA2217" s="64" t="s">
        <v>448</v>
      </c>
      <c r="QEB2217" s="64" t="s">
        <v>2390</v>
      </c>
      <c r="QEC2217" s="64" t="s">
        <v>4</v>
      </c>
      <c r="QED2217" s="65">
        <v>4</v>
      </c>
      <c r="QEE2217" s="66">
        <v>651717.88</v>
      </c>
      <c r="QEF2217" s="66">
        <v>0</v>
      </c>
      <c r="QEG2217" s="66">
        <v>651717.88</v>
      </c>
      <c r="QEH2217" s="64" t="s">
        <v>1142</v>
      </c>
      <c r="QEI2217" s="64" t="s">
        <v>448</v>
      </c>
      <c r="QEJ2217" s="64" t="s">
        <v>2390</v>
      </c>
      <c r="QEK2217" s="64" t="s">
        <v>4</v>
      </c>
      <c r="QEL2217" s="65">
        <v>4</v>
      </c>
      <c r="QEM2217" s="66">
        <v>651717.88</v>
      </c>
      <c r="QEN2217" s="66">
        <v>0</v>
      </c>
      <c r="QEO2217" s="66">
        <v>651717.88</v>
      </c>
      <c r="QEP2217" s="64" t="s">
        <v>1142</v>
      </c>
      <c r="QEQ2217" s="64" t="s">
        <v>448</v>
      </c>
      <c r="QER2217" s="64" t="s">
        <v>2390</v>
      </c>
      <c r="QES2217" s="64" t="s">
        <v>4</v>
      </c>
      <c r="QET2217" s="65">
        <v>4</v>
      </c>
      <c r="QEU2217" s="66">
        <v>651717.88</v>
      </c>
      <c r="QEV2217" s="66">
        <v>0</v>
      </c>
      <c r="QEW2217" s="66">
        <v>651717.88</v>
      </c>
      <c r="QEX2217" s="64" t="s">
        <v>1142</v>
      </c>
      <c r="QEY2217" s="64" t="s">
        <v>448</v>
      </c>
      <c r="QEZ2217" s="64" t="s">
        <v>2390</v>
      </c>
      <c r="QFA2217" s="64" t="s">
        <v>4</v>
      </c>
      <c r="QFB2217" s="65">
        <v>4</v>
      </c>
      <c r="QFC2217" s="66">
        <v>651717.88</v>
      </c>
      <c r="QFD2217" s="66">
        <v>0</v>
      </c>
      <c r="QFE2217" s="66">
        <v>651717.88</v>
      </c>
      <c r="QFF2217" s="64" t="s">
        <v>1142</v>
      </c>
      <c r="QFG2217" s="64" t="s">
        <v>448</v>
      </c>
      <c r="QFH2217" s="64" t="s">
        <v>2390</v>
      </c>
      <c r="QFI2217" s="64" t="s">
        <v>4</v>
      </c>
      <c r="QFJ2217" s="65">
        <v>4</v>
      </c>
      <c r="QFK2217" s="66">
        <v>651717.88</v>
      </c>
      <c r="QFL2217" s="66">
        <v>0</v>
      </c>
      <c r="QFM2217" s="66">
        <v>651717.88</v>
      </c>
      <c r="QFN2217" s="64" t="s">
        <v>1142</v>
      </c>
      <c r="QFO2217" s="64" t="s">
        <v>448</v>
      </c>
      <c r="QFP2217" s="64" t="s">
        <v>2390</v>
      </c>
      <c r="QFQ2217" s="64" t="s">
        <v>4</v>
      </c>
      <c r="QFR2217" s="65">
        <v>4</v>
      </c>
      <c r="QFS2217" s="66">
        <v>651717.88</v>
      </c>
      <c r="QFT2217" s="66">
        <v>0</v>
      </c>
      <c r="QFU2217" s="66">
        <v>651717.88</v>
      </c>
      <c r="QFV2217" s="64" t="s">
        <v>1142</v>
      </c>
      <c r="QFW2217" s="64" t="s">
        <v>448</v>
      </c>
      <c r="QFX2217" s="64" t="s">
        <v>2390</v>
      </c>
      <c r="QFY2217" s="64" t="s">
        <v>4</v>
      </c>
      <c r="QFZ2217" s="65">
        <v>4</v>
      </c>
      <c r="QGA2217" s="66">
        <v>651717.88</v>
      </c>
      <c r="QGB2217" s="66">
        <v>0</v>
      </c>
      <c r="QGC2217" s="66">
        <v>651717.88</v>
      </c>
      <c r="QGD2217" s="64" t="s">
        <v>1142</v>
      </c>
      <c r="QGE2217" s="64" t="s">
        <v>448</v>
      </c>
      <c r="QGF2217" s="64" t="s">
        <v>2390</v>
      </c>
      <c r="QGG2217" s="64" t="s">
        <v>4</v>
      </c>
      <c r="QGH2217" s="65">
        <v>4</v>
      </c>
      <c r="QGI2217" s="66">
        <v>651717.88</v>
      </c>
      <c r="QGJ2217" s="66">
        <v>0</v>
      </c>
      <c r="QGK2217" s="66">
        <v>651717.88</v>
      </c>
      <c r="QGL2217" s="64" t="s">
        <v>1142</v>
      </c>
      <c r="QGM2217" s="64" t="s">
        <v>448</v>
      </c>
      <c r="QGN2217" s="64" t="s">
        <v>2390</v>
      </c>
      <c r="QGO2217" s="64" t="s">
        <v>4</v>
      </c>
      <c r="QGP2217" s="65">
        <v>4</v>
      </c>
      <c r="QGQ2217" s="66">
        <v>651717.88</v>
      </c>
      <c r="QGR2217" s="66">
        <v>0</v>
      </c>
      <c r="QGS2217" s="66">
        <v>651717.88</v>
      </c>
      <c r="QGT2217" s="64" t="s">
        <v>1142</v>
      </c>
      <c r="QGU2217" s="64" t="s">
        <v>448</v>
      </c>
      <c r="QGV2217" s="64" t="s">
        <v>2390</v>
      </c>
      <c r="QGW2217" s="64" t="s">
        <v>4</v>
      </c>
      <c r="QGX2217" s="65">
        <v>4</v>
      </c>
      <c r="QGY2217" s="66">
        <v>651717.88</v>
      </c>
      <c r="QGZ2217" s="66">
        <v>0</v>
      </c>
      <c r="QHA2217" s="66">
        <v>651717.88</v>
      </c>
      <c r="QHB2217" s="64" t="s">
        <v>1142</v>
      </c>
      <c r="QHC2217" s="64" t="s">
        <v>448</v>
      </c>
      <c r="QHD2217" s="64" t="s">
        <v>2390</v>
      </c>
      <c r="QHE2217" s="64" t="s">
        <v>4</v>
      </c>
      <c r="QHF2217" s="65">
        <v>4</v>
      </c>
      <c r="QHG2217" s="66">
        <v>651717.88</v>
      </c>
      <c r="QHH2217" s="66">
        <v>0</v>
      </c>
      <c r="QHI2217" s="66">
        <v>651717.88</v>
      </c>
      <c r="QHJ2217" s="64" t="s">
        <v>1142</v>
      </c>
      <c r="QHK2217" s="64" t="s">
        <v>448</v>
      </c>
      <c r="QHL2217" s="64" t="s">
        <v>2390</v>
      </c>
      <c r="QHM2217" s="64" t="s">
        <v>4</v>
      </c>
      <c r="QHN2217" s="65">
        <v>4</v>
      </c>
      <c r="QHO2217" s="66">
        <v>651717.88</v>
      </c>
      <c r="QHP2217" s="66">
        <v>0</v>
      </c>
      <c r="QHQ2217" s="66">
        <v>651717.88</v>
      </c>
      <c r="QHR2217" s="64" t="s">
        <v>1142</v>
      </c>
      <c r="QHS2217" s="64" t="s">
        <v>448</v>
      </c>
      <c r="QHT2217" s="64" t="s">
        <v>2390</v>
      </c>
      <c r="QHU2217" s="64" t="s">
        <v>4</v>
      </c>
      <c r="QHV2217" s="65">
        <v>4</v>
      </c>
      <c r="QHW2217" s="66">
        <v>651717.88</v>
      </c>
      <c r="QHX2217" s="66">
        <v>0</v>
      </c>
      <c r="QHY2217" s="66">
        <v>651717.88</v>
      </c>
      <c r="QHZ2217" s="64" t="s">
        <v>1142</v>
      </c>
      <c r="QIA2217" s="64" t="s">
        <v>448</v>
      </c>
      <c r="QIB2217" s="64" t="s">
        <v>2390</v>
      </c>
      <c r="QIC2217" s="64" t="s">
        <v>4</v>
      </c>
      <c r="QID2217" s="65">
        <v>4</v>
      </c>
      <c r="QIE2217" s="66">
        <v>651717.88</v>
      </c>
      <c r="QIF2217" s="66">
        <v>0</v>
      </c>
      <c r="QIG2217" s="66">
        <v>651717.88</v>
      </c>
      <c r="QIH2217" s="64" t="s">
        <v>1142</v>
      </c>
      <c r="QII2217" s="64" t="s">
        <v>448</v>
      </c>
      <c r="QIJ2217" s="64" t="s">
        <v>2390</v>
      </c>
      <c r="QIK2217" s="64" t="s">
        <v>4</v>
      </c>
      <c r="QIL2217" s="65">
        <v>4</v>
      </c>
      <c r="QIM2217" s="66">
        <v>651717.88</v>
      </c>
      <c r="QIN2217" s="66">
        <v>0</v>
      </c>
      <c r="QIO2217" s="66">
        <v>651717.88</v>
      </c>
      <c r="QIP2217" s="64" t="s">
        <v>1142</v>
      </c>
      <c r="QIQ2217" s="64" t="s">
        <v>448</v>
      </c>
      <c r="QIR2217" s="64" t="s">
        <v>2390</v>
      </c>
      <c r="QIS2217" s="64" t="s">
        <v>4</v>
      </c>
      <c r="QIT2217" s="65">
        <v>4</v>
      </c>
      <c r="QIU2217" s="66">
        <v>651717.88</v>
      </c>
      <c r="QIV2217" s="66">
        <v>0</v>
      </c>
      <c r="QIW2217" s="66">
        <v>651717.88</v>
      </c>
      <c r="QIX2217" s="64" t="s">
        <v>1142</v>
      </c>
      <c r="QIY2217" s="64" t="s">
        <v>448</v>
      </c>
      <c r="QIZ2217" s="64" t="s">
        <v>2390</v>
      </c>
      <c r="QJA2217" s="64" t="s">
        <v>4</v>
      </c>
      <c r="QJB2217" s="65">
        <v>4</v>
      </c>
      <c r="QJC2217" s="66">
        <v>651717.88</v>
      </c>
      <c r="QJD2217" s="66">
        <v>0</v>
      </c>
      <c r="QJE2217" s="66">
        <v>651717.88</v>
      </c>
      <c r="QJF2217" s="64" t="s">
        <v>1142</v>
      </c>
      <c r="QJG2217" s="64" t="s">
        <v>448</v>
      </c>
      <c r="QJH2217" s="64" t="s">
        <v>2390</v>
      </c>
      <c r="QJI2217" s="64" t="s">
        <v>4</v>
      </c>
      <c r="QJJ2217" s="65">
        <v>4</v>
      </c>
      <c r="QJK2217" s="66">
        <v>651717.88</v>
      </c>
      <c r="QJL2217" s="66">
        <v>0</v>
      </c>
      <c r="QJM2217" s="66">
        <v>651717.88</v>
      </c>
      <c r="QJN2217" s="64" t="s">
        <v>1142</v>
      </c>
      <c r="QJO2217" s="64" t="s">
        <v>448</v>
      </c>
      <c r="QJP2217" s="64" t="s">
        <v>2390</v>
      </c>
      <c r="QJQ2217" s="64" t="s">
        <v>4</v>
      </c>
      <c r="QJR2217" s="65">
        <v>4</v>
      </c>
      <c r="QJS2217" s="66">
        <v>651717.88</v>
      </c>
      <c r="QJT2217" s="66">
        <v>0</v>
      </c>
      <c r="QJU2217" s="66">
        <v>651717.88</v>
      </c>
      <c r="QJV2217" s="64" t="s">
        <v>1142</v>
      </c>
      <c r="QJW2217" s="64" t="s">
        <v>448</v>
      </c>
      <c r="QJX2217" s="64" t="s">
        <v>2390</v>
      </c>
      <c r="QJY2217" s="64" t="s">
        <v>4</v>
      </c>
      <c r="QJZ2217" s="65">
        <v>4</v>
      </c>
      <c r="QKA2217" s="66">
        <v>651717.88</v>
      </c>
      <c r="QKB2217" s="66">
        <v>0</v>
      </c>
      <c r="QKC2217" s="66">
        <v>651717.88</v>
      </c>
      <c r="QKD2217" s="64" t="s">
        <v>1142</v>
      </c>
      <c r="QKE2217" s="64" t="s">
        <v>448</v>
      </c>
      <c r="QKF2217" s="64" t="s">
        <v>2390</v>
      </c>
      <c r="QKG2217" s="64" t="s">
        <v>4</v>
      </c>
      <c r="QKH2217" s="65">
        <v>4</v>
      </c>
      <c r="QKI2217" s="66">
        <v>651717.88</v>
      </c>
      <c r="QKJ2217" s="66">
        <v>0</v>
      </c>
      <c r="QKK2217" s="66">
        <v>651717.88</v>
      </c>
      <c r="QKL2217" s="64" t="s">
        <v>1142</v>
      </c>
      <c r="QKM2217" s="64" t="s">
        <v>448</v>
      </c>
      <c r="QKN2217" s="64" t="s">
        <v>2390</v>
      </c>
      <c r="QKO2217" s="64" t="s">
        <v>4</v>
      </c>
      <c r="QKP2217" s="65">
        <v>4</v>
      </c>
      <c r="QKQ2217" s="66">
        <v>651717.88</v>
      </c>
      <c r="QKR2217" s="66">
        <v>0</v>
      </c>
      <c r="QKS2217" s="66">
        <v>651717.88</v>
      </c>
      <c r="QKT2217" s="64" t="s">
        <v>1142</v>
      </c>
      <c r="QKU2217" s="64" t="s">
        <v>448</v>
      </c>
      <c r="QKV2217" s="64" t="s">
        <v>2390</v>
      </c>
      <c r="QKW2217" s="64" t="s">
        <v>4</v>
      </c>
      <c r="QKX2217" s="65">
        <v>4</v>
      </c>
      <c r="QKY2217" s="66">
        <v>651717.88</v>
      </c>
      <c r="QKZ2217" s="66">
        <v>0</v>
      </c>
      <c r="QLA2217" s="66">
        <v>651717.88</v>
      </c>
      <c r="QLB2217" s="64" t="s">
        <v>1142</v>
      </c>
      <c r="QLC2217" s="64" t="s">
        <v>448</v>
      </c>
      <c r="QLD2217" s="64" t="s">
        <v>2390</v>
      </c>
      <c r="QLE2217" s="64" t="s">
        <v>4</v>
      </c>
      <c r="QLF2217" s="65">
        <v>4</v>
      </c>
      <c r="QLG2217" s="66">
        <v>651717.88</v>
      </c>
      <c r="QLH2217" s="66">
        <v>0</v>
      </c>
      <c r="QLI2217" s="66">
        <v>651717.88</v>
      </c>
      <c r="QLJ2217" s="64" t="s">
        <v>1142</v>
      </c>
      <c r="QLK2217" s="64" t="s">
        <v>448</v>
      </c>
      <c r="QLL2217" s="64" t="s">
        <v>2390</v>
      </c>
      <c r="QLM2217" s="64" t="s">
        <v>4</v>
      </c>
      <c r="QLN2217" s="65">
        <v>4</v>
      </c>
      <c r="QLO2217" s="66">
        <v>651717.88</v>
      </c>
      <c r="QLP2217" s="66">
        <v>0</v>
      </c>
      <c r="QLQ2217" s="66">
        <v>651717.88</v>
      </c>
      <c r="QLR2217" s="64" t="s">
        <v>1142</v>
      </c>
      <c r="QLS2217" s="64" t="s">
        <v>448</v>
      </c>
      <c r="QLT2217" s="64" t="s">
        <v>2390</v>
      </c>
      <c r="QLU2217" s="64" t="s">
        <v>4</v>
      </c>
      <c r="QLV2217" s="65">
        <v>4</v>
      </c>
      <c r="QLW2217" s="66">
        <v>651717.88</v>
      </c>
      <c r="QLX2217" s="66">
        <v>0</v>
      </c>
      <c r="QLY2217" s="66">
        <v>651717.88</v>
      </c>
      <c r="QLZ2217" s="64" t="s">
        <v>1142</v>
      </c>
      <c r="QMA2217" s="64" t="s">
        <v>448</v>
      </c>
      <c r="QMB2217" s="64" t="s">
        <v>2390</v>
      </c>
      <c r="QMC2217" s="64" t="s">
        <v>4</v>
      </c>
      <c r="QMD2217" s="65">
        <v>4</v>
      </c>
      <c r="QME2217" s="66">
        <v>651717.88</v>
      </c>
      <c r="QMF2217" s="66">
        <v>0</v>
      </c>
      <c r="QMG2217" s="66">
        <v>651717.88</v>
      </c>
      <c r="QMH2217" s="64" t="s">
        <v>1142</v>
      </c>
      <c r="QMI2217" s="64" t="s">
        <v>448</v>
      </c>
      <c r="QMJ2217" s="64" t="s">
        <v>2390</v>
      </c>
      <c r="QMK2217" s="64" t="s">
        <v>4</v>
      </c>
      <c r="QML2217" s="65">
        <v>4</v>
      </c>
      <c r="QMM2217" s="66">
        <v>651717.88</v>
      </c>
      <c r="QMN2217" s="66">
        <v>0</v>
      </c>
      <c r="QMO2217" s="66">
        <v>651717.88</v>
      </c>
      <c r="QMP2217" s="64" t="s">
        <v>1142</v>
      </c>
      <c r="QMQ2217" s="64" t="s">
        <v>448</v>
      </c>
      <c r="QMR2217" s="64" t="s">
        <v>2390</v>
      </c>
      <c r="QMS2217" s="64" t="s">
        <v>4</v>
      </c>
      <c r="QMT2217" s="65">
        <v>4</v>
      </c>
      <c r="QMU2217" s="66">
        <v>651717.88</v>
      </c>
      <c r="QMV2217" s="66">
        <v>0</v>
      </c>
      <c r="QMW2217" s="66">
        <v>651717.88</v>
      </c>
      <c r="QMX2217" s="64" t="s">
        <v>1142</v>
      </c>
      <c r="QMY2217" s="64" t="s">
        <v>448</v>
      </c>
      <c r="QMZ2217" s="64" t="s">
        <v>2390</v>
      </c>
      <c r="QNA2217" s="64" t="s">
        <v>4</v>
      </c>
      <c r="QNB2217" s="65">
        <v>4</v>
      </c>
      <c r="QNC2217" s="66">
        <v>651717.88</v>
      </c>
      <c r="QND2217" s="66">
        <v>0</v>
      </c>
      <c r="QNE2217" s="66">
        <v>651717.88</v>
      </c>
      <c r="QNF2217" s="64" t="s">
        <v>1142</v>
      </c>
      <c r="QNG2217" s="64" t="s">
        <v>448</v>
      </c>
      <c r="QNH2217" s="64" t="s">
        <v>2390</v>
      </c>
      <c r="QNI2217" s="64" t="s">
        <v>4</v>
      </c>
      <c r="QNJ2217" s="65">
        <v>4</v>
      </c>
      <c r="QNK2217" s="66">
        <v>651717.88</v>
      </c>
      <c r="QNL2217" s="66">
        <v>0</v>
      </c>
      <c r="QNM2217" s="66">
        <v>651717.88</v>
      </c>
      <c r="QNN2217" s="64" t="s">
        <v>1142</v>
      </c>
      <c r="QNO2217" s="64" t="s">
        <v>448</v>
      </c>
      <c r="QNP2217" s="64" t="s">
        <v>2390</v>
      </c>
      <c r="QNQ2217" s="64" t="s">
        <v>4</v>
      </c>
      <c r="QNR2217" s="65">
        <v>4</v>
      </c>
      <c r="QNS2217" s="66">
        <v>651717.88</v>
      </c>
      <c r="QNT2217" s="66">
        <v>0</v>
      </c>
      <c r="QNU2217" s="66">
        <v>651717.88</v>
      </c>
      <c r="QNV2217" s="64" t="s">
        <v>1142</v>
      </c>
      <c r="QNW2217" s="64" t="s">
        <v>448</v>
      </c>
      <c r="QNX2217" s="64" t="s">
        <v>2390</v>
      </c>
      <c r="QNY2217" s="64" t="s">
        <v>4</v>
      </c>
      <c r="QNZ2217" s="65">
        <v>4</v>
      </c>
      <c r="QOA2217" s="66">
        <v>651717.88</v>
      </c>
      <c r="QOB2217" s="66">
        <v>0</v>
      </c>
      <c r="QOC2217" s="66">
        <v>651717.88</v>
      </c>
      <c r="QOD2217" s="64" t="s">
        <v>1142</v>
      </c>
      <c r="QOE2217" s="64" t="s">
        <v>448</v>
      </c>
      <c r="QOF2217" s="64" t="s">
        <v>2390</v>
      </c>
      <c r="QOG2217" s="64" t="s">
        <v>4</v>
      </c>
      <c r="QOH2217" s="65">
        <v>4</v>
      </c>
      <c r="QOI2217" s="66">
        <v>651717.88</v>
      </c>
      <c r="QOJ2217" s="66">
        <v>0</v>
      </c>
      <c r="QOK2217" s="66">
        <v>651717.88</v>
      </c>
      <c r="QOL2217" s="64" t="s">
        <v>1142</v>
      </c>
      <c r="QOM2217" s="64" t="s">
        <v>448</v>
      </c>
      <c r="QON2217" s="64" t="s">
        <v>2390</v>
      </c>
      <c r="QOO2217" s="64" t="s">
        <v>4</v>
      </c>
      <c r="QOP2217" s="65">
        <v>4</v>
      </c>
      <c r="QOQ2217" s="66">
        <v>651717.88</v>
      </c>
      <c r="QOR2217" s="66">
        <v>0</v>
      </c>
      <c r="QOS2217" s="66">
        <v>651717.88</v>
      </c>
      <c r="QOT2217" s="64" t="s">
        <v>1142</v>
      </c>
      <c r="QOU2217" s="64" t="s">
        <v>448</v>
      </c>
      <c r="QOV2217" s="64" t="s">
        <v>2390</v>
      </c>
      <c r="QOW2217" s="64" t="s">
        <v>4</v>
      </c>
      <c r="QOX2217" s="65">
        <v>4</v>
      </c>
      <c r="QOY2217" s="66">
        <v>651717.88</v>
      </c>
      <c r="QOZ2217" s="66">
        <v>0</v>
      </c>
      <c r="QPA2217" s="66">
        <v>651717.88</v>
      </c>
      <c r="QPB2217" s="64" t="s">
        <v>1142</v>
      </c>
      <c r="QPC2217" s="64" t="s">
        <v>448</v>
      </c>
      <c r="QPD2217" s="64" t="s">
        <v>2390</v>
      </c>
      <c r="QPE2217" s="64" t="s">
        <v>4</v>
      </c>
      <c r="QPF2217" s="65">
        <v>4</v>
      </c>
      <c r="QPG2217" s="66">
        <v>651717.88</v>
      </c>
      <c r="QPH2217" s="66">
        <v>0</v>
      </c>
      <c r="QPI2217" s="66">
        <v>651717.88</v>
      </c>
      <c r="QPJ2217" s="64" t="s">
        <v>1142</v>
      </c>
      <c r="QPK2217" s="64" t="s">
        <v>448</v>
      </c>
      <c r="QPL2217" s="64" t="s">
        <v>2390</v>
      </c>
      <c r="QPM2217" s="64" t="s">
        <v>4</v>
      </c>
      <c r="QPN2217" s="65">
        <v>4</v>
      </c>
      <c r="QPO2217" s="66">
        <v>651717.88</v>
      </c>
      <c r="QPP2217" s="66">
        <v>0</v>
      </c>
      <c r="QPQ2217" s="66">
        <v>651717.88</v>
      </c>
      <c r="QPR2217" s="64" t="s">
        <v>1142</v>
      </c>
      <c r="QPS2217" s="64" t="s">
        <v>448</v>
      </c>
      <c r="QPT2217" s="64" t="s">
        <v>2390</v>
      </c>
      <c r="QPU2217" s="64" t="s">
        <v>4</v>
      </c>
      <c r="QPV2217" s="65">
        <v>4</v>
      </c>
      <c r="QPW2217" s="66">
        <v>651717.88</v>
      </c>
      <c r="QPX2217" s="66">
        <v>0</v>
      </c>
      <c r="QPY2217" s="66">
        <v>651717.88</v>
      </c>
      <c r="QPZ2217" s="64" t="s">
        <v>1142</v>
      </c>
      <c r="QQA2217" s="64" t="s">
        <v>448</v>
      </c>
      <c r="QQB2217" s="64" t="s">
        <v>2390</v>
      </c>
      <c r="QQC2217" s="64" t="s">
        <v>4</v>
      </c>
      <c r="QQD2217" s="65">
        <v>4</v>
      </c>
      <c r="QQE2217" s="66">
        <v>651717.88</v>
      </c>
      <c r="QQF2217" s="66">
        <v>0</v>
      </c>
      <c r="QQG2217" s="66">
        <v>651717.88</v>
      </c>
      <c r="QQH2217" s="64" t="s">
        <v>1142</v>
      </c>
      <c r="QQI2217" s="64" t="s">
        <v>448</v>
      </c>
      <c r="QQJ2217" s="64" t="s">
        <v>2390</v>
      </c>
      <c r="QQK2217" s="64" t="s">
        <v>4</v>
      </c>
      <c r="QQL2217" s="65">
        <v>4</v>
      </c>
      <c r="QQM2217" s="66">
        <v>651717.88</v>
      </c>
      <c r="QQN2217" s="66">
        <v>0</v>
      </c>
      <c r="QQO2217" s="66">
        <v>651717.88</v>
      </c>
      <c r="QQP2217" s="64" t="s">
        <v>1142</v>
      </c>
      <c r="QQQ2217" s="64" t="s">
        <v>448</v>
      </c>
      <c r="QQR2217" s="64" t="s">
        <v>2390</v>
      </c>
      <c r="QQS2217" s="64" t="s">
        <v>4</v>
      </c>
      <c r="QQT2217" s="65">
        <v>4</v>
      </c>
      <c r="QQU2217" s="66">
        <v>651717.88</v>
      </c>
      <c r="QQV2217" s="66">
        <v>0</v>
      </c>
      <c r="QQW2217" s="66">
        <v>651717.88</v>
      </c>
      <c r="QQX2217" s="64" t="s">
        <v>1142</v>
      </c>
      <c r="QQY2217" s="64" t="s">
        <v>448</v>
      </c>
      <c r="QQZ2217" s="64" t="s">
        <v>2390</v>
      </c>
      <c r="QRA2217" s="64" t="s">
        <v>4</v>
      </c>
      <c r="QRB2217" s="65">
        <v>4</v>
      </c>
      <c r="QRC2217" s="66">
        <v>651717.88</v>
      </c>
      <c r="QRD2217" s="66">
        <v>0</v>
      </c>
      <c r="QRE2217" s="66">
        <v>651717.88</v>
      </c>
      <c r="QRF2217" s="64" t="s">
        <v>1142</v>
      </c>
      <c r="QRG2217" s="64" t="s">
        <v>448</v>
      </c>
      <c r="QRH2217" s="64" t="s">
        <v>2390</v>
      </c>
      <c r="QRI2217" s="64" t="s">
        <v>4</v>
      </c>
      <c r="QRJ2217" s="65">
        <v>4</v>
      </c>
      <c r="QRK2217" s="66">
        <v>651717.88</v>
      </c>
      <c r="QRL2217" s="66">
        <v>0</v>
      </c>
      <c r="QRM2217" s="66">
        <v>651717.88</v>
      </c>
      <c r="QRN2217" s="64" t="s">
        <v>1142</v>
      </c>
      <c r="QRO2217" s="64" t="s">
        <v>448</v>
      </c>
      <c r="QRP2217" s="64" t="s">
        <v>2390</v>
      </c>
      <c r="QRQ2217" s="64" t="s">
        <v>4</v>
      </c>
      <c r="QRR2217" s="65">
        <v>4</v>
      </c>
      <c r="QRS2217" s="66">
        <v>651717.88</v>
      </c>
      <c r="QRT2217" s="66">
        <v>0</v>
      </c>
      <c r="QRU2217" s="66">
        <v>651717.88</v>
      </c>
      <c r="QRV2217" s="64" t="s">
        <v>1142</v>
      </c>
      <c r="QRW2217" s="64" t="s">
        <v>448</v>
      </c>
      <c r="QRX2217" s="64" t="s">
        <v>2390</v>
      </c>
      <c r="QRY2217" s="64" t="s">
        <v>4</v>
      </c>
      <c r="QRZ2217" s="65">
        <v>4</v>
      </c>
      <c r="QSA2217" s="66">
        <v>651717.88</v>
      </c>
      <c r="QSB2217" s="66">
        <v>0</v>
      </c>
      <c r="QSC2217" s="66">
        <v>651717.88</v>
      </c>
      <c r="QSD2217" s="64" t="s">
        <v>1142</v>
      </c>
      <c r="QSE2217" s="64" t="s">
        <v>448</v>
      </c>
      <c r="QSF2217" s="64" t="s">
        <v>2390</v>
      </c>
      <c r="QSG2217" s="64" t="s">
        <v>4</v>
      </c>
      <c r="QSH2217" s="65">
        <v>4</v>
      </c>
      <c r="QSI2217" s="66">
        <v>651717.88</v>
      </c>
      <c r="QSJ2217" s="66">
        <v>0</v>
      </c>
      <c r="QSK2217" s="66">
        <v>651717.88</v>
      </c>
      <c r="QSL2217" s="64" t="s">
        <v>1142</v>
      </c>
      <c r="QSM2217" s="64" t="s">
        <v>448</v>
      </c>
      <c r="QSN2217" s="64" t="s">
        <v>2390</v>
      </c>
      <c r="QSO2217" s="64" t="s">
        <v>4</v>
      </c>
      <c r="QSP2217" s="65">
        <v>4</v>
      </c>
      <c r="QSQ2217" s="66">
        <v>651717.88</v>
      </c>
      <c r="QSR2217" s="66">
        <v>0</v>
      </c>
      <c r="QSS2217" s="66">
        <v>651717.88</v>
      </c>
      <c r="QST2217" s="64" t="s">
        <v>1142</v>
      </c>
      <c r="QSU2217" s="64" t="s">
        <v>448</v>
      </c>
      <c r="QSV2217" s="64" t="s">
        <v>2390</v>
      </c>
      <c r="QSW2217" s="64" t="s">
        <v>4</v>
      </c>
      <c r="QSX2217" s="65">
        <v>4</v>
      </c>
      <c r="QSY2217" s="66">
        <v>651717.88</v>
      </c>
      <c r="QSZ2217" s="66">
        <v>0</v>
      </c>
      <c r="QTA2217" s="66">
        <v>651717.88</v>
      </c>
      <c r="QTB2217" s="64" t="s">
        <v>1142</v>
      </c>
      <c r="QTC2217" s="64" t="s">
        <v>448</v>
      </c>
      <c r="QTD2217" s="64" t="s">
        <v>2390</v>
      </c>
      <c r="QTE2217" s="64" t="s">
        <v>4</v>
      </c>
      <c r="QTF2217" s="65">
        <v>4</v>
      </c>
      <c r="QTG2217" s="66">
        <v>651717.88</v>
      </c>
      <c r="QTH2217" s="66">
        <v>0</v>
      </c>
      <c r="QTI2217" s="66">
        <v>651717.88</v>
      </c>
      <c r="QTJ2217" s="64" t="s">
        <v>1142</v>
      </c>
      <c r="QTK2217" s="64" t="s">
        <v>448</v>
      </c>
      <c r="QTL2217" s="64" t="s">
        <v>2390</v>
      </c>
      <c r="QTM2217" s="64" t="s">
        <v>4</v>
      </c>
      <c r="QTN2217" s="65">
        <v>4</v>
      </c>
      <c r="QTO2217" s="66">
        <v>651717.88</v>
      </c>
      <c r="QTP2217" s="66">
        <v>0</v>
      </c>
      <c r="QTQ2217" s="66">
        <v>651717.88</v>
      </c>
      <c r="QTR2217" s="64" t="s">
        <v>1142</v>
      </c>
      <c r="QTS2217" s="64" t="s">
        <v>448</v>
      </c>
      <c r="QTT2217" s="64" t="s">
        <v>2390</v>
      </c>
      <c r="QTU2217" s="64" t="s">
        <v>4</v>
      </c>
      <c r="QTV2217" s="65">
        <v>4</v>
      </c>
      <c r="QTW2217" s="66">
        <v>651717.88</v>
      </c>
      <c r="QTX2217" s="66">
        <v>0</v>
      </c>
      <c r="QTY2217" s="66">
        <v>651717.88</v>
      </c>
      <c r="QTZ2217" s="64" t="s">
        <v>1142</v>
      </c>
      <c r="QUA2217" s="64" t="s">
        <v>448</v>
      </c>
      <c r="QUB2217" s="64" t="s">
        <v>2390</v>
      </c>
      <c r="QUC2217" s="64" t="s">
        <v>4</v>
      </c>
      <c r="QUD2217" s="65">
        <v>4</v>
      </c>
      <c r="QUE2217" s="66">
        <v>651717.88</v>
      </c>
      <c r="QUF2217" s="66">
        <v>0</v>
      </c>
      <c r="QUG2217" s="66">
        <v>651717.88</v>
      </c>
      <c r="QUH2217" s="64" t="s">
        <v>1142</v>
      </c>
      <c r="QUI2217" s="64" t="s">
        <v>448</v>
      </c>
      <c r="QUJ2217" s="64" t="s">
        <v>2390</v>
      </c>
      <c r="QUK2217" s="64" t="s">
        <v>4</v>
      </c>
      <c r="QUL2217" s="65">
        <v>4</v>
      </c>
      <c r="QUM2217" s="66">
        <v>651717.88</v>
      </c>
      <c r="QUN2217" s="66">
        <v>0</v>
      </c>
      <c r="QUO2217" s="66">
        <v>651717.88</v>
      </c>
      <c r="QUP2217" s="64" t="s">
        <v>1142</v>
      </c>
      <c r="QUQ2217" s="64" t="s">
        <v>448</v>
      </c>
      <c r="QUR2217" s="64" t="s">
        <v>2390</v>
      </c>
      <c r="QUS2217" s="64" t="s">
        <v>4</v>
      </c>
      <c r="QUT2217" s="65">
        <v>4</v>
      </c>
      <c r="QUU2217" s="66">
        <v>651717.88</v>
      </c>
      <c r="QUV2217" s="66">
        <v>0</v>
      </c>
      <c r="QUW2217" s="66">
        <v>651717.88</v>
      </c>
      <c r="QUX2217" s="64" t="s">
        <v>1142</v>
      </c>
      <c r="QUY2217" s="64" t="s">
        <v>448</v>
      </c>
      <c r="QUZ2217" s="64" t="s">
        <v>2390</v>
      </c>
      <c r="QVA2217" s="64" t="s">
        <v>4</v>
      </c>
      <c r="QVB2217" s="65">
        <v>4</v>
      </c>
      <c r="QVC2217" s="66">
        <v>651717.88</v>
      </c>
      <c r="QVD2217" s="66">
        <v>0</v>
      </c>
      <c r="QVE2217" s="66">
        <v>651717.88</v>
      </c>
      <c r="QVF2217" s="64" t="s">
        <v>1142</v>
      </c>
      <c r="QVG2217" s="64" t="s">
        <v>448</v>
      </c>
      <c r="QVH2217" s="64" t="s">
        <v>2390</v>
      </c>
      <c r="QVI2217" s="64" t="s">
        <v>4</v>
      </c>
      <c r="QVJ2217" s="65">
        <v>4</v>
      </c>
      <c r="QVK2217" s="66">
        <v>651717.88</v>
      </c>
      <c r="QVL2217" s="66">
        <v>0</v>
      </c>
      <c r="QVM2217" s="66">
        <v>651717.88</v>
      </c>
      <c r="QVN2217" s="64" t="s">
        <v>1142</v>
      </c>
      <c r="QVO2217" s="64" t="s">
        <v>448</v>
      </c>
      <c r="QVP2217" s="64" t="s">
        <v>2390</v>
      </c>
      <c r="QVQ2217" s="64" t="s">
        <v>4</v>
      </c>
      <c r="QVR2217" s="65">
        <v>4</v>
      </c>
      <c r="QVS2217" s="66">
        <v>651717.88</v>
      </c>
      <c r="QVT2217" s="66">
        <v>0</v>
      </c>
      <c r="QVU2217" s="66">
        <v>651717.88</v>
      </c>
      <c r="QVV2217" s="64" t="s">
        <v>1142</v>
      </c>
      <c r="QVW2217" s="64" t="s">
        <v>448</v>
      </c>
      <c r="QVX2217" s="64" t="s">
        <v>2390</v>
      </c>
      <c r="QVY2217" s="64" t="s">
        <v>4</v>
      </c>
      <c r="QVZ2217" s="65">
        <v>4</v>
      </c>
      <c r="QWA2217" s="66">
        <v>651717.88</v>
      </c>
      <c r="QWB2217" s="66">
        <v>0</v>
      </c>
      <c r="QWC2217" s="66">
        <v>651717.88</v>
      </c>
      <c r="QWD2217" s="64" t="s">
        <v>1142</v>
      </c>
      <c r="QWE2217" s="64" t="s">
        <v>448</v>
      </c>
      <c r="QWF2217" s="64" t="s">
        <v>2390</v>
      </c>
      <c r="QWG2217" s="64" t="s">
        <v>4</v>
      </c>
      <c r="QWH2217" s="65">
        <v>4</v>
      </c>
      <c r="QWI2217" s="66">
        <v>651717.88</v>
      </c>
      <c r="QWJ2217" s="66">
        <v>0</v>
      </c>
      <c r="QWK2217" s="66">
        <v>651717.88</v>
      </c>
      <c r="QWL2217" s="64" t="s">
        <v>1142</v>
      </c>
      <c r="QWM2217" s="64" t="s">
        <v>448</v>
      </c>
      <c r="QWN2217" s="64" t="s">
        <v>2390</v>
      </c>
      <c r="QWO2217" s="64" t="s">
        <v>4</v>
      </c>
      <c r="QWP2217" s="65">
        <v>4</v>
      </c>
      <c r="QWQ2217" s="66">
        <v>651717.88</v>
      </c>
      <c r="QWR2217" s="66">
        <v>0</v>
      </c>
      <c r="QWS2217" s="66">
        <v>651717.88</v>
      </c>
      <c r="QWT2217" s="64" t="s">
        <v>1142</v>
      </c>
      <c r="QWU2217" s="64" t="s">
        <v>448</v>
      </c>
      <c r="QWV2217" s="64" t="s">
        <v>2390</v>
      </c>
      <c r="QWW2217" s="64" t="s">
        <v>4</v>
      </c>
      <c r="QWX2217" s="65">
        <v>4</v>
      </c>
      <c r="QWY2217" s="66">
        <v>651717.88</v>
      </c>
      <c r="QWZ2217" s="66">
        <v>0</v>
      </c>
      <c r="QXA2217" s="66">
        <v>651717.88</v>
      </c>
      <c r="QXB2217" s="64" t="s">
        <v>1142</v>
      </c>
      <c r="QXC2217" s="64" t="s">
        <v>448</v>
      </c>
      <c r="QXD2217" s="64" t="s">
        <v>2390</v>
      </c>
      <c r="QXE2217" s="64" t="s">
        <v>4</v>
      </c>
      <c r="QXF2217" s="65">
        <v>4</v>
      </c>
      <c r="QXG2217" s="66">
        <v>651717.88</v>
      </c>
      <c r="QXH2217" s="66">
        <v>0</v>
      </c>
      <c r="QXI2217" s="66">
        <v>651717.88</v>
      </c>
      <c r="QXJ2217" s="64" t="s">
        <v>1142</v>
      </c>
      <c r="QXK2217" s="64" t="s">
        <v>448</v>
      </c>
      <c r="QXL2217" s="64" t="s">
        <v>2390</v>
      </c>
      <c r="QXM2217" s="64" t="s">
        <v>4</v>
      </c>
      <c r="QXN2217" s="65">
        <v>4</v>
      </c>
      <c r="QXO2217" s="66">
        <v>651717.88</v>
      </c>
      <c r="QXP2217" s="66">
        <v>0</v>
      </c>
      <c r="QXQ2217" s="66">
        <v>651717.88</v>
      </c>
      <c r="QXR2217" s="64" t="s">
        <v>1142</v>
      </c>
      <c r="QXS2217" s="64" t="s">
        <v>448</v>
      </c>
      <c r="QXT2217" s="64" t="s">
        <v>2390</v>
      </c>
      <c r="QXU2217" s="64" t="s">
        <v>4</v>
      </c>
      <c r="QXV2217" s="65">
        <v>4</v>
      </c>
      <c r="QXW2217" s="66">
        <v>651717.88</v>
      </c>
      <c r="QXX2217" s="66">
        <v>0</v>
      </c>
      <c r="QXY2217" s="66">
        <v>651717.88</v>
      </c>
      <c r="QXZ2217" s="64" t="s">
        <v>1142</v>
      </c>
      <c r="QYA2217" s="64" t="s">
        <v>448</v>
      </c>
      <c r="QYB2217" s="64" t="s">
        <v>2390</v>
      </c>
      <c r="QYC2217" s="64" t="s">
        <v>4</v>
      </c>
      <c r="QYD2217" s="65">
        <v>4</v>
      </c>
      <c r="QYE2217" s="66">
        <v>651717.88</v>
      </c>
      <c r="QYF2217" s="66">
        <v>0</v>
      </c>
      <c r="QYG2217" s="66">
        <v>651717.88</v>
      </c>
      <c r="QYH2217" s="64" t="s">
        <v>1142</v>
      </c>
      <c r="QYI2217" s="64" t="s">
        <v>448</v>
      </c>
      <c r="QYJ2217" s="64" t="s">
        <v>2390</v>
      </c>
      <c r="QYK2217" s="64" t="s">
        <v>4</v>
      </c>
      <c r="QYL2217" s="65">
        <v>4</v>
      </c>
      <c r="QYM2217" s="66">
        <v>651717.88</v>
      </c>
      <c r="QYN2217" s="66">
        <v>0</v>
      </c>
      <c r="QYO2217" s="66">
        <v>651717.88</v>
      </c>
      <c r="QYP2217" s="64" t="s">
        <v>1142</v>
      </c>
      <c r="QYQ2217" s="64" t="s">
        <v>448</v>
      </c>
      <c r="QYR2217" s="64" t="s">
        <v>2390</v>
      </c>
      <c r="QYS2217" s="64" t="s">
        <v>4</v>
      </c>
      <c r="QYT2217" s="65">
        <v>4</v>
      </c>
      <c r="QYU2217" s="66">
        <v>651717.88</v>
      </c>
      <c r="QYV2217" s="66">
        <v>0</v>
      </c>
      <c r="QYW2217" s="66">
        <v>651717.88</v>
      </c>
      <c r="QYX2217" s="64" t="s">
        <v>1142</v>
      </c>
      <c r="QYY2217" s="64" t="s">
        <v>448</v>
      </c>
      <c r="QYZ2217" s="64" t="s">
        <v>2390</v>
      </c>
      <c r="QZA2217" s="64" t="s">
        <v>4</v>
      </c>
      <c r="QZB2217" s="65">
        <v>4</v>
      </c>
      <c r="QZC2217" s="66">
        <v>651717.88</v>
      </c>
      <c r="QZD2217" s="66">
        <v>0</v>
      </c>
      <c r="QZE2217" s="66">
        <v>651717.88</v>
      </c>
      <c r="QZF2217" s="64" t="s">
        <v>1142</v>
      </c>
      <c r="QZG2217" s="64" t="s">
        <v>448</v>
      </c>
      <c r="QZH2217" s="64" t="s">
        <v>2390</v>
      </c>
      <c r="QZI2217" s="64" t="s">
        <v>4</v>
      </c>
      <c r="QZJ2217" s="65">
        <v>4</v>
      </c>
      <c r="QZK2217" s="66">
        <v>651717.88</v>
      </c>
      <c r="QZL2217" s="66">
        <v>0</v>
      </c>
      <c r="QZM2217" s="66">
        <v>651717.88</v>
      </c>
      <c r="QZN2217" s="64" t="s">
        <v>1142</v>
      </c>
      <c r="QZO2217" s="64" t="s">
        <v>448</v>
      </c>
      <c r="QZP2217" s="64" t="s">
        <v>2390</v>
      </c>
      <c r="QZQ2217" s="64" t="s">
        <v>4</v>
      </c>
      <c r="QZR2217" s="65">
        <v>4</v>
      </c>
      <c r="QZS2217" s="66">
        <v>651717.88</v>
      </c>
      <c r="QZT2217" s="66">
        <v>0</v>
      </c>
      <c r="QZU2217" s="66">
        <v>651717.88</v>
      </c>
      <c r="QZV2217" s="64" t="s">
        <v>1142</v>
      </c>
      <c r="QZW2217" s="64" t="s">
        <v>448</v>
      </c>
      <c r="QZX2217" s="64" t="s">
        <v>2390</v>
      </c>
      <c r="QZY2217" s="64" t="s">
        <v>4</v>
      </c>
      <c r="QZZ2217" s="65">
        <v>4</v>
      </c>
      <c r="RAA2217" s="66">
        <v>651717.88</v>
      </c>
      <c r="RAB2217" s="66">
        <v>0</v>
      </c>
      <c r="RAC2217" s="66">
        <v>651717.88</v>
      </c>
      <c r="RAD2217" s="64" t="s">
        <v>1142</v>
      </c>
      <c r="RAE2217" s="64" t="s">
        <v>448</v>
      </c>
      <c r="RAF2217" s="64" t="s">
        <v>2390</v>
      </c>
      <c r="RAG2217" s="64" t="s">
        <v>4</v>
      </c>
      <c r="RAH2217" s="65">
        <v>4</v>
      </c>
      <c r="RAI2217" s="66">
        <v>651717.88</v>
      </c>
      <c r="RAJ2217" s="66">
        <v>0</v>
      </c>
      <c r="RAK2217" s="66">
        <v>651717.88</v>
      </c>
      <c r="RAL2217" s="64" t="s">
        <v>1142</v>
      </c>
      <c r="RAM2217" s="64" t="s">
        <v>448</v>
      </c>
      <c r="RAN2217" s="64" t="s">
        <v>2390</v>
      </c>
      <c r="RAO2217" s="64" t="s">
        <v>4</v>
      </c>
      <c r="RAP2217" s="65">
        <v>4</v>
      </c>
      <c r="RAQ2217" s="66">
        <v>651717.88</v>
      </c>
      <c r="RAR2217" s="66">
        <v>0</v>
      </c>
      <c r="RAS2217" s="66">
        <v>651717.88</v>
      </c>
      <c r="RAT2217" s="64" t="s">
        <v>1142</v>
      </c>
      <c r="RAU2217" s="64" t="s">
        <v>448</v>
      </c>
      <c r="RAV2217" s="64" t="s">
        <v>2390</v>
      </c>
      <c r="RAW2217" s="64" t="s">
        <v>4</v>
      </c>
      <c r="RAX2217" s="65">
        <v>4</v>
      </c>
      <c r="RAY2217" s="66">
        <v>651717.88</v>
      </c>
      <c r="RAZ2217" s="66">
        <v>0</v>
      </c>
      <c r="RBA2217" s="66">
        <v>651717.88</v>
      </c>
      <c r="RBB2217" s="64" t="s">
        <v>1142</v>
      </c>
      <c r="RBC2217" s="64" t="s">
        <v>448</v>
      </c>
      <c r="RBD2217" s="64" t="s">
        <v>2390</v>
      </c>
      <c r="RBE2217" s="64" t="s">
        <v>4</v>
      </c>
      <c r="RBF2217" s="65">
        <v>4</v>
      </c>
      <c r="RBG2217" s="66">
        <v>651717.88</v>
      </c>
      <c r="RBH2217" s="66">
        <v>0</v>
      </c>
      <c r="RBI2217" s="66">
        <v>651717.88</v>
      </c>
      <c r="RBJ2217" s="64" t="s">
        <v>1142</v>
      </c>
      <c r="RBK2217" s="64" t="s">
        <v>448</v>
      </c>
      <c r="RBL2217" s="64" t="s">
        <v>2390</v>
      </c>
      <c r="RBM2217" s="64" t="s">
        <v>4</v>
      </c>
      <c r="RBN2217" s="65">
        <v>4</v>
      </c>
      <c r="RBO2217" s="66">
        <v>651717.88</v>
      </c>
      <c r="RBP2217" s="66">
        <v>0</v>
      </c>
      <c r="RBQ2217" s="66">
        <v>651717.88</v>
      </c>
      <c r="RBR2217" s="64" t="s">
        <v>1142</v>
      </c>
      <c r="RBS2217" s="64" t="s">
        <v>448</v>
      </c>
      <c r="RBT2217" s="64" t="s">
        <v>2390</v>
      </c>
      <c r="RBU2217" s="64" t="s">
        <v>4</v>
      </c>
      <c r="RBV2217" s="65">
        <v>4</v>
      </c>
      <c r="RBW2217" s="66">
        <v>651717.88</v>
      </c>
      <c r="RBX2217" s="66">
        <v>0</v>
      </c>
      <c r="RBY2217" s="66">
        <v>651717.88</v>
      </c>
      <c r="RBZ2217" s="64" t="s">
        <v>1142</v>
      </c>
      <c r="RCA2217" s="64" t="s">
        <v>448</v>
      </c>
      <c r="RCB2217" s="64" t="s">
        <v>2390</v>
      </c>
      <c r="RCC2217" s="64" t="s">
        <v>4</v>
      </c>
      <c r="RCD2217" s="65">
        <v>4</v>
      </c>
      <c r="RCE2217" s="66">
        <v>651717.88</v>
      </c>
      <c r="RCF2217" s="66">
        <v>0</v>
      </c>
      <c r="RCG2217" s="66">
        <v>651717.88</v>
      </c>
      <c r="RCH2217" s="64" t="s">
        <v>1142</v>
      </c>
      <c r="RCI2217" s="64" t="s">
        <v>448</v>
      </c>
      <c r="RCJ2217" s="64" t="s">
        <v>2390</v>
      </c>
      <c r="RCK2217" s="64" t="s">
        <v>4</v>
      </c>
      <c r="RCL2217" s="65">
        <v>4</v>
      </c>
      <c r="RCM2217" s="66">
        <v>651717.88</v>
      </c>
      <c r="RCN2217" s="66">
        <v>0</v>
      </c>
      <c r="RCO2217" s="66">
        <v>651717.88</v>
      </c>
      <c r="RCP2217" s="64" t="s">
        <v>1142</v>
      </c>
      <c r="RCQ2217" s="64" t="s">
        <v>448</v>
      </c>
      <c r="RCR2217" s="64" t="s">
        <v>2390</v>
      </c>
      <c r="RCS2217" s="64" t="s">
        <v>4</v>
      </c>
      <c r="RCT2217" s="65">
        <v>4</v>
      </c>
      <c r="RCU2217" s="66">
        <v>651717.88</v>
      </c>
      <c r="RCV2217" s="66">
        <v>0</v>
      </c>
      <c r="RCW2217" s="66">
        <v>651717.88</v>
      </c>
      <c r="RCX2217" s="64" t="s">
        <v>1142</v>
      </c>
      <c r="RCY2217" s="64" t="s">
        <v>448</v>
      </c>
      <c r="RCZ2217" s="64" t="s">
        <v>2390</v>
      </c>
      <c r="RDA2217" s="64" t="s">
        <v>4</v>
      </c>
      <c r="RDB2217" s="65">
        <v>4</v>
      </c>
      <c r="RDC2217" s="66">
        <v>651717.88</v>
      </c>
      <c r="RDD2217" s="66">
        <v>0</v>
      </c>
      <c r="RDE2217" s="66">
        <v>651717.88</v>
      </c>
      <c r="RDF2217" s="64" t="s">
        <v>1142</v>
      </c>
      <c r="RDG2217" s="64" t="s">
        <v>448</v>
      </c>
      <c r="RDH2217" s="64" t="s">
        <v>2390</v>
      </c>
      <c r="RDI2217" s="64" t="s">
        <v>4</v>
      </c>
      <c r="RDJ2217" s="65">
        <v>4</v>
      </c>
      <c r="RDK2217" s="66">
        <v>651717.88</v>
      </c>
      <c r="RDL2217" s="66">
        <v>0</v>
      </c>
      <c r="RDM2217" s="66">
        <v>651717.88</v>
      </c>
      <c r="RDN2217" s="64" t="s">
        <v>1142</v>
      </c>
      <c r="RDO2217" s="64" t="s">
        <v>448</v>
      </c>
      <c r="RDP2217" s="64" t="s">
        <v>2390</v>
      </c>
      <c r="RDQ2217" s="64" t="s">
        <v>4</v>
      </c>
      <c r="RDR2217" s="65">
        <v>4</v>
      </c>
      <c r="RDS2217" s="66">
        <v>651717.88</v>
      </c>
      <c r="RDT2217" s="66">
        <v>0</v>
      </c>
      <c r="RDU2217" s="66">
        <v>651717.88</v>
      </c>
      <c r="RDV2217" s="64" t="s">
        <v>1142</v>
      </c>
      <c r="RDW2217" s="64" t="s">
        <v>448</v>
      </c>
      <c r="RDX2217" s="64" t="s">
        <v>2390</v>
      </c>
      <c r="RDY2217" s="64" t="s">
        <v>4</v>
      </c>
      <c r="RDZ2217" s="65">
        <v>4</v>
      </c>
      <c r="REA2217" s="66">
        <v>651717.88</v>
      </c>
      <c r="REB2217" s="66">
        <v>0</v>
      </c>
      <c r="REC2217" s="66">
        <v>651717.88</v>
      </c>
      <c r="RED2217" s="64" t="s">
        <v>1142</v>
      </c>
      <c r="REE2217" s="64" t="s">
        <v>448</v>
      </c>
      <c r="REF2217" s="64" t="s">
        <v>2390</v>
      </c>
      <c r="REG2217" s="64" t="s">
        <v>4</v>
      </c>
      <c r="REH2217" s="65">
        <v>4</v>
      </c>
      <c r="REI2217" s="66">
        <v>651717.88</v>
      </c>
      <c r="REJ2217" s="66">
        <v>0</v>
      </c>
      <c r="REK2217" s="66">
        <v>651717.88</v>
      </c>
      <c r="REL2217" s="64" t="s">
        <v>1142</v>
      </c>
      <c r="REM2217" s="64" t="s">
        <v>448</v>
      </c>
      <c r="REN2217" s="64" t="s">
        <v>2390</v>
      </c>
      <c r="REO2217" s="64" t="s">
        <v>4</v>
      </c>
      <c r="REP2217" s="65">
        <v>4</v>
      </c>
      <c r="REQ2217" s="66">
        <v>651717.88</v>
      </c>
      <c r="RER2217" s="66">
        <v>0</v>
      </c>
      <c r="RES2217" s="66">
        <v>651717.88</v>
      </c>
      <c r="RET2217" s="64" t="s">
        <v>1142</v>
      </c>
      <c r="REU2217" s="64" t="s">
        <v>448</v>
      </c>
      <c r="REV2217" s="64" t="s">
        <v>2390</v>
      </c>
      <c r="REW2217" s="64" t="s">
        <v>4</v>
      </c>
      <c r="REX2217" s="65">
        <v>4</v>
      </c>
      <c r="REY2217" s="66">
        <v>651717.88</v>
      </c>
      <c r="REZ2217" s="66">
        <v>0</v>
      </c>
      <c r="RFA2217" s="66">
        <v>651717.88</v>
      </c>
      <c r="RFB2217" s="64" t="s">
        <v>1142</v>
      </c>
      <c r="RFC2217" s="64" t="s">
        <v>448</v>
      </c>
      <c r="RFD2217" s="64" t="s">
        <v>2390</v>
      </c>
      <c r="RFE2217" s="64" t="s">
        <v>4</v>
      </c>
      <c r="RFF2217" s="65">
        <v>4</v>
      </c>
      <c r="RFG2217" s="66">
        <v>651717.88</v>
      </c>
      <c r="RFH2217" s="66">
        <v>0</v>
      </c>
      <c r="RFI2217" s="66">
        <v>651717.88</v>
      </c>
      <c r="RFJ2217" s="64" t="s">
        <v>1142</v>
      </c>
      <c r="RFK2217" s="64" t="s">
        <v>448</v>
      </c>
      <c r="RFL2217" s="64" t="s">
        <v>2390</v>
      </c>
      <c r="RFM2217" s="64" t="s">
        <v>4</v>
      </c>
      <c r="RFN2217" s="65">
        <v>4</v>
      </c>
      <c r="RFO2217" s="66">
        <v>651717.88</v>
      </c>
      <c r="RFP2217" s="66">
        <v>0</v>
      </c>
      <c r="RFQ2217" s="66">
        <v>651717.88</v>
      </c>
      <c r="RFR2217" s="64" t="s">
        <v>1142</v>
      </c>
      <c r="RFS2217" s="64" t="s">
        <v>448</v>
      </c>
      <c r="RFT2217" s="64" t="s">
        <v>2390</v>
      </c>
      <c r="RFU2217" s="64" t="s">
        <v>4</v>
      </c>
      <c r="RFV2217" s="65">
        <v>4</v>
      </c>
      <c r="RFW2217" s="66">
        <v>651717.88</v>
      </c>
      <c r="RFX2217" s="66">
        <v>0</v>
      </c>
      <c r="RFY2217" s="66">
        <v>651717.88</v>
      </c>
      <c r="RFZ2217" s="64" t="s">
        <v>1142</v>
      </c>
      <c r="RGA2217" s="64" t="s">
        <v>448</v>
      </c>
      <c r="RGB2217" s="64" t="s">
        <v>2390</v>
      </c>
      <c r="RGC2217" s="64" t="s">
        <v>4</v>
      </c>
      <c r="RGD2217" s="65">
        <v>4</v>
      </c>
      <c r="RGE2217" s="66">
        <v>651717.88</v>
      </c>
      <c r="RGF2217" s="66">
        <v>0</v>
      </c>
      <c r="RGG2217" s="66">
        <v>651717.88</v>
      </c>
      <c r="RGH2217" s="64" t="s">
        <v>1142</v>
      </c>
      <c r="RGI2217" s="64" t="s">
        <v>448</v>
      </c>
      <c r="RGJ2217" s="64" t="s">
        <v>2390</v>
      </c>
      <c r="RGK2217" s="64" t="s">
        <v>4</v>
      </c>
      <c r="RGL2217" s="65">
        <v>4</v>
      </c>
      <c r="RGM2217" s="66">
        <v>651717.88</v>
      </c>
      <c r="RGN2217" s="66">
        <v>0</v>
      </c>
      <c r="RGO2217" s="66">
        <v>651717.88</v>
      </c>
      <c r="RGP2217" s="64" t="s">
        <v>1142</v>
      </c>
      <c r="RGQ2217" s="64" t="s">
        <v>448</v>
      </c>
      <c r="RGR2217" s="64" t="s">
        <v>2390</v>
      </c>
      <c r="RGS2217" s="64" t="s">
        <v>4</v>
      </c>
      <c r="RGT2217" s="65">
        <v>4</v>
      </c>
      <c r="RGU2217" s="66">
        <v>651717.88</v>
      </c>
      <c r="RGV2217" s="66">
        <v>0</v>
      </c>
      <c r="RGW2217" s="66">
        <v>651717.88</v>
      </c>
      <c r="RGX2217" s="64" t="s">
        <v>1142</v>
      </c>
      <c r="RGY2217" s="64" t="s">
        <v>448</v>
      </c>
      <c r="RGZ2217" s="64" t="s">
        <v>2390</v>
      </c>
      <c r="RHA2217" s="64" t="s">
        <v>4</v>
      </c>
      <c r="RHB2217" s="65">
        <v>4</v>
      </c>
      <c r="RHC2217" s="66">
        <v>651717.88</v>
      </c>
      <c r="RHD2217" s="66">
        <v>0</v>
      </c>
      <c r="RHE2217" s="66">
        <v>651717.88</v>
      </c>
      <c r="RHF2217" s="64" t="s">
        <v>1142</v>
      </c>
      <c r="RHG2217" s="64" t="s">
        <v>448</v>
      </c>
      <c r="RHH2217" s="64" t="s">
        <v>2390</v>
      </c>
      <c r="RHI2217" s="64" t="s">
        <v>4</v>
      </c>
      <c r="RHJ2217" s="65">
        <v>4</v>
      </c>
      <c r="RHK2217" s="66">
        <v>651717.88</v>
      </c>
      <c r="RHL2217" s="66">
        <v>0</v>
      </c>
      <c r="RHM2217" s="66">
        <v>651717.88</v>
      </c>
      <c r="RHN2217" s="64" t="s">
        <v>1142</v>
      </c>
      <c r="RHO2217" s="64" t="s">
        <v>448</v>
      </c>
      <c r="RHP2217" s="64" t="s">
        <v>2390</v>
      </c>
      <c r="RHQ2217" s="64" t="s">
        <v>4</v>
      </c>
      <c r="RHR2217" s="65">
        <v>4</v>
      </c>
      <c r="RHS2217" s="66">
        <v>651717.88</v>
      </c>
      <c r="RHT2217" s="66">
        <v>0</v>
      </c>
      <c r="RHU2217" s="66">
        <v>651717.88</v>
      </c>
      <c r="RHV2217" s="64" t="s">
        <v>1142</v>
      </c>
      <c r="RHW2217" s="64" t="s">
        <v>448</v>
      </c>
      <c r="RHX2217" s="64" t="s">
        <v>2390</v>
      </c>
      <c r="RHY2217" s="64" t="s">
        <v>4</v>
      </c>
      <c r="RHZ2217" s="65">
        <v>4</v>
      </c>
      <c r="RIA2217" s="66">
        <v>651717.88</v>
      </c>
      <c r="RIB2217" s="66">
        <v>0</v>
      </c>
      <c r="RIC2217" s="66">
        <v>651717.88</v>
      </c>
      <c r="RID2217" s="64" t="s">
        <v>1142</v>
      </c>
      <c r="RIE2217" s="64" t="s">
        <v>448</v>
      </c>
      <c r="RIF2217" s="64" t="s">
        <v>2390</v>
      </c>
      <c r="RIG2217" s="64" t="s">
        <v>4</v>
      </c>
      <c r="RIH2217" s="65">
        <v>4</v>
      </c>
      <c r="RII2217" s="66">
        <v>651717.88</v>
      </c>
      <c r="RIJ2217" s="66">
        <v>0</v>
      </c>
      <c r="RIK2217" s="66">
        <v>651717.88</v>
      </c>
      <c r="RIL2217" s="64" t="s">
        <v>1142</v>
      </c>
      <c r="RIM2217" s="64" t="s">
        <v>448</v>
      </c>
      <c r="RIN2217" s="64" t="s">
        <v>2390</v>
      </c>
      <c r="RIO2217" s="64" t="s">
        <v>4</v>
      </c>
      <c r="RIP2217" s="65">
        <v>4</v>
      </c>
      <c r="RIQ2217" s="66">
        <v>651717.88</v>
      </c>
      <c r="RIR2217" s="66">
        <v>0</v>
      </c>
      <c r="RIS2217" s="66">
        <v>651717.88</v>
      </c>
      <c r="RIT2217" s="64" t="s">
        <v>1142</v>
      </c>
      <c r="RIU2217" s="64" t="s">
        <v>448</v>
      </c>
      <c r="RIV2217" s="64" t="s">
        <v>2390</v>
      </c>
      <c r="RIW2217" s="64" t="s">
        <v>4</v>
      </c>
      <c r="RIX2217" s="65">
        <v>4</v>
      </c>
      <c r="RIY2217" s="66">
        <v>651717.88</v>
      </c>
      <c r="RIZ2217" s="66">
        <v>0</v>
      </c>
      <c r="RJA2217" s="66">
        <v>651717.88</v>
      </c>
      <c r="RJB2217" s="64" t="s">
        <v>1142</v>
      </c>
      <c r="RJC2217" s="64" t="s">
        <v>448</v>
      </c>
      <c r="RJD2217" s="64" t="s">
        <v>2390</v>
      </c>
      <c r="RJE2217" s="64" t="s">
        <v>4</v>
      </c>
      <c r="RJF2217" s="65">
        <v>4</v>
      </c>
      <c r="RJG2217" s="66">
        <v>651717.88</v>
      </c>
      <c r="RJH2217" s="66">
        <v>0</v>
      </c>
      <c r="RJI2217" s="66">
        <v>651717.88</v>
      </c>
      <c r="RJJ2217" s="64" t="s">
        <v>1142</v>
      </c>
      <c r="RJK2217" s="64" t="s">
        <v>448</v>
      </c>
      <c r="RJL2217" s="64" t="s">
        <v>2390</v>
      </c>
      <c r="RJM2217" s="64" t="s">
        <v>4</v>
      </c>
      <c r="RJN2217" s="65">
        <v>4</v>
      </c>
      <c r="RJO2217" s="66">
        <v>651717.88</v>
      </c>
      <c r="RJP2217" s="66">
        <v>0</v>
      </c>
      <c r="RJQ2217" s="66">
        <v>651717.88</v>
      </c>
      <c r="RJR2217" s="64" t="s">
        <v>1142</v>
      </c>
      <c r="RJS2217" s="64" t="s">
        <v>448</v>
      </c>
      <c r="RJT2217" s="64" t="s">
        <v>2390</v>
      </c>
      <c r="RJU2217" s="64" t="s">
        <v>4</v>
      </c>
      <c r="RJV2217" s="65">
        <v>4</v>
      </c>
      <c r="RJW2217" s="66">
        <v>651717.88</v>
      </c>
      <c r="RJX2217" s="66">
        <v>0</v>
      </c>
      <c r="RJY2217" s="66">
        <v>651717.88</v>
      </c>
      <c r="RJZ2217" s="64" t="s">
        <v>1142</v>
      </c>
      <c r="RKA2217" s="64" t="s">
        <v>448</v>
      </c>
      <c r="RKB2217" s="64" t="s">
        <v>2390</v>
      </c>
      <c r="RKC2217" s="64" t="s">
        <v>4</v>
      </c>
      <c r="RKD2217" s="65">
        <v>4</v>
      </c>
      <c r="RKE2217" s="66">
        <v>651717.88</v>
      </c>
      <c r="RKF2217" s="66">
        <v>0</v>
      </c>
      <c r="RKG2217" s="66">
        <v>651717.88</v>
      </c>
      <c r="RKH2217" s="64" t="s">
        <v>1142</v>
      </c>
      <c r="RKI2217" s="64" t="s">
        <v>448</v>
      </c>
      <c r="RKJ2217" s="64" t="s">
        <v>2390</v>
      </c>
      <c r="RKK2217" s="64" t="s">
        <v>4</v>
      </c>
      <c r="RKL2217" s="65">
        <v>4</v>
      </c>
      <c r="RKM2217" s="66">
        <v>651717.88</v>
      </c>
      <c r="RKN2217" s="66">
        <v>0</v>
      </c>
      <c r="RKO2217" s="66">
        <v>651717.88</v>
      </c>
      <c r="RKP2217" s="64" t="s">
        <v>1142</v>
      </c>
      <c r="RKQ2217" s="64" t="s">
        <v>448</v>
      </c>
      <c r="RKR2217" s="64" t="s">
        <v>2390</v>
      </c>
      <c r="RKS2217" s="64" t="s">
        <v>4</v>
      </c>
      <c r="RKT2217" s="65">
        <v>4</v>
      </c>
      <c r="RKU2217" s="66">
        <v>651717.88</v>
      </c>
      <c r="RKV2217" s="66">
        <v>0</v>
      </c>
      <c r="RKW2217" s="66">
        <v>651717.88</v>
      </c>
      <c r="RKX2217" s="64" t="s">
        <v>1142</v>
      </c>
      <c r="RKY2217" s="64" t="s">
        <v>448</v>
      </c>
      <c r="RKZ2217" s="64" t="s">
        <v>2390</v>
      </c>
      <c r="RLA2217" s="64" t="s">
        <v>4</v>
      </c>
      <c r="RLB2217" s="65">
        <v>4</v>
      </c>
      <c r="RLC2217" s="66">
        <v>651717.88</v>
      </c>
      <c r="RLD2217" s="66">
        <v>0</v>
      </c>
      <c r="RLE2217" s="66">
        <v>651717.88</v>
      </c>
      <c r="RLF2217" s="64" t="s">
        <v>1142</v>
      </c>
      <c r="RLG2217" s="64" t="s">
        <v>448</v>
      </c>
      <c r="RLH2217" s="64" t="s">
        <v>2390</v>
      </c>
      <c r="RLI2217" s="64" t="s">
        <v>4</v>
      </c>
      <c r="RLJ2217" s="65">
        <v>4</v>
      </c>
      <c r="RLK2217" s="66">
        <v>651717.88</v>
      </c>
      <c r="RLL2217" s="66">
        <v>0</v>
      </c>
      <c r="RLM2217" s="66">
        <v>651717.88</v>
      </c>
      <c r="RLN2217" s="64" t="s">
        <v>1142</v>
      </c>
      <c r="RLO2217" s="64" t="s">
        <v>448</v>
      </c>
      <c r="RLP2217" s="64" t="s">
        <v>2390</v>
      </c>
      <c r="RLQ2217" s="64" t="s">
        <v>4</v>
      </c>
      <c r="RLR2217" s="65">
        <v>4</v>
      </c>
      <c r="RLS2217" s="66">
        <v>651717.88</v>
      </c>
      <c r="RLT2217" s="66">
        <v>0</v>
      </c>
      <c r="RLU2217" s="66">
        <v>651717.88</v>
      </c>
      <c r="RLV2217" s="64" t="s">
        <v>1142</v>
      </c>
      <c r="RLW2217" s="64" t="s">
        <v>448</v>
      </c>
      <c r="RLX2217" s="64" t="s">
        <v>2390</v>
      </c>
      <c r="RLY2217" s="64" t="s">
        <v>4</v>
      </c>
      <c r="RLZ2217" s="65">
        <v>4</v>
      </c>
      <c r="RMA2217" s="66">
        <v>651717.88</v>
      </c>
      <c r="RMB2217" s="66">
        <v>0</v>
      </c>
      <c r="RMC2217" s="66">
        <v>651717.88</v>
      </c>
      <c r="RMD2217" s="64" t="s">
        <v>1142</v>
      </c>
      <c r="RME2217" s="64" t="s">
        <v>448</v>
      </c>
      <c r="RMF2217" s="64" t="s">
        <v>2390</v>
      </c>
      <c r="RMG2217" s="64" t="s">
        <v>4</v>
      </c>
      <c r="RMH2217" s="65">
        <v>4</v>
      </c>
      <c r="RMI2217" s="66">
        <v>651717.88</v>
      </c>
      <c r="RMJ2217" s="66">
        <v>0</v>
      </c>
      <c r="RMK2217" s="66">
        <v>651717.88</v>
      </c>
      <c r="RML2217" s="64" t="s">
        <v>1142</v>
      </c>
      <c r="RMM2217" s="64" t="s">
        <v>448</v>
      </c>
      <c r="RMN2217" s="64" t="s">
        <v>2390</v>
      </c>
      <c r="RMO2217" s="64" t="s">
        <v>4</v>
      </c>
      <c r="RMP2217" s="65">
        <v>4</v>
      </c>
      <c r="RMQ2217" s="66">
        <v>651717.88</v>
      </c>
      <c r="RMR2217" s="66">
        <v>0</v>
      </c>
      <c r="RMS2217" s="66">
        <v>651717.88</v>
      </c>
      <c r="RMT2217" s="64" t="s">
        <v>1142</v>
      </c>
      <c r="RMU2217" s="64" t="s">
        <v>448</v>
      </c>
      <c r="RMV2217" s="64" t="s">
        <v>2390</v>
      </c>
      <c r="RMW2217" s="64" t="s">
        <v>4</v>
      </c>
      <c r="RMX2217" s="65">
        <v>4</v>
      </c>
      <c r="RMY2217" s="66">
        <v>651717.88</v>
      </c>
      <c r="RMZ2217" s="66">
        <v>0</v>
      </c>
      <c r="RNA2217" s="66">
        <v>651717.88</v>
      </c>
      <c r="RNB2217" s="64" t="s">
        <v>1142</v>
      </c>
      <c r="RNC2217" s="64" t="s">
        <v>448</v>
      </c>
      <c r="RND2217" s="64" t="s">
        <v>2390</v>
      </c>
      <c r="RNE2217" s="64" t="s">
        <v>4</v>
      </c>
      <c r="RNF2217" s="65">
        <v>4</v>
      </c>
      <c r="RNG2217" s="66">
        <v>651717.88</v>
      </c>
      <c r="RNH2217" s="66">
        <v>0</v>
      </c>
      <c r="RNI2217" s="66">
        <v>651717.88</v>
      </c>
      <c r="RNJ2217" s="64" t="s">
        <v>1142</v>
      </c>
      <c r="RNK2217" s="64" t="s">
        <v>448</v>
      </c>
      <c r="RNL2217" s="64" t="s">
        <v>2390</v>
      </c>
      <c r="RNM2217" s="64" t="s">
        <v>4</v>
      </c>
      <c r="RNN2217" s="65">
        <v>4</v>
      </c>
      <c r="RNO2217" s="66">
        <v>651717.88</v>
      </c>
      <c r="RNP2217" s="66">
        <v>0</v>
      </c>
      <c r="RNQ2217" s="66">
        <v>651717.88</v>
      </c>
      <c r="RNR2217" s="64" t="s">
        <v>1142</v>
      </c>
      <c r="RNS2217" s="64" t="s">
        <v>448</v>
      </c>
      <c r="RNT2217" s="64" t="s">
        <v>2390</v>
      </c>
      <c r="RNU2217" s="64" t="s">
        <v>4</v>
      </c>
      <c r="RNV2217" s="65">
        <v>4</v>
      </c>
      <c r="RNW2217" s="66">
        <v>651717.88</v>
      </c>
      <c r="RNX2217" s="66">
        <v>0</v>
      </c>
      <c r="RNY2217" s="66">
        <v>651717.88</v>
      </c>
      <c r="RNZ2217" s="64" t="s">
        <v>1142</v>
      </c>
      <c r="ROA2217" s="64" t="s">
        <v>448</v>
      </c>
      <c r="ROB2217" s="64" t="s">
        <v>2390</v>
      </c>
      <c r="ROC2217" s="64" t="s">
        <v>4</v>
      </c>
      <c r="ROD2217" s="65">
        <v>4</v>
      </c>
      <c r="ROE2217" s="66">
        <v>651717.88</v>
      </c>
      <c r="ROF2217" s="66">
        <v>0</v>
      </c>
      <c r="ROG2217" s="66">
        <v>651717.88</v>
      </c>
      <c r="ROH2217" s="64" t="s">
        <v>1142</v>
      </c>
      <c r="ROI2217" s="64" t="s">
        <v>448</v>
      </c>
      <c r="ROJ2217" s="64" t="s">
        <v>2390</v>
      </c>
      <c r="ROK2217" s="64" t="s">
        <v>4</v>
      </c>
      <c r="ROL2217" s="65">
        <v>4</v>
      </c>
      <c r="ROM2217" s="66">
        <v>651717.88</v>
      </c>
      <c r="RON2217" s="66">
        <v>0</v>
      </c>
      <c r="ROO2217" s="66">
        <v>651717.88</v>
      </c>
      <c r="ROP2217" s="64" t="s">
        <v>1142</v>
      </c>
      <c r="ROQ2217" s="64" t="s">
        <v>448</v>
      </c>
      <c r="ROR2217" s="64" t="s">
        <v>2390</v>
      </c>
      <c r="ROS2217" s="64" t="s">
        <v>4</v>
      </c>
      <c r="ROT2217" s="65">
        <v>4</v>
      </c>
      <c r="ROU2217" s="66">
        <v>651717.88</v>
      </c>
      <c r="ROV2217" s="66">
        <v>0</v>
      </c>
      <c r="ROW2217" s="66">
        <v>651717.88</v>
      </c>
      <c r="ROX2217" s="64" t="s">
        <v>1142</v>
      </c>
      <c r="ROY2217" s="64" t="s">
        <v>448</v>
      </c>
      <c r="ROZ2217" s="64" t="s">
        <v>2390</v>
      </c>
      <c r="RPA2217" s="64" t="s">
        <v>4</v>
      </c>
      <c r="RPB2217" s="65">
        <v>4</v>
      </c>
      <c r="RPC2217" s="66">
        <v>651717.88</v>
      </c>
      <c r="RPD2217" s="66">
        <v>0</v>
      </c>
      <c r="RPE2217" s="66">
        <v>651717.88</v>
      </c>
      <c r="RPF2217" s="64" t="s">
        <v>1142</v>
      </c>
      <c r="RPG2217" s="64" t="s">
        <v>448</v>
      </c>
      <c r="RPH2217" s="64" t="s">
        <v>2390</v>
      </c>
      <c r="RPI2217" s="64" t="s">
        <v>4</v>
      </c>
      <c r="RPJ2217" s="65">
        <v>4</v>
      </c>
      <c r="RPK2217" s="66">
        <v>651717.88</v>
      </c>
      <c r="RPL2217" s="66">
        <v>0</v>
      </c>
      <c r="RPM2217" s="66">
        <v>651717.88</v>
      </c>
      <c r="RPN2217" s="64" t="s">
        <v>1142</v>
      </c>
      <c r="RPO2217" s="64" t="s">
        <v>448</v>
      </c>
      <c r="RPP2217" s="64" t="s">
        <v>2390</v>
      </c>
      <c r="RPQ2217" s="64" t="s">
        <v>4</v>
      </c>
      <c r="RPR2217" s="65">
        <v>4</v>
      </c>
      <c r="RPS2217" s="66">
        <v>651717.88</v>
      </c>
      <c r="RPT2217" s="66">
        <v>0</v>
      </c>
      <c r="RPU2217" s="66">
        <v>651717.88</v>
      </c>
      <c r="RPV2217" s="64" t="s">
        <v>1142</v>
      </c>
      <c r="RPW2217" s="64" t="s">
        <v>448</v>
      </c>
      <c r="RPX2217" s="64" t="s">
        <v>2390</v>
      </c>
      <c r="RPY2217" s="64" t="s">
        <v>4</v>
      </c>
      <c r="RPZ2217" s="65">
        <v>4</v>
      </c>
      <c r="RQA2217" s="66">
        <v>651717.88</v>
      </c>
      <c r="RQB2217" s="66">
        <v>0</v>
      </c>
      <c r="RQC2217" s="66">
        <v>651717.88</v>
      </c>
      <c r="RQD2217" s="64" t="s">
        <v>1142</v>
      </c>
      <c r="RQE2217" s="64" t="s">
        <v>448</v>
      </c>
      <c r="RQF2217" s="64" t="s">
        <v>2390</v>
      </c>
      <c r="RQG2217" s="64" t="s">
        <v>4</v>
      </c>
      <c r="RQH2217" s="65">
        <v>4</v>
      </c>
      <c r="RQI2217" s="66">
        <v>651717.88</v>
      </c>
      <c r="RQJ2217" s="66">
        <v>0</v>
      </c>
      <c r="RQK2217" s="66">
        <v>651717.88</v>
      </c>
      <c r="RQL2217" s="64" t="s">
        <v>1142</v>
      </c>
      <c r="RQM2217" s="64" t="s">
        <v>448</v>
      </c>
      <c r="RQN2217" s="64" t="s">
        <v>2390</v>
      </c>
      <c r="RQO2217" s="64" t="s">
        <v>4</v>
      </c>
      <c r="RQP2217" s="65">
        <v>4</v>
      </c>
      <c r="RQQ2217" s="66">
        <v>651717.88</v>
      </c>
      <c r="RQR2217" s="66">
        <v>0</v>
      </c>
      <c r="RQS2217" s="66">
        <v>651717.88</v>
      </c>
      <c r="RQT2217" s="64" t="s">
        <v>1142</v>
      </c>
      <c r="RQU2217" s="64" t="s">
        <v>448</v>
      </c>
      <c r="RQV2217" s="64" t="s">
        <v>2390</v>
      </c>
      <c r="RQW2217" s="64" t="s">
        <v>4</v>
      </c>
      <c r="RQX2217" s="65">
        <v>4</v>
      </c>
      <c r="RQY2217" s="66">
        <v>651717.88</v>
      </c>
      <c r="RQZ2217" s="66">
        <v>0</v>
      </c>
      <c r="RRA2217" s="66">
        <v>651717.88</v>
      </c>
      <c r="RRB2217" s="64" t="s">
        <v>1142</v>
      </c>
      <c r="RRC2217" s="64" t="s">
        <v>448</v>
      </c>
      <c r="RRD2217" s="64" t="s">
        <v>2390</v>
      </c>
      <c r="RRE2217" s="64" t="s">
        <v>4</v>
      </c>
      <c r="RRF2217" s="65">
        <v>4</v>
      </c>
      <c r="RRG2217" s="66">
        <v>651717.88</v>
      </c>
      <c r="RRH2217" s="66">
        <v>0</v>
      </c>
      <c r="RRI2217" s="66">
        <v>651717.88</v>
      </c>
      <c r="RRJ2217" s="64" t="s">
        <v>1142</v>
      </c>
      <c r="RRK2217" s="64" t="s">
        <v>448</v>
      </c>
      <c r="RRL2217" s="64" t="s">
        <v>2390</v>
      </c>
      <c r="RRM2217" s="64" t="s">
        <v>4</v>
      </c>
      <c r="RRN2217" s="65">
        <v>4</v>
      </c>
      <c r="RRO2217" s="66">
        <v>651717.88</v>
      </c>
      <c r="RRP2217" s="66">
        <v>0</v>
      </c>
      <c r="RRQ2217" s="66">
        <v>651717.88</v>
      </c>
      <c r="RRR2217" s="64" t="s">
        <v>1142</v>
      </c>
      <c r="RRS2217" s="64" t="s">
        <v>448</v>
      </c>
      <c r="RRT2217" s="64" t="s">
        <v>2390</v>
      </c>
      <c r="RRU2217" s="64" t="s">
        <v>4</v>
      </c>
      <c r="RRV2217" s="65">
        <v>4</v>
      </c>
      <c r="RRW2217" s="66">
        <v>651717.88</v>
      </c>
      <c r="RRX2217" s="66">
        <v>0</v>
      </c>
      <c r="RRY2217" s="66">
        <v>651717.88</v>
      </c>
      <c r="RRZ2217" s="64" t="s">
        <v>1142</v>
      </c>
      <c r="RSA2217" s="64" t="s">
        <v>448</v>
      </c>
      <c r="RSB2217" s="64" t="s">
        <v>2390</v>
      </c>
      <c r="RSC2217" s="64" t="s">
        <v>4</v>
      </c>
      <c r="RSD2217" s="65">
        <v>4</v>
      </c>
      <c r="RSE2217" s="66">
        <v>651717.88</v>
      </c>
      <c r="RSF2217" s="66">
        <v>0</v>
      </c>
      <c r="RSG2217" s="66">
        <v>651717.88</v>
      </c>
      <c r="RSH2217" s="64" t="s">
        <v>1142</v>
      </c>
      <c r="RSI2217" s="64" t="s">
        <v>448</v>
      </c>
      <c r="RSJ2217" s="64" t="s">
        <v>2390</v>
      </c>
      <c r="RSK2217" s="64" t="s">
        <v>4</v>
      </c>
      <c r="RSL2217" s="65">
        <v>4</v>
      </c>
      <c r="RSM2217" s="66">
        <v>651717.88</v>
      </c>
      <c r="RSN2217" s="66">
        <v>0</v>
      </c>
      <c r="RSO2217" s="66">
        <v>651717.88</v>
      </c>
      <c r="RSP2217" s="64" t="s">
        <v>1142</v>
      </c>
      <c r="RSQ2217" s="64" t="s">
        <v>448</v>
      </c>
      <c r="RSR2217" s="64" t="s">
        <v>2390</v>
      </c>
      <c r="RSS2217" s="64" t="s">
        <v>4</v>
      </c>
      <c r="RST2217" s="65">
        <v>4</v>
      </c>
      <c r="RSU2217" s="66">
        <v>651717.88</v>
      </c>
      <c r="RSV2217" s="66">
        <v>0</v>
      </c>
      <c r="RSW2217" s="66">
        <v>651717.88</v>
      </c>
      <c r="RSX2217" s="64" t="s">
        <v>1142</v>
      </c>
      <c r="RSY2217" s="64" t="s">
        <v>448</v>
      </c>
      <c r="RSZ2217" s="64" t="s">
        <v>2390</v>
      </c>
      <c r="RTA2217" s="64" t="s">
        <v>4</v>
      </c>
      <c r="RTB2217" s="65">
        <v>4</v>
      </c>
      <c r="RTC2217" s="66">
        <v>651717.88</v>
      </c>
      <c r="RTD2217" s="66">
        <v>0</v>
      </c>
      <c r="RTE2217" s="66">
        <v>651717.88</v>
      </c>
      <c r="RTF2217" s="64" t="s">
        <v>1142</v>
      </c>
      <c r="RTG2217" s="64" t="s">
        <v>448</v>
      </c>
      <c r="RTH2217" s="64" t="s">
        <v>2390</v>
      </c>
      <c r="RTI2217" s="64" t="s">
        <v>4</v>
      </c>
      <c r="RTJ2217" s="65">
        <v>4</v>
      </c>
      <c r="RTK2217" s="66">
        <v>651717.88</v>
      </c>
      <c r="RTL2217" s="66">
        <v>0</v>
      </c>
      <c r="RTM2217" s="66">
        <v>651717.88</v>
      </c>
      <c r="RTN2217" s="64" t="s">
        <v>1142</v>
      </c>
      <c r="RTO2217" s="64" t="s">
        <v>448</v>
      </c>
      <c r="RTP2217" s="64" t="s">
        <v>2390</v>
      </c>
      <c r="RTQ2217" s="64" t="s">
        <v>4</v>
      </c>
      <c r="RTR2217" s="65">
        <v>4</v>
      </c>
      <c r="RTS2217" s="66">
        <v>651717.88</v>
      </c>
      <c r="RTT2217" s="66">
        <v>0</v>
      </c>
      <c r="RTU2217" s="66">
        <v>651717.88</v>
      </c>
      <c r="RTV2217" s="64" t="s">
        <v>1142</v>
      </c>
      <c r="RTW2217" s="64" t="s">
        <v>448</v>
      </c>
      <c r="RTX2217" s="64" t="s">
        <v>2390</v>
      </c>
      <c r="RTY2217" s="64" t="s">
        <v>4</v>
      </c>
      <c r="RTZ2217" s="65">
        <v>4</v>
      </c>
      <c r="RUA2217" s="66">
        <v>651717.88</v>
      </c>
      <c r="RUB2217" s="66">
        <v>0</v>
      </c>
      <c r="RUC2217" s="66">
        <v>651717.88</v>
      </c>
      <c r="RUD2217" s="64" t="s">
        <v>1142</v>
      </c>
      <c r="RUE2217" s="64" t="s">
        <v>448</v>
      </c>
      <c r="RUF2217" s="64" t="s">
        <v>2390</v>
      </c>
      <c r="RUG2217" s="64" t="s">
        <v>4</v>
      </c>
      <c r="RUH2217" s="65">
        <v>4</v>
      </c>
      <c r="RUI2217" s="66">
        <v>651717.88</v>
      </c>
      <c r="RUJ2217" s="66">
        <v>0</v>
      </c>
      <c r="RUK2217" s="66">
        <v>651717.88</v>
      </c>
      <c r="RUL2217" s="64" t="s">
        <v>1142</v>
      </c>
      <c r="RUM2217" s="64" t="s">
        <v>448</v>
      </c>
      <c r="RUN2217" s="64" t="s">
        <v>2390</v>
      </c>
      <c r="RUO2217" s="64" t="s">
        <v>4</v>
      </c>
      <c r="RUP2217" s="65">
        <v>4</v>
      </c>
      <c r="RUQ2217" s="66">
        <v>651717.88</v>
      </c>
      <c r="RUR2217" s="66">
        <v>0</v>
      </c>
      <c r="RUS2217" s="66">
        <v>651717.88</v>
      </c>
      <c r="RUT2217" s="64" t="s">
        <v>1142</v>
      </c>
      <c r="RUU2217" s="64" t="s">
        <v>448</v>
      </c>
      <c r="RUV2217" s="64" t="s">
        <v>2390</v>
      </c>
      <c r="RUW2217" s="64" t="s">
        <v>4</v>
      </c>
      <c r="RUX2217" s="65">
        <v>4</v>
      </c>
      <c r="RUY2217" s="66">
        <v>651717.88</v>
      </c>
      <c r="RUZ2217" s="66">
        <v>0</v>
      </c>
      <c r="RVA2217" s="66">
        <v>651717.88</v>
      </c>
      <c r="RVB2217" s="64" t="s">
        <v>1142</v>
      </c>
      <c r="RVC2217" s="64" t="s">
        <v>448</v>
      </c>
      <c r="RVD2217" s="64" t="s">
        <v>2390</v>
      </c>
      <c r="RVE2217" s="64" t="s">
        <v>4</v>
      </c>
      <c r="RVF2217" s="65">
        <v>4</v>
      </c>
      <c r="RVG2217" s="66">
        <v>651717.88</v>
      </c>
      <c r="RVH2217" s="66">
        <v>0</v>
      </c>
      <c r="RVI2217" s="66">
        <v>651717.88</v>
      </c>
      <c r="RVJ2217" s="64" t="s">
        <v>1142</v>
      </c>
      <c r="RVK2217" s="64" t="s">
        <v>448</v>
      </c>
      <c r="RVL2217" s="64" t="s">
        <v>2390</v>
      </c>
      <c r="RVM2217" s="64" t="s">
        <v>4</v>
      </c>
      <c r="RVN2217" s="65">
        <v>4</v>
      </c>
      <c r="RVO2217" s="66">
        <v>651717.88</v>
      </c>
      <c r="RVP2217" s="66">
        <v>0</v>
      </c>
      <c r="RVQ2217" s="66">
        <v>651717.88</v>
      </c>
      <c r="RVR2217" s="64" t="s">
        <v>1142</v>
      </c>
      <c r="RVS2217" s="64" t="s">
        <v>448</v>
      </c>
      <c r="RVT2217" s="64" t="s">
        <v>2390</v>
      </c>
      <c r="RVU2217" s="64" t="s">
        <v>4</v>
      </c>
      <c r="RVV2217" s="65">
        <v>4</v>
      </c>
      <c r="RVW2217" s="66">
        <v>651717.88</v>
      </c>
      <c r="RVX2217" s="66">
        <v>0</v>
      </c>
      <c r="RVY2217" s="66">
        <v>651717.88</v>
      </c>
      <c r="RVZ2217" s="64" t="s">
        <v>1142</v>
      </c>
      <c r="RWA2217" s="64" t="s">
        <v>448</v>
      </c>
      <c r="RWB2217" s="64" t="s">
        <v>2390</v>
      </c>
      <c r="RWC2217" s="64" t="s">
        <v>4</v>
      </c>
      <c r="RWD2217" s="65">
        <v>4</v>
      </c>
      <c r="RWE2217" s="66">
        <v>651717.88</v>
      </c>
      <c r="RWF2217" s="66">
        <v>0</v>
      </c>
      <c r="RWG2217" s="66">
        <v>651717.88</v>
      </c>
      <c r="RWH2217" s="64" t="s">
        <v>1142</v>
      </c>
      <c r="RWI2217" s="64" t="s">
        <v>448</v>
      </c>
      <c r="RWJ2217" s="64" t="s">
        <v>2390</v>
      </c>
      <c r="RWK2217" s="64" t="s">
        <v>4</v>
      </c>
      <c r="RWL2217" s="65">
        <v>4</v>
      </c>
      <c r="RWM2217" s="66">
        <v>651717.88</v>
      </c>
      <c r="RWN2217" s="66">
        <v>0</v>
      </c>
      <c r="RWO2217" s="66">
        <v>651717.88</v>
      </c>
      <c r="RWP2217" s="64" t="s">
        <v>1142</v>
      </c>
      <c r="RWQ2217" s="64" t="s">
        <v>448</v>
      </c>
      <c r="RWR2217" s="64" t="s">
        <v>2390</v>
      </c>
      <c r="RWS2217" s="64" t="s">
        <v>4</v>
      </c>
      <c r="RWT2217" s="65">
        <v>4</v>
      </c>
      <c r="RWU2217" s="66">
        <v>651717.88</v>
      </c>
      <c r="RWV2217" s="66">
        <v>0</v>
      </c>
      <c r="RWW2217" s="66">
        <v>651717.88</v>
      </c>
      <c r="RWX2217" s="64" t="s">
        <v>1142</v>
      </c>
      <c r="RWY2217" s="64" t="s">
        <v>448</v>
      </c>
      <c r="RWZ2217" s="64" t="s">
        <v>2390</v>
      </c>
      <c r="RXA2217" s="64" t="s">
        <v>4</v>
      </c>
      <c r="RXB2217" s="65">
        <v>4</v>
      </c>
      <c r="RXC2217" s="66">
        <v>651717.88</v>
      </c>
      <c r="RXD2217" s="66">
        <v>0</v>
      </c>
      <c r="RXE2217" s="66">
        <v>651717.88</v>
      </c>
      <c r="RXF2217" s="64" t="s">
        <v>1142</v>
      </c>
      <c r="RXG2217" s="64" t="s">
        <v>448</v>
      </c>
      <c r="RXH2217" s="64" t="s">
        <v>2390</v>
      </c>
      <c r="RXI2217" s="64" t="s">
        <v>4</v>
      </c>
      <c r="RXJ2217" s="65">
        <v>4</v>
      </c>
      <c r="RXK2217" s="66">
        <v>651717.88</v>
      </c>
      <c r="RXL2217" s="66">
        <v>0</v>
      </c>
      <c r="RXM2217" s="66">
        <v>651717.88</v>
      </c>
      <c r="RXN2217" s="64" t="s">
        <v>1142</v>
      </c>
      <c r="RXO2217" s="64" t="s">
        <v>448</v>
      </c>
      <c r="RXP2217" s="64" t="s">
        <v>2390</v>
      </c>
      <c r="RXQ2217" s="64" t="s">
        <v>4</v>
      </c>
      <c r="RXR2217" s="65">
        <v>4</v>
      </c>
      <c r="RXS2217" s="66">
        <v>651717.88</v>
      </c>
      <c r="RXT2217" s="66">
        <v>0</v>
      </c>
      <c r="RXU2217" s="66">
        <v>651717.88</v>
      </c>
      <c r="RXV2217" s="64" t="s">
        <v>1142</v>
      </c>
      <c r="RXW2217" s="64" t="s">
        <v>448</v>
      </c>
      <c r="RXX2217" s="64" t="s">
        <v>2390</v>
      </c>
      <c r="RXY2217" s="64" t="s">
        <v>4</v>
      </c>
      <c r="RXZ2217" s="65">
        <v>4</v>
      </c>
      <c r="RYA2217" s="66">
        <v>651717.88</v>
      </c>
      <c r="RYB2217" s="66">
        <v>0</v>
      </c>
      <c r="RYC2217" s="66">
        <v>651717.88</v>
      </c>
      <c r="RYD2217" s="64" t="s">
        <v>1142</v>
      </c>
      <c r="RYE2217" s="64" t="s">
        <v>448</v>
      </c>
      <c r="RYF2217" s="64" t="s">
        <v>2390</v>
      </c>
      <c r="RYG2217" s="64" t="s">
        <v>4</v>
      </c>
      <c r="RYH2217" s="65">
        <v>4</v>
      </c>
      <c r="RYI2217" s="66">
        <v>651717.88</v>
      </c>
      <c r="RYJ2217" s="66">
        <v>0</v>
      </c>
      <c r="RYK2217" s="66">
        <v>651717.88</v>
      </c>
      <c r="RYL2217" s="64" t="s">
        <v>1142</v>
      </c>
      <c r="RYM2217" s="64" t="s">
        <v>448</v>
      </c>
      <c r="RYN2217" s="64" t="s">
        <v>2390</v>
      </c>
      <c r="RYO2217" s="64" t="s">
        <v>4</v>
      </c>
      <c r="RYP2217" s="65">
        <v>4</v>
      </c>
      <c r="RYQ2217" s="66">
        <v>651717.88</v>
      </c>
      <c r="RYR2217" s="66">
        <v>0</v>
      </c>
      <c r="RYS2217" s="66">
        <v>651717.88</v>
      </c>
      <c r="RYT2217" s="64" t="s">
        <v>1142</v>
      </c>
      <c r="RYU2217" s="64" t="s">
        <v>448</v>
      </c>
      <c r="RYV2217" s="64" t="s">
        <v>2390</v>
      </c>
      <c r="RYW2217" s="64" t="s">
        <v>4</v>
      </c>
      <c r="RYX2217" s="65">
        <v>4</v>
      </c>
      <c r="RYY2217" s="66">
        <v>651717.88</v>
      </c>
      <c r="RYZ2217" s="66">
        <v>0</v>
      </c>
      <c r="RZA2217" s="66">
        <v>651717.88</v>
      </c>
      <c r="RZB2217" s="64" t="s">
        <v>1142</v>
      </c>
      <c r="RZC2217" s="64" t="s">
        <v>448</v>
      </c>
      <c r="RZD2217" s="64" t="s">
        <v>2390</v>
      </c>
      <c r="RZE2217" s="64" t="s">
        <v>4</v>
      </c>
      <c r="RZF2217" s="65">
        <v>4</v>
      </c>
      <c r="RZG2217" s="66">
        <v>651717.88</v>
      </c>
      <c r="RZH2217" s="66">
        <v>0</v>
      </c>
      <c r="RZI2217" s="66">
        <v>651717.88</v>
      </c>
      <c r="RZJ2217" s="64" t="s">
        <v>1142</v>
      </c>
      <c r="RZK2217" s="64" t="s">
        <v>448</v>
      </c>
      <c r="RZL2217" s="64" t="s">
        <v>2390</v>
      </c>
      <c r="RZM2217" s="64" t="s">
        <v>4</v>
      </c>
      <c r="RZN2217" s="65">
        <v>4</v>
      </c>
      <c r="RZO2217" s="66">
        <v>651717.88</v>
      </c>
      <c r="RZP2217" s="66">
        <v>0</v>
      </c>
      <c r="RZQ2217" s="66">
        <v>651717.88</v>
      </c>
      <c r="RZR2217" s="64" t="s">
        <v>1142</v>
      </c>
      <c r="RZS2217" s="64" t="s">
        <v>448</v>
      </c>
      <c r="RZT2217" s="64" t="s">
        <v>2390</v>
      </c>
      <c r="RZU2217" s="64" t="s">
        <v>4</v>
      </c>
      <c r="RZV2217" s="65">
        <v>4</v>
      </c>
      <c r="RZW2217" s="66">
        <v>651717.88</v>
      </c>
      <c r="RZX2217" s="66">
        <v>0</v>
      </c>
      <c r="RZY2217" s="66">
        <v>651717.88</v>
      </c>
      <c r="RZZ2217" s="64" t="s">
        <v>1142</v>
      </c>
      <c r="SAA2217" s="64" t="s">
        <v>448</v>
      </c>
      <c r="SAB2217" s="64" t="s">
        <v>2390</v>
      </c>
      <c r="SAC2217" s="64" t="s">
        <v>4</v>
      </c>
      <c r="SAD2217" s="65">
        <v>4</v>
      </c>
      <c r="SAE2217" s="66">
        <v>651717.88</v>
      </c>
      <c r="SAF2217" s="66">
        <v>0</v>
      </c>
      <c r="SAG2217" s="66">
        <v>651717.88</v>
      </c>
      <c r="SAH2217" s="64" t="s">
        <v>1142</v>
      </c>
      <c r="SAI2217" s="64" t="s">
        <v>448</v>
      </c>
      <c r="SAJ2217" s="64" t="s">
        <v>2390</v>
      </c>
      <c r="SAK2217" s="64" t="s">
        <v>4</v>
      </c>
      <c r="SAL2217" s="65">
        <v>4</v>
      </c>
      <c r="SAM2217" s="66">
        <v>651717.88</v>
      </c>
      <c r="SAN2217" s="66">
        <v>0</v>
      </c>
      <c r="SAO2217" s="66">
        <v>651717.88</v>
      </c>
      <c r="SAP2217" s="64" t="s">
        <v>1142</v>
      </c>
      <c r="SAQ2217" s="64" t="s">
        <v>448</v>
      </c>
      <c r="SAR2217" s="64" t="s">
        <v>2390</v>
      </c>
      <c r="SAS2217" s="64" t="s">
        <v>4</v>
      </c>
      <c r="SAT2217" s="65">
        <v>4</v>
      </c>
      <c r="SAU2217" s="66">
        <v>651717.88</v>
      </c>
      <c r="SAV2217" s="66">
        <v>0</v>
      </c>
      <c r="SAW2217" s="66">
        <v>651717.88</v>
      </c>
      <c r="SAX2217" s="64" t="s">
        <v>1142</v>
      </c>
      <c r="SAY2217" s="64" t="s">
        <v>448</v>
      </c>
      <c r="SAZ2217" s="64" t="s">
        <v>2390</v>
      </c>
      <c r="SBA2217" s="64" t="s">
        <v>4</v>
      </c>
      <c r="SBB2217" s="65">
        <v>4</v>
      </c>
      <c r="SBC2217" s="66">
        <v>651717.88</v>
      </c>
      <c r="SBD2217" s="66">
        <v>0</v>
      </c>
      <c r="SBE2217" s="66">
        <v>651717.88</v>
      </c>
      <c r="SBF2217" s="64" t="s">
        <v>1142</v>
      </c>
      <c r="SBG2217" s="64" t="s">
        <v>448</v>
      </c>
      <c r="SBH2217" s="64" t="s">
        <v>2390</v>
      </c>
      <c r="SBI2217" s="64" t="s">
        <v>4</v>
      </c>
      <c r="SBJ2217" s="65">
        <v>4</v>
      </c>
      <c r="SBK2217" s="66">
        <v>651717.88</v>
      </c>
      <c r="SBL2217" s="66">
        <v>0</v>
      </c>
      <c r="SBM2217" s="66">
        <v>651717.88</v>
      </c>
      <c r="SBN2217" s="64" t="s">
        <v>1142</v>
      </c>
      <c r="SBO2217" s="64" t="s">
        <v>448</v>
      </c>
      <c r="SBP2217" s="64" t="s">
        <v>2390</v>
      </c>
      <c r="SBQ2217" s="64" t="s">
        <v>4</v>
      </c>
      <c r="SBR2217" s="65">
        <v>4</v>
      </c>
      <c r="SBS2217" s="66">
        <v>651717.88</v>
      </c>
      <c r="SBT2217" s="66">
        <v>0</v>
      </c>
      <c r="SBU2217" s="66">
        <v>651717.88</v>
      </c>
      <c r="SBV2217" s="64" t="s">
        <v>1142</v>
      </c>
      <c r="SBW2217" s="64" t="s">
        <v>448</v>
      </c>
      <c r="SBX2217" s="64" t="s">
        <v>2390</v>
      </c>
      <c r="SBY2217" s="64" t="s">
        <v>4</v>
      </c>
      <c r="SBZ2217" s="65">
        <v>4</v>
      </c>
      <c r="SCA2217" s="66">
        <v>651717.88</v>
      </c>
      <c r="SCB2217" s="66">
        <v>0</v>
      </c>
      <c r="SCC2217" s="66">
        <v>651717.88</v>
      </c>
      <c r="SCD2217" s="64" t="s">
        <v>1142</v>
      </c>
      <c r="SCE2217" s="64" t="s">
        <v>448</v>
      </c>
      <c r="SCF2217" s="64" t="s">
        <v>2390</v>
      </c>
      <c r="SCG2217" s="64" t="s">
        <v>4</v>
      </c>
      <c r="SCH2217" s="65">
        <v>4</v>
      </c>
      <c r="SCI2217" s="66">
        <v>651717.88</v>
      </c>
      <c r="SCJ2217" s="66">
        <v>0</v>
      </c>
      <c r="SCK2217" s="66">
        <v>651717.88</v>
      </c>
      <c r="SCL2217" s="64" t="s">
        <v>1142</v>
      </c>
      <c r="SCM2217" s="64" t="s">
        <v>448</v>
      </c>
      <c r="SCN2217" s="64" t="s">
        <v>2390</v>
      </c>
      <c r="SCO2217" s="64" t="s">
        <v>4</v>
      </c>
      <c r="SCP2217" s="65">
        <v>4</v>
      </c>
      <c r="SCQ2217" s="66">
        <v>651717.88</v>
      </c>
      <c r="SCR2217" s="66">
        <v>0</v>
      </c>
      <c r="SCS2217" s="66">
        <v>651717.88</v>
      </c>
      <c r="SCT2217" s="64" t="s">
        <v>1142</v>
      </c>
      <c r="SCU2217" s="64" t="s">
        <v>448</v>
      </c>
      <c r="SCV2217" s="64" t="s">
        <v>2390</v>
      </c>
      <c r="SCW2217" s="64" t="s">
        <v>4</v>
      </c>
      <c r="SCX2217" s="65">
        <v>4</v>
      </c>
      <c r="SCY2217" s="66">
        <v>651717.88</v>
      </c>
      <c r="SCZ2217" s="66">
        <v>0</v>
      </c>
      <c r="SDA2217" s="66">
        <v>651717.88</v>
      </c>
      <c r="SDB2217" s="64" t="s">
        <v>1142</v>
      </c>
      <c r="SDC2217" s="64" t="s">
        <v>448</v>
      </c>
      <c r="SDD2217" s="64" t="s">
        <v>2390</v>
      </c>
      <c r="SDE2217" s="64" t="s">
        <v>4</v>
      </c>
      <c r="SDF2217" s="65">
        <v>4</v>
      </c>
      <c r="SDG2217" s="66">
        <v>651717.88</v>
      </c>
      <c r="SDH2217" s="66">
        <v>0</v>
      </c>
      <c r="SDI2217" s="66">
        <v>651717.88</v>
      </c>
      <c r="SDJ2217" s="64" t="s">
        <v>1142</v>
      </c>
      <c r="SDK2217" s="64" t="s">
        <v>448</v>
      </c>
      <c r="SDL2217" s="64" t="s">
        <v>2390</v>
      </c>
      <c r="SDM2217" s="64" t="s">
        <v>4</v>
      </c>
      <c r="SDN2217" s="65">
        <v>4</v>
      </c>
      <c r="SDO2217" s="66">
        <v>651717.88</v>
      </c>
      <c r="SDP2217" s="66">
        <v>0</v>
      </c>
      <c r="SDQ2217" s="66">
        <v>651717.88</v>
      </c>
      <c r="SDR2217" s="64" t="s">
        <v>1142</v>
      </c>
      <c r="SDS2217" s="64" t="s">
        <v>448</v>
      </c>
      <c r="SDT2217" s="64" t="s">
        <v>2390</v>
      </c>
      <c r="SDU2217" s="64" t="s">
        <v>4</v>
      </c>
      <c r="SDV2217" s="65">
        <v>4</v>
      </c>
      <c r="SDW2217" s="66">
        <v>651717.88</v>
      </c>
      <c r="SDX2217" s="66">
        <v>0</v>
      </c>
      <c r="SDY2217" s="66">
        <v>651717.88</v>
      </c>
      <c r="SDZ2217" s="64" t="s">
        <v>1142</v>
      </c>
      <c r="SEA2217" s="64" t="s">
        <v>448</v>
      </c>
      <c r="SEB2217" s="64" t="s">
        <v>2390</v>
      </c>
      <c r="SEC2217" s="64" t="s">
        <v>4</v>
      </c>
      <c r="SED2217" s="65">
        <v>4</v>
      </c>
      <c r="SEE2217" s="66">
        <v>651717.88</v>
      </c>
      <c r="SEF2217" s="66">
        <v>0</v>
      </c>
      <c r="SEG2217" s="66">
        <v>651717.88</v>
      </c>
      <c r="SEH2217" s="64" t="s">
        <v>1142</v>
      </c>
      <c r="SEI2217" s="64" t="s">
        <v>448</v>
      </c>
      <c r="SEJ2217" s="64" t="s">
        <v>2390</v>
      </c>
      <c r="SEK2217" s="64" t="s">
        <v>4</v>
      </c>
      <c r="SEL2217" s="65">
        <v>4</v>
      </c>
      <c r="SEM2217" s="66">
        <v>651717.88</v>
      </c>
      <c r="SEN2217" s="66">
        <v>0</v>
      </c>
      <c r="SEO2217" s="66">
        <v>651717.88</v>
      </c>
      <c r="SEP2217" s="64" t="s">
        <v>1142</v>
      </c>
      <c r="SEQ2217" s="64" t="s">
        <v>448</v>
      </c>
      <c r="SER2217" s="64" t="s">
        <v>2390</v>
      </c>
      <c r="SES2217" s="64" t="s">
        <v>4</v>
      </c>
      <c r="SET2217" s="65">
        <v>4</v>
      </c>
      <c r="SEU2217" s="66">
        <v>651717.88</v>
      </c>
      <c r="SEV2217" s="66">
        <v>0</v>
      </c>
      <c r="SEW2217" s="66">
        <v>651717.88</v>
      </c>
      <c r="SEX2217" s="64" t="s">
        <v>1142</v>
      </c>
      <c r="SEY2217" s="64" t="s">
        <v>448</v>
      </c>
      <c r="SEZ2217" s="64" t="s">
        <v>2390</v>
      </c>
      <c r="SFA2217" s="64" t="s">
        <v>4</v>
      </c>
      <c r="SFB2217" s="65">
        <v>4</v>
      </c>
      <c r="SFC2217" s="66">
        <v>651717.88</v>
      </c>
      <c r="SFD2217" s="66">
        <v>0</v>
      </c>
      <c r="SFE2217" s="66">
        <v>651717.88</v>
      </c>
      <c r="SFF2217" s="64" t="s">
        <v>1142</v>
      </c>
      <c r="SFG2217" s="64" t="s">
        <v>448</v>
      </c>
      <c r="SFH2217" s="64" t="s">
        <v>2390</v>
      </c>
      <c r="SFI2217" s="64" t="s">
        <v>4</v>
      </c>
      <c r="SFJ2217" s="65">
        <v>4</v>
      </c>
      <c r="SFK2217" s="66">
        <v>651717.88</v>
      </c>
      <c r="SFL2217" s="66">
        <v>0</v>
      </c>
      <c r="SFM2217" s="66">
        <v>651717.88</v>
      </c>
      <c r="SFN2217" s="64" t="s">
        <v>1142</v>
      </c>
      <c r="SFO2217" s="64" t="s">
        <v>448</v>
      </c>
      <c r="SFP2217" s="64" t="s">
        <v>2390</v>
      </c>
      <c r="SFQ2217" s="64" t="s">
        <v>4</v>
      </c>
      <c r="SFR2217" s="65">
        <v>4</v>
      </c>
      <c r="SFS2217" s="66">
        <v>651717.88</v>
      </c>
      <c r="SFT2217" s="66">
        <v>0</v>
      </c>
      <c r="SFU2217" s="66">
        <v>651717.88</v>
      </c>
      <c r="SFV2217" s="64" t="s">
        <v>1142</v>
      </c>
      <c r="SFW2217" s="64" t="s">
        <v>448</v>
      </c>
      <c r="SFX2217" s="64" t="s">
        <v>2390</v>
      </c>
      <c r="SFY2217" s="64" t="s">
        <v>4</v>
      </c>
      <c r="SFZ2217" s="65">
        <v>4</v>
      </c>
      <c r="SGA2217" s="66">
        <v>651717.88</v>
      </c>
      <c r="SGB2217" s="66">
        <v>0</v>
      </c>
      <c r="SGC2217" s="66">
        <v>651717.88</v>
      </c>
      <c r="SGD2217" s="64" t="s">
        <v>1142</v>
      </c>
      <c r="SGE2217" s="64" t="s">
        <v>448</v>
      </c>
      <c r="SGF2217" s="64" t="s">
        <v>2390</v>
      </c>
      <c r="SGG2217" s="64" t="s">
        <v>4</v>
      </c>
      <c r="SGH2217" s="65">
        <v>4</v>
      </c>
      <c r="SGI2217" s="66">
        <v>651717.88</v>
      </c>
      <c r="SGJ2217" s="66">
        <v>0</v>
      </c>
      <c r="SGK2217" s="66">
        <v>651717.88</v>
      </c>
      <c r="SGL2217" s="64" t="s">
        <v>1142</v>
      </c>
      <c r="SGM2217" s="64" t="s">
        <v>448</v>
      </c>
      <c r="SGN2217" s="64" t="s">
        <v>2390</v>
      </c>
      <c r="SGO2217" s="64" t="s">
        <v>4</v>
      </c>
      <c r="SGP2217" s="65">
        <v>4</v>
      </c>
      <c r="SGQ2217" s="66">
        <v>651717.88</v>
      </c>
      <c r="SGR2217" s="66">
        <v>0</v>
      </c>
      <c r="SGS2217" s="66">
        <v>651717.88</v>
      </c>
      <c r="SGT2217" s="64" t="s">
        <v>1142</v>
      </c>
      <c r="SGU2217" s="64" t="s">
        <v>448</v>
      </c>
      <c r="SGV2217" s="64" t="s">
        <v>2390</v>
      </c>
      <c r="SGW2217" s="64" t="s">
        <v>4</v>
      </c>
      <c r="SGX2217" s="65">
        <v>4</v>
      </c>
      <c r="SGY2217" s="66">
        <v>651717.88</v>
      </c>
      <c r="SGZ2217" s="66">
        <v>0</v>
      </c>
      <c r="SHA2217" s="66">
        <v>651717.88</v>
      </c>
      <c r="SHB2217" s="64" t="s">
        <v>1142</v>
      </c>
      <c r="SHC2217" s="64" t="s">
        <v>448</v>
      </c>
      <c r="SHD2217" s="64" t="s">
        <v>2390</v>
      </c>
      <c r="SHE2217" s="64" t="s">
        <v>4</v>
      </c>
      <c r="SHF2217" s="65">
        <v>4</v>
      </c>
      <c r="SHG2217" s="66">
        <v>651717.88</v>
      </c>
      <c r="SHH2217" s="66">
        <v>0</v>
      </c>
      <c r="SHI2217" s="66">
        <v>651717.88</v>
      </c>
      <c r="SHJ2217" s="64" t="s">
        <v>1142</v>
      </c>
      <c r="SHK2217" s="64" t="s">
        <v>448</v>
      </c>
      <c r="SHL2217" s="64" t="s">
        <v>2390</v>
      </c>
      <c r="SHM2217" s="64" t="s">
        <v>4</v>
      </c>
      <c r="SHN2217" s="65">
        <v>4</v>
      </c>
      <c r="SHO2217" s="66">
        <v>651717.88</v>
      </c>
      <c r="SHP2217" s="66">
        <v>0</v>
      </c>
      <c r="SHQ2217" s="66">
        <v>651717.88</v>
      </c>
      <c r="SHR2217" s="64" t="s">
        <v>1142</v>
      </c>
      <c r="SHS2217" s="64" t="s">
        <v>448</v>
      </c>
      <c r="SHT2217" s="64" t="s">
        <v>2390</v>
      </c>
      <c r="SHU2217" s="64" t="s">
        <v>4</v>
      </c>
      <c r="SHV2217" s="65">
        <v>4</v>
      </c>
      <c r="SHW2217" s="66">
        <v>651717.88</v>
      </c>
      <c r="SHX2217" s="66">
        <v>0</v>
      </c>
      <c r="SHY2217" s="66">
        <v>651717.88</v>
      </c>
      <c r="SHZ2217" s="64" t="s">
        <v>1142</v>
      </c>
      <c r="SIA2217" s="64" t="s">
        <v>448</v>
      </c>
      <c r="SIB2217" s="64" t="s">
        <v>2390</v>
      </c>
      <c r="SIC2217" s="64" t="s">
        <v>4</v>
      </c>
      <c r="SID2217" s="65">
        <v>4</v>
      </c>
      <c r="SIE2217" s="66">
        <v>651717.88</v>
      </c>
      <c r="SIF2217" s="66">
        <v>0</v>
      </c>
      <c r="SIG2217" s="66">
        <v>651717.88</v>
      </c>
      <c r="SIH2217" s="64" t="s">
        <v>1142</v>
      </c>
      <c r="SII2217" s="64" t="s">
        <v>448</v>
      </c>
      <c r="SIJ2217" s="64" t="s">
        <v>2390</v>
      </c>
      <c r="SIK2217" s="64" t="s">
        <v>4</v>
      </c>
      <c r="SIL2217" s="65">
        <v>4</v>
      </c>
      <c r="SIM2217" s="66">
        <v>651717.88</v>
      </c>
      <c r="SIN2217" s="66">
        <v>0</v>
      </c>
      <c r="SIO2217" s="66">
        <v>651717.88</v>
      </c>
      <c r="SIP2217" s="64" t="s">
        <v>1142</v>
      </c>
      <c r="SIQ2217" s="64" t="s">
        <v>448</v>
      </c>
      <c r="SIR2217" s="64" t="s">
        <v>2390</v>
      </c>
      <c r="SIS2217" s="64" t="s">
        <v>4</v>
      </c>
      <c r="SIT2217" s="65">
        <v>4</v>
      </c>
      <c r="SIU2217" s="66">
        <v>651717.88</v>
      </c>
      <c r="SIV2217" s="66">
        <v>0</v>
      </c>
      <c r="SIW2217" s="66">
        <v>651717.88</v>
      </c>
      <c r="SIX2217" s="64" t="s">
        <v>1142</v>
      </c>
      <c r="SIY2217" s="64" t="s">
        <v>448</v>
      </c>
      <c r="SIZ2217" s="64" t="s">
        <v>2390</v>
      </c>
      <c r="SJA2217" s="64" t="s">
        <v>4</v>
      </c>
      <c r="SJB2217" s="65">
        <v>4</v>
      </c>
      <c r="SJC2217" s="66">
        <v>651717.88</v>
      </c>
      <c r="SJD2217" s="66">
        <v>0</v>
      </c>
      <c r="SJE2217" s="66">
        <v>651717.88</v>
      </c>
      <c r="SJF2217" s="64" t="s">
        <v>1142</v>
      </c>
      <c r="SJG2217" s="64" t="s">
        <v>448</v>
      </c>
      <c r="SJH2217" s="64" t="s">
        <v>2390</v>
      </c>
      <c r="SJI2217" s="64" t="s">
        <v>4</v>
      </c>
      <c r="SJJ2217" s="65">
        <v>4</v>
      </c>
      <c r="SJK2217" s="66">
        <v>651717.88</v>
      </c>
      <c r="SJL2217" s="66">
        <v>0</v>
      </c>
      <c r="SJM2217" s="66">
        <v>651717.88</v>
      </c>
      <c r="SJN2217" s="64" t="s">
        <v>1142</v>
      </c>
      <c r="SJO2217" s="64" t="s">
        <v>448</v>
      </c>
      <c r="SJP2217" s="64" t="s">
        <v>2390</v>
      </c>
      <c r="SJQ2217" s="64" t="s">
        <v>4</v>
      </c>
      <c r="SJR2217" s="65">
        <v>4</v>
      </c>
      <c r="SJS2217" s="66">
        <v>651717.88</v>
      </c>
      <c r="SJT2217" s="66">
        <v>0</v>
      </c>
      <c r="SJU2217" s="66">
        <v>651717.88</v>
      </c>
      <c r="SJV2217" s="64" t="s">
        <v>1142</v>
      </c>
      <c r="SJW2217" s="64" t="s">
        <v>448</v>
      </c>
      <c r="SJX2217" s="64" t="s">
        <v>2390</v>
      </c>
      <c r="SJY2217" s="64" t="s">
        <v>4</v>
      </c>
      <c r="SJZ2217" s="65">
        <v>4</v>
      </c>
      <c r="SKA2217" s="66">
        <v>651717.88</v>
      </c>
      <c r="SKB2217" s="66">
        <v>0</v>
      </c>
      <c r="SKC2217" s="66">
        <v>651717.88</v>
      </c>
      <c r="SKD2217" s="64" t="s">
        <v>1142</v>
      </c>
      <c r="SKE2217" s="64" t="s">
        <v>448</v>
      </c>
      <c r="SKF2217" s="64" t="s">
        <v>2390</v>
      </c>
      <c r="SKG2217" s="64" t="s">
        <v>4</v>
      </c>
      <c r="SKH2217" s="65">
        <v>4</v>
      </c>
      <c r="SKI2217" s="66">
        <v>651717.88</v>
      </c>
      <c r="SKJ2217" s="66">
        <v>0</v>
      </c>
      <c r="SKK2217" s="66">
        <v>651717.88</v>
      </c>
      <c r="SKL2217" s="64" t="s">
        <v>1142</v>
      </c>
      <c r="SKM2217" s="64" t="s">
        <v>448</v>
      </c>
      <c r="SKN2217" s="64" t="s">
        <v>2390</v>
      </c>
      <c r="SKO2217" s="64" t="s">
        <v>4</v>
      </c>
      <c r="SKP2217" s="65">
        <v>4</v>
      </c>
      <c r="SKQ2217" s="66">
        <v>651717.88</v>
      </c>
      <c r="SKR2217" s="66">
        <v>0</v>
      </c>
      <c r="SKS2217" s="66">
        <v>651717.88</v>
      </c>
      <c r="SKT2217" s="64" t="s">
        <v>1142</v>
      </c>
      <c r="SKU2217" s="64" t="s">
        <v>448</v>
      </c>
      <c r="SKV2217" s="64" t="s">
        <v>2390</v>
      </c>
      <c r="SKW2217" s="64" t="s">
        <v>4</v>
      </c>
      <c r="SKX2217" s="65">
        <v>4</v>
      </c>
      <c r="SKY2217" s="66">
        <v>651717.88</v>
      </c>
      <c r="SKZ2217" s="66">
        <v>0</v>
      </c>
      <c r="SLA2217" s="66">
        <v>651717.88</v>
      </c>
      <c r="SLB2217" s="64" t="s">
        <v>1142</v>
      </c>
      <c r="SLC2217" s="64" t="s">
        <v>448</v>
      </c>
      <c r="SLD2217" s="64" t="s">
        <v>2390</v>
      </c>
      <c r="SLE2217" s="64" t="s">
        <v>4</v>
      </c>
      <c r="SLF2217" s="65">
        <v>4</v>
      </c>
      <c r="SLG2217" s="66">
        <v>651717.88</v>
      </c>
      <c r="SLH2217" s="66">
        <v>0</v>
      </c>
      <c r="SLI2217" s="66">
        <v>651717.88</v>
      </c>
      <c r="SLJ2217" s="64" t="s">
        <v>1142</v>
      </c>
      <c r="SLK2217" s="64" t="s">
        <v>448</v>
      </c>
      <c r="SLL2217" s="64" t="s">
        <v>2390</v>
      </c>
      <c r="SLM2217" s="64" t="s">
        <v>4</v>
      </c>
      <c r="SLN2217" s="65">
        <v>4</v>
      </c>
      <c r="SLO2217" s="66">
        <v>651717.88</v>
      </c>
      <c r="SLP2217" s="66">
        <v>0</v>
      </c>
      <c r="SLQ2217" s="66">
        <v>651717.88</v>
      </c>
      <c r="SLR2217" s="64" t="s">
        <v>1142</v>
      </c>
      <c r="SLS2217" s="64" t="s">
        <v>448</v>
      </c>
      <c r="SLT2217" s="64" t="s">
        <v>2390</v>
      </c>
      <c r="SLU2217" s="64" t="s">
        <v>4</v>
      </c>
      <c r="SLV2217" s="65">
        <v>4</v>
      </c>
      <c r="SLW2217" s="66">
        <v>651717.88</v>
      </c>
      <c r="SLX2217" s="66">
        <v>0</v>
      </c>
      <c r="SLY2217" s="66">
        <v>651717.88</v>
      </c>
      <c r="SLZ2217" s="64" t="s">
        <v>1142</v>
      </c>
      <c r="SMA2217" s="64" t="s">
        <v>448</v>
      </c>
      <c r="SMB2217" s="64" t="s">
        <v>2390</v>
      </c>
      <c r="SMC2217" s="64" t="s">
        <v>4</v>
      </c>
      <c r="SMD2217" s="65">
        <v>4</v>
      </c>
      <c r="SME2217" s="66">
        <v>651717.88</v>
      </c>
      <c r="SMF2217" s="66">
        <v>0</v>
      </c>
      <c r="SMG2217" s="66">
        <v>651717.88</v>
      </c>
      <c r="SMH2217" s="64" t="s">
        <v>1142</v>
      </c>
      <c r="SMI2217" s="64" t="s">
        <v>448</v>
      </c>
      <c r="SMJ2217" s="64" t="s">
        <v>2390</v>
      </c>
      <c r="SMK2217" s="64" t="s">
        <v>4</v>
      </c>
      <c r="SML2217" s="65">
        <v>4</v>
      </c>
      <c r="SMM2217" s="66">
        <v>651717.88</v>
      </c>
      <c r="SMN2217" s="66">
        <v>0</v>
      </c>
      <c r="SMO2217" s="66">
        <v>651717.88</v>
      </c>
      <c r="SMP2217" s="64" t="s">
        <v>1142</v>
      </c>
      <c r="SMQ2217" s="64" t="s">
        <v>448</v>
      </c>
      <c r="SMR2217" s="64" t="s">
        <v>2390</v>
      </c>
      <c r="SMS2217" s="64" t="s">
        <v>4</v>
      </c>
      <c r="SMT2217" s="65">
        <v>4</v>
      </c>
      <c r="SMU2217" s="66">
        <v>651717.88</v>
      </c>
      <c r="SMV2217" s="66">
        <v>0</v>
      </c>
      <c r="SMW2217" s="66">
        <v>651717.88</v>
      </c>
      <c r="SMX2217" s="64" t="s">
        <v>1142</v>
      </c>
      <c r="SMY2217" s="64" t="s">
        <v>448</v>
      </c>
      <c r="SMZ2217" s="64" t="s">
        <v>2390</v>
      </c>
      <c r="SNA2217" s="64" t="s">
        <v>4</v>
      </c>
      <c r="SNB2217" s="65">
        <v>4</v>
      </c>
      <c r="SNC2217" s="66">
        <v>651717.88</v>
      </c>
      <c r="SND2217" s="66">
        <v>0</v>
      </c>
      <c r="SNE2217" s="66">
        <v>651717.88</v>
      </c>
      <c r="SNF2217" s="64" t="s">
        <v>1142</v>
      </c>
      <c r="SNG2217" s="64" t="s">
        <v>448</v>
      </c>
      <c r="SNH2217" s="64" t="s">
        <v>2390</v>
      </c>
      <c r="SNI2217" s="64" t="s">
        <v>4</v>
      </c>
      <c r="SNJ2217" s="65">
        <v>4</v>
      </c>
      <c r="SNK2217" s="66">
        <v>651717.88</v>
      </c>
      <c r="SNL2217" s="66">
        <v>0</v>
      </c>
      <c r="SNM2217" s="66">
        <v>651717.88</v>
      </c>
      <c r="SNN2217" s="64" t="s">
        <v>1142</v>
      </c>
      <c r="SNO2217" s="64" t="s">
        <v>448</v>
      </c>
      <c r="SNP2217" s="64" t="s">
        <v>2390</v>
      </c>
      <c r="SNQ2217" s="64" t="s">
        <v>4</v>
      </c>
      <c r="SNR2217" s="65">
        <v>4</v>
      </c>
      <c r="SNS2217" s="66">
        <v>651717.88</v>
      </c>
      <c r="SNT2217" s="66">
        <v>0</v>
      </c>
      <c r="SNU2217" s="66">
        <v>651717.88</v>
      </c>
      <c r="SNV2217" s="64" t="s">
        <v>1142</v>
      </c>
      <c r="SNW2217" s="64" t="s">
        <v>448</v>
      </c>
      <c r="SNX2217" s="64" t="s">
        <v>2390</v>
      </c>
      <c r="SNY2217" s="64" t="s">
        <v>4</v>
      </c>
      <c r="SNZ2217" s="65">
        <v>4</v>
      </c>
      <c r="SOA2217" s="66">
        <v>651717.88</v>
      </c>
      <c r="SOB2217" s="66">
        <v>0</v>
      </c>
      <c r="SOC2217" s="66">
        <v>651717.88</v>
      </c>
      <c r="SOD2217" s="64" t="s">
        <v>1142</v>
      </c>
      <c r="SOE2217" s="64" t="s">
        <v>448</v>
      </c>
      <c r="SOF2217" s="64" t="s">
        <v>2390</v>
      </c>
      <c r="SOG2217" s="64" t="s">
        <v>4</v>
      </c>
      <c r="SOH2217" s="65">
        <v>4</v>
      </c>
      <c r="SOI2217" s="66">
        <v>651717.88</v>
      </c>
      <c r="SOJ2217" s="66">
        <v>0</v>
      </c>
      <c r="SOK2217" s="66">
        <v>651717.88</v>
      </c>
      <c r="SOL2217" s="64" t="s">
        <v>1142</v>
      </c>
      <c r="SOM2217" s="64" t="s">
        <v>448</v>
      </c>
      <c r="SON2217" s="64" t="s">
        <v>2390</v>
      </c>
      <c r="SOO2217" s="64" t="s">
        <v>4</v>
      </c>
      <c r="SOP2217" s="65">
        <v>4</v>
      </c>
      <c r="SOQ2217" s="66">
        <v>651717.88</v>
      </c>
      <c r="SOR2217" s="66">
        <v>0</v>
      </c>
      <c r="SOS2217" s="66">
        <v>651717.88</v>
      </c>
      <c r="SOT2217" s="64" t="s">
        <v>1142</v>
      </c>
      <c r="SOU2217" s="64" t="s">
        <v>448</v>
      </c>
      <c r="SOV2217" s="64" t="s">
        <v>2390</v>
      </c>
      <c r="SOW2217" s="64" t="s">
        <v>4</v>
      </c>
      <c r="SOX2217" s="65">
        <v>4</v>
      </c>
      <c r="SOY2217" s="66">
        <v>651717.88</v>
      </c>
      <c r="SOZ2217" s="66">
        <v>0</v>
      </c>
      <c r="SPA2217" s="66">
        <v>651717.88</v>
      </c>
      <c r="SPB2217" s="64" t="s">
        <v>1142</v>
      </c>
      <c r="SPC2217" s="64" t="s">
        <v>448</v>
      </c>
      <c r="SPD2217" s="64" t="s">
        <v>2390</v>
      </c>
      <c r="SPE2217" s="64" t="s">
        <v>4</v>
      </c>
      <c r="SPF2217" s="65">
        <v>4</v>
      </c>
      <c r="SPG2217" s="66">
        <v>651717.88</v>
      </c>
      <c r="SPH2217" s="66">
        <v>0</v>
      </c>
      <c r="SPI2217" s="66">
        <v>651717.88</v>
      </c>
      <c r="SPJ2217" s="64" t="s">
        <v>1142</v>
      </c>
      <c r="SPK2217" s="64" t="s">
        <v>448</v>
      </c>
      <c r="SPL2217" s="64" t="s">
        <v>2390</v>
      </c>
      <c r="SPM2217" s="64" t="s">
        <v>4</v>
      </c>
      <c r="SPN2217" s="65">
        <v>4</v>
      </c>
      <c r="SPO2217" s="66">
        <v>651717.88</v>
      </c>
      <c r="SPP2217" s="66">
        <v>0</v>
      </c>
      <c r="SPQ2217" s="66">
        <v>651717.88</v>
      </c>
      <c r="SPR2217" s="64" t="s">
        <v>1142</v>
      </c>
      <c r="SPS2217" s="64" t="s">
        <v>448</v>
      </c>
      <c r="SPT2217" s="64" t="s">
        <v>2390</v>
      </c>
      <c r="SPU2217" s="64" t="s">
        <v>4</v>
      </c>
      <c r="SPV2217" s="65">
        <v>4</v>
      </c>
      <c r="SPW2217" s="66">
        <v>651717.88</v>
      </c>
      <c r="SPX2217" s="66">
        <v>0</v>
      </c>
      <c r="SPY2217" s="66">
        <v>651717.88</v>
      </c>
      <c r="SPZ2217" s="64" t="s">
        <v>1142</v>
      </c>
      <c r="SQA2217" s="64" t="s">
        <v>448</v>
      </c>
      <c r="SQB2217" s="64" t="s">
        <v>2390</v>
      </c>
      <c r="SQC2217" s="64" t="s">
        <v>4</v>
      </c>
      <c r="SQD2217" s="65">
        <v>4</v>
      </c>
      <c r="SQE2217" s="66">
        <v>651717.88</v>
      </c>
      <c r="SQF2217" s="66">
        <v>0</v>
      </c>
      <c r="SQG2217" s="66">
        <v>651717.88</v>
      </c>
      <c r="SQH2217" s="64" t="s">
        <v>1142</v>
      </c>
      <c r="SQI2217" s="64" t="s">
        <v>448</v>
      </c>
      <c r="SQJ2217" s="64" t="s">
        <v>2390</v>
      </c>
      <c r="SQK2217" s="64" t="s">
        <v>4</v>
      </c>
      <c r="SQL2217" s="65">
        <v>4</v>
      </c>
      <c r="SQM2217" s="66">
        <v>651717.88</v>
      </c>
      <c r="SQN2217" s="66">
        <v>0</v>
      </c>
      <c r="SQO2217" s="66">
        <v>651717.88</v>
      </c>
      <c r="SQP2217" s="64" t="s">
        <v>1142</v>
      </c>
      <c r="SQQ2217" s="64" t="s">
        <v>448</v>
      </c>
      <c r="SQR2217" s="64" t="s">
        <v>2390</v>
      </c>
      <c r="SQS2217" s="64" t="s">
        <v>4</v>
      </c>
      <c r="SQT2217" s="65">
        <v>4</v>
      </c>
      <c r="SQU2217" s="66">
        <v>651717.88</v>
      </c>
      <c r="SQV2217" s="66">
        <v>0</v>
      </c>
      <c r="SQW2217" s="66">
        <v>651717.88</v>
      </c>
      <c r="SQX2217" s="64" t="s">
        <v>1142</v>
      </c>
      <c r="SQY2217" s="64" t="s">
        <v>448</v>
      </c>
      <c r="SQZ2217" s="64" t="s">
        <v>2390</v>
      </c>
      <c r="SRA2217" s="64" t="s">
        <v>4</v>
      </c>
      <c r="SRB2217" s="65">
        <v>4</v>
      </c>
      <c r="SRC2217" s="66">
        <v>651717.88</v>
      </c>
      <c r="SRD2217" s="66">
        <v>0</v>
      </c>
      <c r="SRE2217" s="66">
        <v>651717.88</v>
      </c>
      <c r="SRF2217" s="64" t="s">
        <v>1142</v>
      </c>
      <c r="SRG2217" s="64" t="s">
        <v>448</v>
      </c>
      <c r="SRH2217" s="64" t="s">
        <v>2390</v>
      </c>
      <c r="SRI2217" s="64" t="s">
        <v>4</v>
      </c>
      <c r="SRJ2217" s="65">
        <v>4</v>
      </c>
      <c r="SRK2217" s="66">
        <v>651717.88</v>
      </c>
      <c r="SRL2217" s="66">
        <v>0</v>
      </c>
      <c r="SRM2217" s="66">
        <v>651717.88</v>
      </c>
      <c r="SRN2217" s="64" t="s">
        <v>1142</v>
      </c>
      <c r="SRO2217" s="64" t="s">
        <v>448</v>
      </c>
      <c r="SRP2217" s="64" t="s">
        <v>2390</v>
      </c>
      <c r="SRQ2217" s="64" t="s">
        <v>4</v>
      </c>
      <c r="SRR2217" s="65">
        <v>4</v>
      </c>
      <c r="SRS2217" s="66">
        <v>651717.88</v>
      </c>
      <c r="SRT2217" s="66">
        <v>0</v>
      </c>
      <c r="SRU2217" s="66">
        <v>651717.88</v>
      </c>
      <c r="SRV2217" s="64" t="s">
        <v>1142</v>
      </c>
      <c r="SRW2217" s="64" t="s">
        <v>448</v>
      </c>
      <c r="SRX2217" s="64" t="s">
        <v>2390</v>
      </c>
      <c r="SRY2217" s="64" t="s">
        <v>4</v>
      </c>
      <c r="SRZ2217" s="65">
        <v>4</v>
      </c>
      <c r="SSA2217" s="66">
        <v>651717.88</v>
      </c>
      <c r="SSB2217" s="66">
        <v>0</v>
      </c>
      <c r="SSC2217" s="66">
        <v>651717.88</v>
      </c>
      <c r="SSD2217" s="64" t="s">
        <v>1142</v>
      </c>
      <c r="SSE2217" s="64" t="s">
        <v>448</v>
      </c>
      <c r="SSF2217" s="64" t="s">
        <v>2390</v>
      </c>
      <c r="SSG2217" s="64" t="s">
        <v>4</v>
      </c>
      <c r="SSH2217" s="65">
        <v>4</v>
      </c>
      <c r="SSI2217" s="66">
        <v>651717.88</v>
      </c>
      <c r="SSJ2217" s="66">
        <v>0</v>
      </c>
      <c r="SSK2217" s="66">
        <v>651717.88</v>
      </c>
      <c r="SSL2217" s="64" t="s">
        <v>1142</v>
      </c>
      <c r="SSM2217" s="64" t="s">
        <v>448</v>
      </c>
      <c r="SSN2217" s="64" t="s">
        <v>2390</v>
      </c>
      <c r="SSO2217" s="64" t="s">
        <v>4</v>
      </c>
      <c r="SSP2217" s="65">
        <v>4</v>
      </c>
      <c r="SSQ2217" s="66">
        <v>651717.88</v>
      </c>
      <c r="SSR2217" s="66">
        <v>0</v>
      </c>
      <c r="SSS2217" s="66">
        <v>651717.88</v>
      </c>
      <c r="SST2217" s="64" t="s">
        <v>1142</v>
      </c>
      <c r="SSU2217" s="64" t="s">
        <v>448</v>
      </c>
      <c r="SSV2217" s="64" t="s">
        <v>2390</v>
      </c>
      <c r="SSW2217" s="64" t="s">
        <v>4</v>
      </c>
      <c r="SSX2217" s="65">
        <v>4</v>
      </c>
      <c r="SSY2217" s="66">
        <v>651717.88</v>
      </c>
      <c r="SSZ2217" s="66">
        <v>0</v>
      </c>
      <c r="STA2217" s="66">
        <v>651717.88</v>
      </c>
      <c r="STB2217" s="64" t="s">
        <v>1142</v>
      </c>
      <c r="STC2217" s="64" t="s">
        <v>448</v>
      </c>
      <c r="STD2217" s="64" t="s">
        <v>2390</v>
      </c>
      <c r="STE2217" s="64" t="s">
        <v>4</v>
      </c>
      <c r="STF2217" s="65">
        <v>4</v>
      </c>
      <c r="STG2217" s="66">
        <v>651717.88</v>
      </c>
      <c r="STH2217" s="66">
        <v>0</v>
      </c>
      <c r="STI2217" s="66">
        <v>651717.88</v>
      </c>
      <c r="STJ2217" s="64" t="s">
        <v>1142</v>
      </c>
      <c r="STK2217" s="64" t="s">
        <v>448</v>
      </c>
      <c r="STL2217" s="64" t="s">
        <v>2390</v>
      </c>
      <c r="STM2217" s="64" t="s">
        <v>4</v>
      </c>
      <c r="STN2217" s="65">
        <v>4</v>
      </c>
      <c r="STO2217" s="66">
        <v>651717.88</v>
      </c>
      <c r="STP2217" s="66">
        <v>0</v>
      </c>
      <c r="STQ2217" s="66">
        <v>651717.88</v>
      </c>
      <c r="STR2217" s="64" t="s">
        <v>1142</v>
      </c>
      <c r="STS2217" s="64" t="s">
        <v>448</v>
      </c>
      <c r="STT2217" s="64" t="s">
        <v>2390</v>
      </c>
      <c r="STU2217" s="64" t="s">
        <v>4</v>
      </c>
      <c r="STV2217" s="65">
        <v>4</v>
      </c>
      <c r="STW2217" s="66">
        <v>651717.88</v>
      </c>
      <c r="STX2217" s="66">
        <v>0</v>
      </c>
      <c r="STY2217" s="66">
        <v>651717.88</v>
      </c>
      <c r="STZ2217" s="64" t="s">
        <v>1142</v>
      </c>
      <c r="SUA2217" s="64" t="s">
        <v>448</v>
      </c>
      <c r="SUB2217" s="64" t="s">
        <v>2390</v>
      </c>
      <c r="SUC2217" s="64" t="s">
        <v>4</v>
      </c>
      <c r="SUD2217" s="65">
        <v>4</v>
      </c>
      <c r="SUE2217" s="66">
        <v>651717.88</v>
      </c>
      <c r="SUF2217" s="66">
        <v>0</v>
      </c>
      <c r="SUG2217" s="66">
        <v>651717.88</v>
      </c>
      <c r="SUH2217" s="64" t="s">
        <v>1142</v>
      </c>
      <c r="SUI2217" s="64" t="s">
        <v>448</v>
      </c>
      <c r="SUJ2217" s="64" t="s">
        <v>2390</v>
      </c>
      <c r="SUK2217" s="64" t="s">
        <v>4</v>
      </c>
      <c r="SUL2217" s="65">
        <v>4</v>
      </c>
      <c r="SUM2217" s="66">
        <v>651717.88</v>
      </c>
      <c r="SUN2217" s="66">
        <v>0</v>
      </c>
      <c r="SUO2217" s="66">
        <v>651717.88</v>
      </c>
      <c r="SUP2217" s="64" t="s">
        <v>1142</v>
      </c>
      <c r="SUQ2217" s="64" t="s">
        <v>448</v>
      </c>
      <c r="SUR2217" s="64" t="s">
        <v>2390</v>
      </c>
      <c r="SUS2217" s="64" t="s">
        <v>4</v>
      </c>
      <c r="SUT2217" s="65">
        <v>4</v>
      </c>
      <c r="SUU2217" s="66">
        <v>651717.88</v>
      </c>
      <c r="SUV2217" s="66">
        <v>0</v>
      </c>
      <c r="SUW2217" s="66">
        <v>651717.88</v>
      </c>
      <c r="SUX2217" s="64" t="s">
        <v>1142</v>
      </c>
      <c r="SUY2217" s="64" t="s">
        <v>448</v>
      </c>
      <c r="SUZ2217" s="64" t="s">
        <v>2390</v>
      </c>
      <c r="SVA2217" s="64" t="s">
        <v>4</v>
      </c>
      <c r="SVB2217" s="65">
        <v>4</v>
      </c>
      <c r="SVC2217" s="66">
        <v>651717.88</v>
      </c>
      <c r="SVD2217" s="66">
        <v>0</v>
      </c>
      <c r="SVE2217" s="66">
        <v>651717.88</v>
      </c>
      <c r="SVF2217" s="64" t="s">
        <v>1142</v>
      </c>
      <c r="SVG2217" s="64" t="s">
        <v>448</v>
      </c>
      <c r="SVH2217" s="64" t="s">
        <v>2390</v>
      </c>
      <c r="SVI2217" s="64" t="s">
        <v>4</v>
      </c>
      <c r="SVJ2217" s="65">
        <v>4</v>
      </c>
      <c r="SVK2217" s="66">
        <v>651717.88</v>
      </c>
      <c r="SVL2217" s="66">
        <v>0</v>
      </c>
      <c r="SVM2217" s="66">
        <v>651717.88</v>
      </c>
      <c r="SVN2217" s="64" t="s">
        <v>1142</v>
      </c>
      <c r="SVO2217" s="64" t="s">
        <v>448</v>
      </c>
      <c r="SVP2217" s="64" t="s">
        <v>2390</v>
      </c>
      <c r="SVQ2217" s="64" t="s">
        <v>4</v>
      </c>
      <c r="SVR2217" s="65">
        <v>4</v>
      </c>
      <c r="SVS2217" s="66">
        <v>651717.88</v>
      </c>
      <c r="SVT2217" s="66">
        <v>0</v>
      </c>
      <c r="SVU2217" s="66">
        <v>651717.88</v>
      </c>
      <c r="SVV2217" s="64" t="s">
        <v>1142</v>
      </c>
      <c r="SVW2217" s="64" t="s">
        <v>448</v>
      </c>
      <c r="SVX2217" s="64" t="s">
        <v>2390</v>
      </c>
      <c r="SVY2217" s="64" t="s">
        <v>4</v>
      </c>
      <c r="SVZ2217" s="65">
        <v>4</v>
      </c>
      <c r="SWA2217" s="66">
        <v>651717.88</v>
      </c>
      <c r="SWB2217" s="66">
        <v>0</v>
      </c>
      <c r="SWC2217" s="66">
        <v>651717.88</v>
      </c>
      <c r="SWD2217" s="64" t="s">
        <v>1142</v>
      </c>
      <c r="SWE2217" s="64" t="s">
        <v>448</v>
      </c>
      <c r="SWF2217" s="64" t="s">
        <v>2390</v>
      </c>
      <c r="SWG2217" s="64" t="s">
        <v>4</v>
      </c>
      <c r="SWH2217" s="65">
        <v>4</v>
      </c>
      <c r="SWI2217" s="66">
        <v>651717.88</v>
      </c>
      <c r="SWJ2217" s="66">
        <v>0</v>
      </c>
      <c r="SWK2217" s="66">
        <v>651717.88</v>
      </c>
      <c r="SWL2217" s="64" t="s">
        <v>1142</v>
      </c>
      <c r="SWM2217" s="64" t="s">
        <v>448</v>
      </c>
      <c r="SWN2217" s="64" t="s">
        <v>2390</v>
      </c>
      <c r="SWO2217" s="64" t="s">
        <v>4</v>
      </c>
      <c r="SWP2217" s="65">
        <v>4</v>
      </c>
      <c r="SWQ2217" s="66">
        <v>651717.88</v>
      </c>
      <c r="SWR2217" s="66">
        <v>0</v>
      </c>
      <c r="SWS2217" s="66">
        <v>651717.88</v>
      </c>
      <c r="SWT2217" s="64" t="s">
        <v>1142</v>
      </c>
      <c r="SWU2217" s="64" t="s">
        <v>448</v>
      </c>
      <c r="SWV2217" s="64" t="s">
        <v>2390</v>
      </c>
      <c r="SWW2217" s="64" t="s">
        <v>4</v>
      </c>
      <c r="SWX2217" s="65">
        <v>4</v>
      </c>
      <c r="SWY2217" s="66">
        <v>651717.88</v>
      </c>
      <c r="SWZ2217" s="66">
        <v>0</v>
      </c>
      <c r="SXA2217" s="66">
        <v>651717.88</v>
      </c>
      <c r="SXB2217" s="64" t="s">
        <v>1142</v>
      </c>
      <c r="SXC2217" s="64" t="s">
        <v>448</v>
      </c>
      <c r="SXD2217" s="64" t="s">
        <v>2390</v>
      </c>
      <c r="SXE2217" s="64" t="s">
        <v>4</v>
      </c>
      <c r="SXF2217" s="65">
        <v>4</v>
      </c>
      <c r="SXG2217" s="66">
        <v>651717.88</v>
      </c>
      <c r="SXH2217" s="66">
        <v>0</v>
      </c>
      <c r="SXI2217" s="66">
        <v>651717.88</v>
      </c>
      <c r="SXJ2217" s="64" t="s">
        <v>1142</v>
      </c>
      <c r="SXK2217" s="64" t="s">
        <v>448</v>
      </c>
      <c r="SXL2217" s="64" t="s">
        <v>2390</v>
      </c>
      <c r="SXM2217" s="64" t="s">
        <v>4</v>
      </c>
      <c r="SXN2217" s="65">
        <v>4</v>
      </c>
      <c r="SXO2217" s="66">
        <v>651717.88</v>
      </c>
      <c r="SXP2217" s="66">
        <v>0</v>
      </c>
      <c r="SXQ2217" s="66">
        <v>651717.88</v>
      </c>
      <c r="SXR2217" s="64" t="s">
        <v>1142</v>
      </c>
      <c r="SXS2217" s="64" t="s">
        <v>448</v>
      </c>
      <c r="SXT2217" s="64" t="s">
        <v>2390</v>
      </c>
      <c r="SXU2217" s="64" t="s">
        <v>4</v>
      </c>
      <c r="SXV2217" s="65">
        <v>4</v>
      </c>
      <c r="SXW2217" s="66">
        <v>651717.88</v>
      </c>
      <c r="SXX2217" s="66">
        <v>0</v>
      </c>
      <c r="SXY2217" s="66">
        <v>651717.88</v>
      </c>
      <c r="SXZ2217" s="64" t="s">
        <v>1142</v>
      </c>
      <c r="SYA2217" s="64" t="s">
        <v>448</v>
      </c>
      <c r="SYB2217" s="64" t="s">
        <v>2390</v>
      </c>
      <c r="SYC2217" s="64" t="s">
        <v>4</v>
      </c>
      <c r="SYD2217" s="65">
        <v>4</v>
      </c>
      <c r="SYE2217" s="66">
        <v>651717.88</v>
      </c>
      <c r="SYF2217" s="66">
        <v>0</v>
      </c>
      <c r="SYG2217" s="66">
        <v>651717.88</v>
      </c>
      <c r="SYH2217" s="64" t="s">
        <v>1142</v>
      </c>
      <c r="SYI2217" s="64" t="s">
        <v>448</v>
      </c>
      <c r="SYJ2217" s="64" t="s">
        <v>2390</v>
      </c>
      <c r="SYK2217" s="64" t="s">
        <v>4</v>
      </c>
      <c r="SYL2217" s="65">
        <v>4</v>
      </c>
      <c r="SYM2217" s="66">
        <v>651717.88</v>
      </c>
      <c r="SYN2217" s="66">
        <v>0</v>
      </c>
      <c r="SYO2217" s="66">
        <v>651717.88</v>
      </c>
      <c r="SYP2217" s="64" t="s">
        <v>1142</v>
      </c>
      <c r="SYQ2217" s="64" t="s">
        <v>448</v>
      </c>
      <c r="SYR2217" s="64" t="s">
        <v>2390</v>
      </c>
      <c r="SYS2217" s="64" t="s">
        <v>4</v>
      </c>
      <c r="SYT2217" s="65">
        <v>4</v>
      </c>
      <c r="SYU2217" s="66">
        <v>651717.88</v>
      </c>
      <c r="SYV2217" s="66">
        <v>0</v>
      </c>
      <c r="SYW2217" s="66">
        <v>651717.88</v>
      </c>
      <c r="SYX2217" s="64" t="s">
        <v>1142</v>
      </c>
      <c r="SYY2217" s="64" t="s">
        <v>448</v>
      </c>
      <c r="SYZ2217" s="64" t="s">
        <v>2390</v>
      </c>
      <c r="SZA2217" s="64" t="s">
        <v>4</v>
      </c>
      <c r="SZB2217" s="65">
        <v>4</v>
      </c>
      <c r="SZC2217" s="66">
        <v>651717.88</v>
      </c>
      <c r="SZD2217" s="66">
        <v>0</v>
      </c>
      <c r="SZE2217" s="66">
        <v>651717.88</v>
      </c>
      <c r="SZF2217" s="64" t="s">
        <v>1142</v>
      </c>
      <c r="SZG2217" s="64" t="s">
        <v>448</v>
      </c>
      <c r="SZH2217" s="64" t="s">
        <v>2390</v>
      </c>
      <c r="SZI2217" s="64" t="s">
        <v>4</v>
      </c>
      <c r="SZJ2217" s="65">
        <v>4</v>
      </c>
      <c r="SZK2217" s="66">
        <v>651717.88</v>
      </c>
      <c r="SZL2217" s="66">
        <v>0</v>
      </c>
      <c r="SZM2217" s="66">
        <v>651717.88</v>
      </c>
      <c r="SZN2217" s="64" t="s">
        <v>1142</v>
      </c>
      <c r="SZO2217" s="64" t="s">
        <v>448</v>
      </c>
      <c r="SZP2217" s="64" t="s">
        <v>2390</v>
      </c>
      <c r="SZQ2217" s="64" t="s">
        <v>4</v>
      </c>
      <c r="SZR2217" s="65">
        <v>4</v>
      </c>
      <c r="SZS2217" s="66">
        <v>651717.88</v>
      </c>
      <c r="SZT2217" s="66">
        <v>0</v>
      </c>
      <c r="SZU2217" s="66">
        <v>651717.88</v>
      </c>
      <c r="SZV2217" s="64" t="s">
        <v>1142</v>
      </c>
      <c r="SZW2217" s="64" t="s">
        <v>448</v>
      </c>
      <c r="SZX2217" s="64" t="s">
        <v>2390</v>
      </c>
      <c r="SZY2217" s="64" t="s">
        <v>4</v>
      </c>
      <c r="SZZ2217" s="65">
        <v>4</v>
      </c>
      <c r="TAA2217" s="66">
        <v>651717.88</v>
      </c>
      <c r="TAB2217" s="66">
        <v>0</v>
      </c>
      <c r="TAC2217" s="66">
        <v>651717.88</v>
      </c>
      <c r="TAD2217" s="64" t="s">
        <v>1142</v>
      </c>
      <c r="TAE2217" s="64" t="s">
        <v>448</v>
      </c>
      <c r="TAF2217" s="64" t="s">
        <v>2390</v>
      </c>
      <c r="TAG2217" s="64" t="s">
        <v>4</v>
      </c>
      <c r="TAH2217" s="65">
        <v>4</v>
      </c>
      <c r="TAI2217" s="66">
        <v>651717.88</v>
      </c>
      <c r="TAJ2217" s="66">
        <v>0</v>
      </c>
      <c r="TAK2217" s="66">
        <v>651717.88</v>
      </c>
      <c r="TAL2217" s="64" t="s">
        <v>1142</v>
      </c>
      <c r="TAM2217" s="64" t="s">
        <v>448</v>
      </c>
      <c r="TAN2217" s="64" t="s">
        <v>2390</v>
      </c>
      <c r="TAO2217" s="64" t="s">
        <v>4</v>
      </c>
      <c r="TAP2217" s="65">
        <v>4</v>
      </c>
      <c r="TAQ2217" s="66">
        <v>651717.88</v>
      </c>
      <c r="TAR2217" s="66">
        <v>0</v>
      </c>
      <c r="TAS2217" s="66">
        <v>651717.88</v>
      </c>
      <c r="TAT2217" s="64" t="s">
        <v>1142</v>
      </c>
      <c r="TAU2217" s="64" t="s">
        <v>448</v>
      </c>
      <c r="TAV2217" s="64" t="s">
        <v>2390</v>
      </c>
      <c r="TAW2217" s="64" t="s">
        <v>4</v>
      </c>
      <c r="TAX2217" s="65">
        <v>4</v>
      </c>
      <c r="TAY2217" s="66">
        <v>651717.88</v>
      </c>
      <c r="TAZ2217" s="66">
        <v>0</v>
      </c>
      <c r="TBA2217" s="66">
        <v>651717.88</v>
      </c>
      <c r="TBB2217" s="64" t="s">
        <v>1142</v>
      </c>
      <c r="TBC2217" s="64" t="s">
        <v>448</v>
      </c>
      <c r="TBD2217" s="64" t="s">
        <v>2390</v>
      </c>
      <c r="TBE2217" s="64" t="s">
        <v>4</v>
      </c>
      <c r="TBF2217" s="65">
        <v>4</v>
      </c>
      <c r="TBG2217" s="66">
        <v>651717.88</v>
      </c>
      <c r="TBH2217" s="66">
        <v>0</v>
      </c>
      <c r="TBI2217" s="66">
        <v>651717.88</v>
      </c>
      <c r="TBJ2217" s="64" t="s">
        <v>1142</v>
      </c>
      <c r="TBK2217" s="64" t="s">
        <v>448</v>
      </c>
      <c r="TBL2217" s="64" t="s">
        <v>2390</v>
      </c>
      <c r="TBM2217" s="64" t="s">
        <v>4</v>
      </c>
      <c r="TBN2217" s="65">
        <v>4</v>
      </c>
      <c r="TBO2217" s="66">
        <v>651717.88</v>
      </c>
      <c r="TBP2217" s="66">
        <v>0</v>
      </c>
      <c r="TBQ2217" s="66">
        <v>651717.88</v>
      </c>
      <c r="TBR2217" s="64" t="s">
        <v>1142</v>
      </c>
      <c r="TBS2217" s="64" t="s">
        <v>448</v>
      </c>
      <c r="TBT2217" s="64" t="s">
        <v>2390</v>
      </c>
      <c r="TBU2217" s="64" t="s">
        <v>4</v>
      </c>
      <c r="TBV2217" s="65">
        <v>4</v>
      </c>
      <c r="TBW2217" s="66">
        <v>651717.88</v>
      </c>
      <c r="TBX2217" s="66">
        <v>0</v>
      </c>
      <c r="TBY2217" s="66">
        <v>651717.88</v>
      </c>
      <c r="TBZ2217" s="64" t="s">
        <v>1142</v>
      </c>
      <c r="TCA2217" s="64" t="s">
        <v>448</v>
      </c>
      <c r="TCB2217" s="64" t="s">
        <v>2390</v>
      </c>
      <c r="TCC2217" s="64" t="s">
        <v>4</v>
      </c>
      <c r="TCD2217" s="65">
        <v>4</v>
      </c>
      <c r="TCE2217" s="66">
        <v>651717.88</v>
      </c>
      <c r="TCF2217" s="66">
        <v>0</v>
      </c>
      <c r="TCG2217" s="66">
        <v>651717.88</v>
      </c>
      <c r="TCH2217" s="64" t="s">
        <v>1142</v>
      </c>
      <c r="TCI2217" s="64" t="s">
        <v>448</v>
      </c>
      <c r="TCJ2217" s="64" t="s">
        <v>2390</v>
      </c>
      <c r="TCK2217" s="64" t="s">
        <v>4</v>
      </c>
      <c r="TCL2217" s="65">
        <v>4</v>
      </c>
      <c r="TCM2217" s="66">
        <v>651717.88</v>
      </c>
      <c r="TCN2217" s="66">
        <v>0</v>
      </c>
      <c r="TCO2217" s="66">
        <v>651717.88</v>
      </c>
      <c r="TCP2217" s="64" t="s">
        <v>1142</v>
      </c>
      <c r="TCQ2217" s="64" t="s">
        <v>448</v>
      </c>
      <c r="TCR2217" s="64" t="s">
        <v>2390</v>
      </c>
      <c r="TCS2217" s="64" t="s">
        <v>4</v>
      </c>
      <c r="TCT2217" s="65">
        <v>4</v>
      </c>
      <c r="TCU2217" s="66">
        <v>651717.88</v>
      </c>
      <c r="TCV2217" s="66">
        <v>0</v>
      </c>
      <c r="TCW2217" s="66">
        <v>651717.88</v>
      </c>
      <c r="TCX2217" s="64" t="s">
        <v>1142</v>
      </c>
      <c r="TCY2217" s="64" t="s">
        <v>448</v>
      </c>
      <c r="TCZ2217" s="64" t="s">
        <v>2390</v>
      </c>
      <c r="TDA2217" s="64" t="s">
        <v>4</v>
      </c>
      <c r="TDB2217" s="65">
        <v>4</v>
      </c>
      <c r="TDC2217" s="66">
        <v>651717.88</v>
      </c>
      <c r="TDD2217" s="66">
        <v>0</v>
      </c>
      <c r="TDE2217" s="66">
        <v>651717.88</v>
      </c>
      <c r="TDF2217" s="64" t="s">
        <v>1142</v>
      </c>
      <c r="TDG2217" s="64" t="s">
        <v>448</v>
      </c>
      <c r="TDH2217" s="64" t="s">
        <v>2390</v>
      </c>
      <c r="TDI2217" s="64" t="s">
        <v>4</v>
      </c>
      <c r="TDJ2217" s="65">
        <v>4</v>
      </c>
      <c r="TDK2217" s="66">
        <v>651717.88</v>
      </c>
      <c r="TDL2217" s="66">
        <v>0</v>
      </c>
      <c r="TDM2217" s="66">
        <v>651717.88</v>
      </c>
      <c r="TDN2217" s="64" t="s">
        <v>1142</v>
      </c>
      <c r="TDO2217" s="64" t="s">
        <v>448</v>
      </c>
      <c r="TDP2217" s="64" t="s">
        <v>2390</v>
      </c>
      <c r="TDQ2217" s="64" t="s">
        <v>4</v>
      </c>
      <c r="TDR2217" s="65">
        <v>4</v>
      </c>
      <c r="TDS2217" s="66">
        <v>651717.88</v>
      </c>
      <c r="TDT2217" s="66">
        <v>0</v>
      </c>
      <c r="TDU2217" s="66">
        <v>651717.88</v>
      </c>
      <c r="TDV2217" s="64" t="s">
        <v>1142</v>
      </c>
      <c r="TDW2217" s="64" t="s">
        <v>448</v>
      </c>
      <c r="TDX2217" s="64" t="s">
        <v>2390</v>
      </c>
      <c r="TDY2217" s="64" t="s">
        <v>4</v>
      </c>
      <c r="TDZ2217" s="65">
        <v>4</v>
      </c>
      <c r="TEA2217" s="66">
        <v>651717.88</v>
      </c>
      <c r="TEB2217" s="66">
        <v>0</v>
      </c>
      <c r="TEC2217" s="66">
        <v>651717.88</v>
      </c>
      <c r="TED2217" s="64" t="s">
        <v>1142</v>
      </c>
      <c r="TEE2217" s="64" t="s">
        <v>448</v>
      </c>
      <c r="TEF2217" s="64" t="s">
        <v>2390</v>
      </c>
      <c r="TEG2217" s="64" t="s">
        <v>4</v>
      </c>
      <c r="TEH2217" s="65">
        <v>4</v>
      </c>
      <c r="TEI2217" s="66">
        <v>651717.88</v>
      </c>
      <c r="TEJ2217" s="66">
        <v>0</v>
      </c>
      <c r="TEK2217" s="66">
        <v>651717.88</v>
      </c>
      <c r="TEL2217" s="64" t="s">
        <v>1142</v>
      </c>
      <c r="TEM2217" s="64" t="s">
        <v>448</v>
      </c>
      <c r="TEN2217" s="64" t="s">
        <v>2390</v>
      </c>
      <c r="TEO2217" s="64" t="s">
        <v>4</v>
      </c>
      <c r="TEP2217" s="65">
        <v>4</v>
      </c>
      <c r="TEQ2217" s="66">
        <v>651717.88</v>
      </c>
      <c r="TER2217" s="66">
        <v>0</v>
      </c>
      <c r="TES2217" s="66">
        <v>651717.88</v>
      </c>
      <c r="TET2217" s="64" t="s">
        <v>1142</v>
      </c>
      <c r="TEU2217" s="64" t="s">
        <v>448</v>
      </c>
      <c r="TEV2217" s="64" t="s">
        <v>2390</v>
      </c>
      <c r="TEW2217" s="64" t="s">
        <v>4</v>
      </c>
      <c r="TEX2217" s="65">
        <v>4</v>
      </c>
      <c r="TEY2217" s="66">
        <v>651717.88</v>
      </c>
      <c r="TEZ2217" s="66">
        <v>0</v>
      </c>
      <c r="TFA2217" s="66">
        <v>651717.88</v>
      </c>
      <c r="TFB2217" s="64" t="s">
        <v>1142</v>
      </c>
      <c r="TFC2217" s="64" t="s">
        <v>448</v>
      </c>
      <c r="TFD2217" s="64" t="s">
        <v>2390</v>
      </c>
      <c r="TFE2217" s="64" t="s">
        <v>4</v>
      </c>
      <c r="TFF2217" s="65">
        <v>4</v>
      </c>
      <c r="TFG2217" s="66">
        <v>651717.88</v>
      </c>
      <c r="TFH2217" s="66">
        <v>0</v>
      </c>
      <c r="TFI2217" s="66">
        <v>651717.88</v>
      </c>
      <c r="TFJ2217" s="64" t="s">
        <v>1142</v>
      </c>
      <c r="TFK2217" s="64" t="s">
        <v>448</v>
      </c>
      <c r="TFL2217" s="64" t="s">
        <v>2390</v>
      </c>
      <c r="TFM2217" s="64" t="s">
        <v>4</v>
      </c>
      <c r="TFN2217" s="65">
        <v>4</v>
      </c>
      <c r="TFO2217" s="66">
        <v>651717.88</v>
      </c>
      <c r="TFP2217" s="66">
        <v>0</v>
      </c>
      <c r="TFQ2217" s="66">
        <v>651717.88</v>
      </c>
      <c r="TFR2217" s="64" t="s">
        <v>1142</v>
      </c>
      <c r="TFS2217" s="64" t="s">
        <v>448</v>
      </c>
      <c r="TFT2217" s="64" t="s">
        <v>2390</v>
      </c>
      <c r="TFU2217" s="64" t="s">
        <v>4</v>
      </c>
      <c r="TFV2217" s="65">
        <v>4</v>
      </c>
      <c r="TFW2217" s="66">
        <v>651717.88</v>
      </c>
      <c r="TFX2217" s="66">
        <v>0</v>
      </c>
      <c r="TFY2217" s="66">
        <v>651717.88</v>
      </c>
      <c r="TFZ2217" s="64" t="s">
        <v>1142</v>
      </c>
      <c r="TGA2217" s="64" t="s">
        <v>448</v>
      </c>
      <c r="TGB2217" s="64" t="s">
        <v>2390</v>
      </c>
      <c r="TGC2217" s="64" t="s">
        <v>4</v>
      </c>
      <c r="TGD2217" s="65">
        <v>4</v>
      </c>
      <c r="TGE2217" s="66">
        <v>651717.88</v>
      </c>
      <c r="TGF2217" s="66">
        <v>0</v>
      </c>
      <c r="TGG2217" s="66">
        <v>651717.88</v>
      </c>
      <c r="TGH2217" s="64" t="s">
        <v>1142</v>
      </c>
      <c r="TGI2217" s="64" t="s">
        <v>448</v>
      </c>
      <c r="TGJ2217" s="64" t="s">
        <v>2390</v>
      </c>
      <c r="TGK2217" s="64" t="s">
        <v>4</v>
      </c>
      <c r="TGL2217" s="65">
        <v>4</v>
      </c>
      <c r="TGM2217" s="66">
        <v>651717.88</v>
      </c>
      <c r="TGN2217" s="66">
        <v>0</v>
      </c>
      <c r="TGO2217" s="66">
        <v>651717.88</v>
      </c>
      <c r="TGP2217" s="64" t="s">
        <v>1142</v>
      </c>
      <c r="TGQ2217" s="64" t="s">
        <v>448</v>
      </c>
      <c r="TGR2217" s="64" t="s">
        <v>2390</v>
      </c>
      <c r="TGS2217" s="64" t="s">
        <v>4</v>
      </c>
      <c r="TGT2217" s="65">
        <v>4</v>
      </c>
      <c r="TGU2217" s="66">
        <v>651717.88</v>
      </c>
      <c r="TGV2217" s="66">
        <v>0</v>
      </c>
      <c r="TGW2217" s="66">
        <v>651717.88</v>
      </c>
      <c r="TGX2217" s="64" t="s">
        <v>1142</v>
      </c>
      <c r="TGY2217" s="64" t="s">
        <v>448</v>
      </c>
      <c r="TGZ2217" s="64" t="s">
        <v>2390</v>
      </c>
      <c r="THA2217" s="64" t="s">
        <v>4</v>
      </c>
      <c r="THB2217" s="65">
        <v>4</v>
      </c>
      <c r="THC2217" s="66">
        <v>651717.88</v>
      </c>
      <c r="THD2217" s="66">
        <v>0</v>
      </c>
      <c r="THE2217" s="66">
        <v>651717.88</v>
      </c>
      <c r="THF2217" s="64" t="s">
        <v>1142</v>
      </c>
      <c r="THG2217" s="64" t="s">
        <v>448</v>
      </c>
      <c r="THH2217" s="64" t="s">
        <v>2390</v>
      </c>
      <c r="THI2217" s="64" t="s">
        <v>4</v>
      </c>
      <c r="THJ2217" s="65">
        <v>4</v>
      </c>
      <c r="THK2217" s="66">
        <v>651717.88</v>
      </c>
      <c r="THL2217" s="66">
        <v>0</v>
      </c>
      <c r="THM2217" s="66">
        <v>651717.88</v>
      </c>
      <c r="THN2217" s="64" t="s">
        <v>1142</v>
      </c>
      <c r="THO2217" s="64" t="s">
        <v>448</v>
      </c>
      <c r="THP2217" s="64" t="s">
        <v>2390</v>
      </c>
      <c r="THQ2217" s="64" t="s">
        <v>4</v>
      </c>
      <c r="THR2217" s="65">
        <v>4</v>
      </c>
      <c r="THS2217" s="66">
        <v>651717.88</v>
      </c>
      <c r="THT2217" s="66">
        <v>0</v>
      </c>
      <c r="THU2217" s="66">
        <v>651717.88</v>
      </c>
      <c r="THV2217" s="64" t="s">
        <v>1142</v>
      </c>
      <c r="THW2217" s="64" t="s">
        <v>448</v>
      </c>
      <c r="THX2217" s="64" t="s">
        <v>2390</v>
      </c>
      <c r="THY2217" s="64" t="s">
        <v>4</v>
      </c>
      <c r="THZ2217" s="65">
        <v>4</v>
      </c>
      <c r="TIA2217" s="66">
        <v>651717.88</v>
      </c>
      <c r="TIB2217" s="66">
        <v>0</v>
      </c>
      <c r="TIC2217" s="66">
        <v>651717.88</v>
      </c>
      <c r="TID2217" s="64" t="s">
        <v>1142</v>
      </c>
      <c r="TIE2217" s="64" t="s">
        <v>448</v>
      </c>
      <c r="TIF2217" s="64" t="s">
        <v>2390</v>
      </c>
      <c r="TIG2217" s="64" t="s">
        <v>4</v>
      </c>
      <c r="TIH2217" s="65">
        <v>4</v>
      </c>
      <c r="TII2217" s="66">
        <v>651717.88</v>
      </c>
      <c r="TIJ2217" s="66">
        <v>0</v>
      </c>
      <c r="TIK2217" s="66">
        <v>651717.88</v>
      </c>
      <c r="TIL2217" s="64" t="s">
        <v>1142</v>
      </c>
      <c r="TIM2217" s="64" t="s">
        <v>448</v>
      </c>
      <c r="TIN2217" s="64" t="s">
        <v>2390</v>
      </c>
      <c r="TIO2217" s="64" t="s">
        <v>4</v>
      </c>
      <c r="TIP2217" s="65">
        <v>4</v>
      </c>
      <c r="TIQ2217" s="66">
        <v>651717.88</v>
      </c>
      <c r="TIR2217" s="66">
        <v>0</v>
      </c>
      <c r="TIS2217" s="66">
        <v>651717.88</v>
      </c>
      <c r="TIT2217" s="64" t="s">
        <v>1142</v>
      </c>
      <c r="TIU2217" s="64" t="s">
        <v>448</v>
      </c>
      <c r="TIV2217" s="64" t="s">
        <v>2390</v>
      </c>
      <c r="TIW2217" s="64" t="s">
        <v>4</v>
      </c>
      <c r="TIX2217" s="65">
        <v>4</v>
      </c>
      <c r="TIY2217" s="66">
        <v>651717.88</v>
      </c>
      <c r="TIZ2217" s="66">
        <v>0</v>
      </c>
      <c r="TJA2217" s="66">
        <v>651717.88</v>
      </c>
      <c r="TJB2217" s="64" t="s">
        <v>1142</v>
      </c>
      <c r="TJC2217" s="64" t="s">
        <v>448</v>
      </c>
      <c r="TJD2217" s="64" t="s">
        <v>2390</v>
      </c>
      <c r="TJE2217" s="64" t="s">
        <v>4</v>
      </c>
      <c r="TJF2217" s="65">
        <v>4</v>
      </c>
      <c r="TJG2217" s="66">
        <v>651717.88</v>
      </c>
      <c r="TJH2217" s="66">
        <v>0</v>
      </c>
      <c r="TJI2217" s="66">
        <v>651717.88</v>
      </c>
      <c r="TJJ2217" s="64" t="s">
        <v>1142</v>
      </c>
      <c r="TJK2217" s="64" t="s">
        <v>448</v>
      </c>
      <c r="TJL2217" s="64" t="s">
        <v>2390</v>
      </c>
      <c r="TJM2217" s="64" t="s">
        <v>4</v>
      </c>
      <c r="TJN2217" s="65">
        <v>4</v>
      </c>
      <c r="TJO2217" s="66">
        <v>651717.88</v>
      </c>
      <c r="TJP2217" s="66">
        <v>0</v>
      </c>
      <c r="TJQ2217" s="66">
        <v>651717.88</v>
      </c>
      <c r="TJR2217" s="64" t="s">
        <v>1142</v>
      </c>
      <c r="TJS2217" s="64" t="s">
        <v>448</v>
      </c>
      <c r="TJT2217" s="64" t="s">
        <v>2390</v>
      </c>
      <c r="TJU2217" s="64" t="s">
        <v>4</v>
      </c>
      <c r="TJV2217" s="65">
        <v>4</v>
      </c>
      <c r="TJW2217" s="66">
        <v>651717.88</v>
      </c>
      <c r="TJX2217" s="66">
        <v>0</v>
      </c>
      <c r="TJY2217" s="66">
        <v>651717.88</v>
      </c>
      <c r="TJZ2217" s="64" t="s">
        <v>1142</v>
      </c>
      <c r="TKA2217" s="64" t="s">
        <v>448</v>
      </c>
      <c r="TKB2217" s="64" t="s">
        <v>2390</v>
      </c>
      <c r="TKC2217" s="64" t="s">
        <v>4</v>
      </c>
      <c r="TKD2217" s="65">
        <v>4</v>
      </c>
      <c r="TKE2217" s="66">
        <v>651717.88</v>
      </c>
      <c r="TKF2217" s="66">
        <v>0</v>
      </c>
      <c r="TKG2217" s="66">
        <v>651717.88</v>
      </c>
      <c r="TKH2217" s="64" t="s">
        <v>1142</v>
      </c>
      <c r="TKI2217" s="64" t="s">
        <v>448</v>
      </c>
      <c r="TKJ2217" s="64" t="s">
        <v>2390</v>
      </c>
      <c r="TKK2217" s="64" t="s">
        <v>4</v>
      </c>
      <c r="TKL2217" s="65">
        <v>4</v>
      </c>
      <c r="TKM2217" s="66">
        <v>651717.88</v>
      </c>
      <c r="TKN2217" s="66">
        <v>0</v>
      </c>
      <c r="TKO2217" s="66">
        <v>651717.88</v>
      </c>
      <c r="TKP2217" s="64" t="s">
        <v>1142</v>
      </c>
      <c r="TKQ2217" s="64" t="s">
        <v>448</v>
      </c>
      <c r="TKR2217" s="64" t="s">
        <v>2390</v>
      </c>
      <c r="TKS2217" s="64" t="s">
        <v>4</v>
      </c>
      <c r="TKT2217" s="65">
        <v>4</v>
      </c>
      <c r="TKU2217" s="66">
        <v>651717.88</v>
      </c>
      <c r="TKV2217" s="66">
        <v>0</v>
      </c>
      <c r="TKW2217" s="66">
        <v>651717.88</v>
      </c>
      <c r="TKX2217" s="64" t="s">
        <v>1142</v>
      </c>
      <c r="TKY2217" s="64" t="s">
        <v>448</v>
      </c>
      <c r="TKZ2217" s="64" t="s">
        <v>2390</v>
      </c>
      <c r="TLA2217" s="64" t="s">
        <v>4</v>
      </c>
      <c r="TLB2217" s="65">
        <v>4</v>
      </c>
      <c r="TLC2217" s="66">
        <v>651717.88</v>
      </c>
      <c r="TLD2217" s="66">
        <v>0</v>
      </c>
      <c r="TLE2217" s="66">
        <v>651717.88</v>
      </c>
      <c r="TLF2217" s="64" t="s">
        <v>1142</v>
      </c>
      <c r="TLG2217" s="64" t="s">
        <v>448</v>
      </c>
      <c r="TLH2217" s="64" t="s">
        <v>2390</v>
      </c>
      <c r="TLI2217" s="64" t="s">
        <v>4</v>
      </c>
      <c r="TLJ2217" s="65">
        <v>4</v>
      </c>
      <c r="TLK2217" s="66">
        <v>651717.88</v>
      </c>
      <c r="TLL2217" s="66">
        <v>0</v>
      </c>
      <c r="TLM2217" s="66">
        <v>651717.88</v>
      </c>
      <c r="TLN2217" s="64" t="s">
        <v>1142</v>
      </c>
      <c r="TLO2217" s="64" t="s">
        <v>448</v>
      </c>
      <c r="TLP2217" s="64" t="s">
        <v>2390</v>
      </c>
      <c r="TLQ2217" s="64" t="s">
        <v>4</v>
      </c>
      <c r="TLR2217" s="65">
        <v>4</v>
      </c>
      <c r="TLS2217" s="66">
        <v>651717.88</v>
      </c>
      <c r="TLT2217" s="66">
        <v>0</v>
      </c>
      <c r="TLU2217" s="66">
        <v>651717.88</v>
      </c>
      <c r="TLV2217" s="64" t="s">
        <v>1142</v>
      </c>
      <c r="TLW2217" s="64" t="s">
        <v>448</v>
      </c>
      <c r="TLX2217" s="64" t="s">
        <v>2390</v>
      </c>
      <c r="TLY2217" s="64" t="s">
        <v>4</v>
      </c>
      <c r="TLZ2217" s="65">
        <v>4</v>
      </c>
      <c r="TMA2217" s="66">
        <v>651717.88</v>
      </c>
      <c r="TMB2217" s="66">
        <v>0</v>
      </c>
      <c r="TMC2217" s="66">
        <v>651717.88</v>
      </c>
      <c r="TMD2217" s="64" t="s">
        <v>1142</v>
      </c>
      <c r="TME2217" s="64" t="s">
        <v>448</v>
      </c>
      <c r="TMF2217" s="64" t="s">
        <v>2390</v>
      </c>
      <c r="TMG2217" s="64" t="s">
        <v>4</v>
      </c>
      <c r="TMH2217" s="65">
        <v>4</v>
      </c>
      <c r="TMI2217" s="66">
        <v>651717.88</v>
      </c>
      <c r="TMJ2217" s="66">
        <v>0</v>
      </c>
      <c r="TMK2217" s="66">
        <v>651717.88</v>
      </c>
      <c r="TML2217" s="64" t="s">
        <v>1142</v>
      </c>
      <c r="TMM2217" s="64" t="s">
        <v>448</v>
      </c>
      <c r="TMN2217" s="64" t="s">
        <v>2390</v>
      </c>
      <c r="TMO2217" s="64" t="s">
        <v>4</v>
      </c>
      <c r="TMP2217" s="65">
        <v>4</v>
      </c>
      <c r="TMQ2217" s="66">
        <v>651717.88</v>
      </c>
      <c r="TMR2217" s="66">
        <v>0</v>
      </c>
      <c r="TMS2217" s="66">
        <v>651717.88</v>
      </c>
      <c r="TMT2217" s="64" t="s">
        <v>1142</v>
      </c>
      <c r="TMU2217" s="64" t="s">
        <v>448</v>
      </c>
      <c r="TMV2217" s="64" t="s">
        <v>2390</v>
      </c>
      <c r="TMW2217" s="64" t="s">
        <v>4</v>
      </c>
      <c r="TMX2217" s="65">
        <v>4</v>
      </c>
      <c r="TMY2217" s="66">
        <v>651717.88</v>
      </c>
      <c r="TMZ2217" s="66">
        <v>0</v>
      </c>
      <c r="TNA2217" s="66">
        <v>651717.88</v>
      </c>
      <c r="TNB2217" s="64" t="s">
        <v>1142</v>
      </c>
      <c r="TNC2217" s="64" t="s">
        <v>448</v>
      </c>
      <c r="TND2217" s="64" t="s">
        <v>2390</v>
      </c>
      <c r="TNE2217" s="64" t="s">
        <v>4</v>
      </c>
      <c r="TNF2217" s="65">
        <v>4</v>
      </c>
      <c r="TNG2217" s="66">
        <v>651717.88</v>
      </c>
      <c r="TNH2217" s="66">
        <v>0</v>
      </c>
      <c r="TNI2217" s="66">
        <v>651717.88</v>
      </c>
      <c r="TNJ2217" s="64" t="s">
        <v>1142</v>
      </c>
      <c r="TNK2217" s="64" t="s">
        <v>448</v>
      </c>
      <c r="TNL2217" s="64" t="s">
        <v>2390</v>
      </c>
      <c r="TNM2217" s="64" t="s">
        <v>4</v>
      </c>
      <c r="TNN2217" s="65">
        <v>4</v>
      </c>
      <c r="TNO2217" s="66">
        <v>651717.88</v>
      </c>
      <c r="TNP2217" s="66">
        <v>0</v>
      </c>
      <c r="TNQ2217" s="66">
        <v>651717.88</v>
      </c>
      <c r="TNR2217" s="64" t="s">
        <v>1142</v>
      </c>
      <c r="TNS2217" s="64" t="s">
        <v>448</v>
      </c>
      <c r="TNT2217" s="64" t="s">
        <v>2390</v>
      </c>
      <c r="TNU2217" s="64" t="s">
        <v>4</v>
      </c>
      <c r="TNV2217" s="65">
        <v>4</v>
      </c>
      <c r="TNW2217" s="66">
        <v>651717.88</v>
      </c>
      <c r="TNX2217" s="66">
        <v>0</v>
      </c>
      <c r="TNY2217" s="66">
        <v>651717.88</v>
      </c>
      <c r="TNZ2217" s="64" t="s">
        <v>1142</v>
      </c>
      <c r="TOA2217" s="64" t="s">
        <v>448</v>
      </c>
      <c r="TOB2217" s="64" t="s">
        <v>2390</v>
      </c>
      <c r="TOC2217" s="64" t="s">
        <v>4</v>
      </c>
      <c r="TOD2217" s="65">
        <v>4</v>
      </c>
      <c r="TOE2217" s="66">
        <v>651717.88</v>
      </c>
      <c r="TOF2217" s="66">
        <v>0</v>
      </c>
      <c r="TOG2217" s="66">
        <v>651717.88</v>
      </c>
      <c r="TOH2217" s="64" t="s">
        <v>1142</v>
      </c>
      <c r="TOI2217" s="64" t="s">
        <v>448</v>
      </c>
      <c r="TOJ2217" s="64" t="s">
        <v>2390</v>
      </c>
      <c r="TOK2217" s="64" t="s">
        <v>4</v>
      </c>
      <c r="TOL2217" s="65">
        <v>4</v>
      </c>
      <c r="TOM2217" s="66">
        <v>651717.88</v>
      </c>
      <c r="TON2217" s="66">
        <v>0</v>
      </c>
      <c r="TOO2217" s="66">
        <v>651717.88</v>
      </c>
      <c r="TOP2217" s="64" t="s">
        <v>1142</v>
      </c>
      <c r="TOQ2217" s="64" t="s">
        <v>448</v>
      </c>
      <c r="TOR2217" s="64" t="s">
        <v>2390</v>
      </c>
      <c r="TOS2217" s="64" t="s">
        <v>4</v>
      </c>
      <c r="TOT2217" s="65">
        <v>4</v>
      </c>
      <c r="TOU2217" s="66">
        <v>651717.88</v>
      </c>
      <c r="TOV2217" s="66">
        <v>0</v>
      </c>
      <c r="TOW2217" s="66">
        <v>651717.88</v>
      </c>
      <c r="TOX2217" s="64" t="s">
        <v>1142</v>
      </c>
      <c r="TOY2217" s="64" t="s">
        <v>448</v>
      </c>
      <c r="TOZ2217" s="64" t="s">
        <v>2390</v>
      </c>
      <c r="TPA2217" s="64" t="s">
        <v>4</v>
      </c>
      <c r="TPB2217" s="65">
        <v>4</v>
      </c>
      <c r="TPC2217" s="66">
        <v>651717.88</v>
      </c>
      <c r="TPD2217" s="66">
        <v>0</v>
      </c>
      <c r="TPE2217" s="66">
        <v>651717.88</v>
      </c>
      <c r="TPF2217" s="64" t="s">
        <v>1142</v>
      </c>
      <c r="TPG2217" s="64" t="s">
        <v>448</v>
      </c>
      <c r="TPH2217" s="64" t="s">
        <v>2390</v>
      </c>
      <c r="TPI2217" s="64" t="s">
        <v>4</v>
      </c>
      <c r="TPJ2217" s="65">
        <v>4</v>
      </c>
      <c r="TPK2217" s="66">
        <v>651717.88</v>
      </c>
      <c r="TPL2217" s="66">
        <v>0</v>
      </c>
      <c r="TPM2217" s="66">
        <v>651717.88</v>
      </c>
      <c r="TPN2217" s="64" t="s">
        <v>1142</v>
      </c>
      <c r="TPO2217" s="64" t="s">
        <v>448</v>
      </c>
      <c r="TPP2217" s="64" t="s">
        <v>2390</v>
      </c>
      <c r="TPQ2217" s="64" t="s">
        <v>4</v>
      </c>
      <c r="TPR2217" s="65">
        <v>4</v>
      </c>
      <c r="TPS2217" s="66">
        <v>651717.88</v>
      </c>
      <c r="TPT2217" s="66">
        <v>0</v>
      </c>
      <c r="TPU2217" s="66">
        <v>651717.88</v>
      </c>
      <c r="TPV2217" s="64" t="s">
        <v>1142</v>
      </c>
      <c r="TPW2217" s="64" t="s">
        <v>448</v>
      </c>
      <c r="TPX2217" s="64" t="s">
        <v>2390</v>
      </c>
      <c r="TPY2217" s="64" t="s">
        <v>4</v>
      </c>
      <c r="TPZ2217" s="65">
        <v>4</v>
      </c>
      <c r="TQA2217" s="66">
        <v>651717.88</v>
      </c>
      <c r="TQB2217" s="66">
        <v>0</v>
      </c>
      <c r="TQC2217" s="66">
        <v>651717.88</v>
      </c>
      <c r="TQD2217" s="64" t="s">
        <v>1142</v>
      </c>
      <c r="TQE2217" s="64" t="s">
        <v>448</v>
      </c>
      <c r="TQF2217" s="64" t="s">
        <v>2390</v>
      </c>
      <c r="TQG2217" s="64" t="s">
        <v>4</v>
      </c>
      <c r="TQH2217" s="65">
        <v>4</v>
      </c>
      <c r="TQI2217" s="66">
        <v>651717.88</v>
      </c>
      <c r="TQJ2217" s="66">
        <v>0</v>
      </c>
      <c r="TQK2217" s="66">
        <v>651717.88</v>
      </c>
      <c r="TQL2217" s="64" t="s">
        <v>1142</v>
      </c>
      <c r="TQM2217" s="64" t="s">
        <v>448</v>
      </c>
      <c r="TQN2217" s="64" t="s">
        <v>2390</v>
      </c>
      <c r="TQO2217" s="64" t="s">
        <v>4</v>
      </c>
      <c r="TQP2217" s="65">
        <v>4</v>
      </c>
      <c r="TQQ2217" s="66">
        <v>651717.88</v>
      </c>
      <c r="TQR2217" s="66">
        <v>0</v>
      </c>
      <c r="TQS2217" s="66">
        <v>651717.88</v>
      </c>
      <c r="TQT2217" s="64" t="s">
        <v>1142</v>
      </c>
      <c r="TQU2217" s="64" t="s">
        <v>448</v>
      </c>
      <c r="TQV2217" s="64" t="s">
        <v>2390</v>
      </c>
      <c r="TQW2217" s="64" t="s">
        <v>4</v>
      </c>
      <c r="TQX2217" s="65">
        <v>4</v>
      </c>
      <c r="TQY2217" s="66">
        <v>651717.88</v>
      </c>
      <c r="TQZ2217" s="66">
        <v>0</v>
      </c>
      <c r="TRA2217" s="66">
        <v>651717.88</v>
      </c>
      <c r="TRB2217" s="64" t="s">
        <v>1142</v>
      </c>
      <c r="TRC2217" s="64" t="s">
        <v>448</v>
      </c>
      <c r="TRD2217" s="64" t="s">
        <v>2390</v>
      </c>
      <c r="TRE2217" s="64" t="s">
        <v>4</v>
      </c>
      <c r="TRF2217" s="65">
        <v>4</v>
      </c>
      <c r="TRG2217" s="66">
        <v>651717.88</v>
      </c>
      <c r="TRH2217" s="66">
        <v>0</v>
      </c>
      <c r="TRI2217" s="66">
        <v>651717.88</v>
      </c>
      <c r="TRJ2217" s="64" t="s">
        <v>1142</v>
      </c>
      <c r="TRK2217" s="64" t="s">
        <v>448</v>
      </c>
      <c r="TRL2217" s="64" t="s">
        <v>2390</v>
      </c>
      <c r="TRM2217" s="64" t="s">
        <v>4</v>
      </c>
      <c r="TRN2217" s="65">
        <v>4</v>
      </c>
      <c r="TRO2217" s="66">
        <v>651717.88</v>
      </c>
      <c r="TRP2217" s="66">
        <v>0</v>
      </c>
      <c r="TRQ2217" s="66">
        <v>651717.88</v>
      </c>
      <c r="TRR2217" s="64" t="s">
        <v>1142</v>
      </c>
      <c r="TRS2217" s="64" t="s">
        <v>448</v>
      </c>
      <c r="TRT2217" s="64" t="s">
        <v>2390</v>
      </c>
      <c r="TRU2217" s="64" t="s">
        <v>4</v>
      </c>
      <c r="TRV2217" s="65">
        <v>4</v>
      </c>
      <c r="TRW2217" s="66">
        <v>651717.88</v>
      </c>
      <c r="TRX2217" s="66">
        <v>0</v>
      </c>
      <c r="TRY2217" s="66">
        <v>651717.88</v>
      </c>
      <c r="TRZ2217" s="64" t="s">
        <v>1142</v>
      </c>
      <c r="TSA2217" s="64" t="s">
        <v>448</v>
      </c>
      <c r="TSB2217" s="64" t="s">
        <v>2390</v>
      </c>
      <c r="TSC2217" s="64" t="s">
        <v>4</v>
      </c>
      <c r="TSD2217" s="65">
        <v>4</v>
      </c>
      <c r="TSE2217" s="66">
        <v>651717.88</v>
      </c>
      <c r="TSF2217" s="66">
        <v>0</v>
      </c>
      <c r="TSG2217" s="66">
        <v>651717.88</v>
      </c>
      <c r="TSH2217" s="64" t="s">
        <v>1142</v>
      </c>
      <c r="TSI2217" s="64" t="s">
        <v>448</v>
      </c>
      <c r="TSJ2217" s="64" t="s">
        <v>2390</v>
      </c>
      <c r="TSK2217" s="64" t="s">
        <v>4</v>
      </c>
      <c r="TSL2217" s="65">
        <v>4</v>
      </c>
      <c r="TSM2217" s="66">
        <v>651717.88</v>
      </c>
      <c r="TSN2217" s="66">
        <v>0</v>
      </c>
      <c r="TSO2217" s="66">
        <v>651717.88</v>
      </c>
      <c r="TSP2217" s="64" t="s">
        <v>1142</v>
      </c>
      <c r="TSQ2217" s="64" t="s">
        <v>448</v>
      </c>
      <c r="TSR2217" s="64" t="s">
        <v>2390</v>
      </c>
      <c r="TSS2217" s="64" t="s">
        <v>4</v>
      </c>
      <c r="TST2217" s="65">
        <v>4</v>
      </c>
      <c r="TSU2217" s="66">
        <v>651717.88</v>
      </c>
      <c r="TSV2217" s="66">
        <v>0</v>
      </c>
      <c r="TSW2217" s="66">
        <v>651717.88</v>
      </c>
      <c r="TSX2217" s="64" t="s">
        <v>1142</v>
      </c>
      <c r="TSY2217" s="64" t="s">
        <v>448</v>
      </c>
      <c r="TSZ2217" s="64" t="s">
        <v>2390</v>
      </c>
      <c r="TTA2217" s="64" t="s">
        <v>4</v>
      </c>
      <c r="TTB2217" s="65">
        <v>4</v>
      </c>
      <c r="TTC2217" s="66">
        <v>651717.88</v>
      </c>
      <c r="TTD2217" s="66">
        <v>0</v>
      </c>
      <c r="TTE2217" s="66">
        <v>651717.88</v>
      </c>
      <c r="TTF2217" s="64" t="s">
        <v>1142</v>
      </c>
      <c r="TTG2217" s="64" t="s">
        <v>448</v>
      </c>
      <c r="TTH2217" s="64" t="s">
        <v>2390</v>
      </c>
      <c r="TTI2217" s="64" t="s">
        <v>4</v>
      </c>
      <c r="TTJ2217" s="65">
        <v>4</v>
      </c>
      <c r="TTK2217" s="66">
        <v>651717.88</v>
      </c>
      <c r="TTL2217" s="66">
        <v>0</v>
      </c>
      <c r="TTM2217" s="66">
        <v>651717.88</v>
      </c>
      <c r="TTN2217" s="64" t="s">
        <v>1142</v>
      </c>
      <c r="TTO2217" s="64" t="s">
        <v>448</v>
      </c>
      <c r="TTP2217" s="64" t="s">
        <v>2390</v>
      </c>
      <c r="TTQ2217" s="64" t="s">
        <v>4</v>
      </c>
      <c r="TTR2217" s="65">
        <v>4</v>
      </c>
      <c r="TTS2217" s="66">
        <v>651717.88</v>
      </c>
      <c r="TTT2217" s="66">
        <v>0</v>
      </c>
      <c r="TTU2217" s="66">
        <v>651717.88</v>
      </c>
      <c r="TTV2217" s="64" t="s">
        <v>1142</v>
      </c>
      <c r="TTW2217" s="64" t="s">
        <v>448</v>
      </c>
      <c r="TTX2217" s="64" t="s">
        <v>2390</v>
      </c>
      <c r="TTY2217" s="64" t="s">
        <v>4</v>
      </c>
      <c r="TTZ2217" s="65">
        <v>4</v>
      </c>
      <c r="TUA2217" s="66">
        <v>651717.88</v>
      </c>
      <c r="TUB2217" s="66">
        <v>0</v>
      </c>
      <c r="TUC2217" s="66">
        <v>651717.88</v>
      </c>
      <c r="TUD2217" s="64" t="s">
        <v>1142</v>
      </c>
      <c r="TUE2217" s="64" t="s">
        <v>448</v>
      </c>
      <c r="TUF2217" s="64" t="s">
        <v>2390</v>
      </c>
      <c r="TUG2217" s="64" t="s">
        <v>4</v>
      </c>
      <c r="TUH2217" s="65">
        <v>4</v>
      </c>
      <c r="TUI2217" s="66">
        <v>651717.88</v>
      </c>
      <c r="TUJ2217" s="66">
        <v>0</v>
      </c>
      <c r="TUK2217" s="66">
        <v>651717.88</v>
      </c>
      <c r="TUL2217" s="64" t="s">
        <v>1142</v>
      </c>
      <c r="TUM2217" s="64" t="s">
        <v>448</v>
      </c>
      <c r="TUN2217" s="64" t="s">
        <v>2390</v>
      </c>
      <c r="TUO2217" s="64" t="s">
        <v>4</v>
      </c>
      <c r="TUP2217" s="65">
        <v>4</v>
      </c>
      <c r="TUQ2217" s="66">
        <v>651717.88</v>
      </c>
      <c r="TUR2217" s="66">
        <v>0</v>
      </c>
      <c r="TUS2217" s="66">
        <v>651717.88</v>
      </c>
      <c r="TUT2217" s="64" t="s">
        <v>1142</v>
      </c>
      <c r="TUU2217" s="64" t="s">
        <v>448</v>
      </c>
      <c r="TUV2217" s="64" t="s">
        <v>2390</v>
      </c>
      <c r="TUW2217" s="64" t="s">
        <v>4</v>
      </c>
      <c r="TUX2217" s="65">
        <v>4</v>
      </c>
      <c r="TUY2217" s="66">
        <v>651717.88</v>
      </c>
      <c r="TUZ2217" s="66">
        <v>0</v>
      </c>
      <c r="TVA2217" s="66">
        <v>651717.88</v>
      </c>
      <c r="TVB2217" s="64" t="s">
        <v>1142</v>
      </c>
      <c r="TVC2217" s="64" t="s">
        <v>448</v>
      </c>
      <c r="TVD2217" s="64" t="s">
        <v>2390</v>
      </c>
      <c r="TVE2217" s="64" t="s">
        <v>4</v>
      </c>
      <c r="TVF2217" s="65">
        <v>4</v>
      </c>
      <c r="TVG2217" s="66">
        <v>651717.88</v>
      </c>
      <c r="TVH2217" s="66">
        <v>0</v>
      </c>
      <c r="TVI2217" s="66">
        <v>651717.88</v>
      </c>
      <c r="TVJ2217" s="64" t="s">
        <v>1142</v>
      </c>
      <c r="TVK2217" s="64" t="s">
        <v>448</v>
      </c>
      <c r="TVL2217" s="64" t="s">
        <v>2390</v>
      </c>
      <c r="TVM2217" s="64" t="s">
        <v>4</v>
      </c>
      <c r="TVN2217" s="65">
        <v>4</v>
      </c>
      <c r="TVO2217" s="66">
        <v>651717.88</v>
      </c>
      <c r="TVP2217" s="66">
        <v>0</v>
      </c>
      <c r="TVQ2217" s="66">
        <v>651717.88</v>
      </c>
      <c r="TVR2217" s="64" t="s">
        <v>1142</v>
      </c>
      <c r="TVS2217" s="64" t="s">
        <v>448</v>
      </c>
      <c r="TVT2217" s="64" t="s">
        <v>2390</v>
      </c>
      <c r="TVU2217" s="64" t="s">
        <v>4</v>
      </c>
      <c r="TVV2217" s="65">
        <v>4</v>
      </c>
      <c r="TVW2217" s="66">
        <v>651717.88</v>
      </c>
      <c r="TVX2217" s="66">
        <v>0</v>
      </c>
      <c r="TVY2217" s="66">
        <v>651717.88</v>
      </c>
      <c r="TVZ2217" s="64" t="s">
        <v>1142</v>
      </c>
      <c r="TWA2217" s="64" t="s">
        <v>448</v>
      </c>
      <c r="TWB2217" s="64" t="s">
        <v>2390</v>
      </c>
      <c r="TWC2217" s="64" t="s">
        <v>4</v>
      </c>
      <c r="TWD2217" s="65">
        <v>4</v>
      </c>
      <c r="TWE2217" s="66">
        <v>651717.88</v>
      </c>
      <c r="TWF2217" s="66">
        <v>0</v>
      </c>
      <c r="TWG2217" s="66">
        <v>651717.88</v>
      </c>
      <c r="TWH2217" s="64" t="s">
        <v>1142</v>
      </c>
      <c r="TWI2217" s="64" t="s">
        <v>448</v>
      </c>
      <c r="TWJ2217" s="64" t="s">
        <v>2390</v>
      </c>
      <c r="TWK2217" s="64" t="s">
        <v>4</v>
      </c>
      <c r="TWL2217" s="65">
        <v>4</v>
      </c>
      <c r="TWM2217" s="66">
        <v>651717.88</v>
      </c>
      <c r="TWN2217" s="66">
        <v>0</v>
      </c>
      <c r="TWO2217" s="66">
        <v>651717.88</v>
      </c>
      <c r="TWP2217" s="64" t="s">
        <v>1142</v>
      </c>
      <c r="TWQ2217" s="64" t="s">
        <v>448</v>
      </c>
      <c r="TWR2217" s="64" t="s">
        <v>2390</v>
      </c>
      <c r="TWS2217" s="64" t="s">
        <v>4</v>
      </c>
      <c r="TWT2217" s="65">
        <v>4</v>
      </c>
      <c r="TWU2217" s="66">
        <v>651717.88</v>
      </c>
      <c r="TWV2217" s="66">
        <v>0</v>
      </c>
      <c r="TWW2217" s="66">
        <v>651717.88</v>
      </c>
      <c r="TWX2217" s="64" t="s">
        <v>1142</v>
      </c>
      <c r="TWY2217" s="64" t="s">
        <v>448</v>
      </c>
      <c r="TWZ2217" s="64" t="s">
        <v>2390</v>
      </c>
      <c r="TXA2217" s="64" t="s">
        <v>4</v>
      </c>
      <c r="TXB2217" s="65">
        <v>4</v>
      </c>
      <c r="TXC2217" s="66">
        <v>651717.88</v>
      </c>
      <c r="TXD2217" s="66">
        <v>0</v>
      </c>
      <c r="TXE2217" s="66">
        <v>651717.88</v>
      </c>
      <c r="TXF2217" s="64" t="s">
        <v>1142</v>
      </c>
      <c r="TXG2217" s="64" t="s">
        <v>448</v>
      </c>
      <c r="TXH2217" s="64" t="s">
        <v>2390</v>
      </c>
      <c r="TXI2217" s="64" t="s">
        <v>4</v>
      </c>
      <c r="TXJ2217" s="65">
        <v>4</v>
      </c>
      <c r="TXK2217" s="66">
        <v>651717.88</v>
      </c>
      <c r="TXL2217" s="66">
        <v>0</v>
      </c>
      <c r="TXM2217" s="66">
        <v>651717.88</v>
      </c>
      <c r="TXN2217" s="64" t="s">
        <v>1142</v>
      </c>
      <c r="TXO2217" s="64" t="s">
        <v>448</v>
      </c>
      <c r="TXP2217" s="64" t="s">
        <v>2390</v>
      </c>
      <c r="TXQ2217" s="64" t="s">
        <v>4</v>
      </c>
      <c r="TXR2217" s="65">
        <v>4</v>
      </c>
      <c r="TXS2217" s="66">
        <v>651717.88</v>
      </c>
      <c r="TXT2217" s="66">
        <v>0</v>
      </c>
      <c r="TXU2217" s="66">
        <v>651717.88</v>
      </c>
      <c r="TXV2217" s="64" t="s">
        <v>1142</v>
      </c>
      <c r="TXW2217" s="64" t="s">
        <v>448</v>
      </c>
      <c r="TXX2217" s="64" t="s">
        <v>2390</v>
      </c>
      <c r="TXY2217" s="64" t="s">
        <v>4</v>
      </c>
      <c r="TXZ2217" s="65">
        <v>4</v>
      </c>
      <c r="TYA2217" s="66">
        <v>651717.88</v>
      </c>
      <c r="TYB2217" s="66">
        <v>0</v>
      </c>
      <c r="TYC2217" s="66">
        <v>651717.88</v>
      </c>
      <c r="TYD2217" s="64" t="s">
        <v>1142</v>
      </c>
      <c r="TYE2217" s="64" t="s">
        <v>448</v>
      </c>
      <c r="TYF2217" s="64" t="s">
        <v>2390</v>
      </c>
      <c r="TYG2217" s="64" t="s">
        <v>4</v>
      </c>
      <c r="TYH2217" s="65">
        <v>4</v>
      </c>
      <c r="TYI2217" s="66">
        <v>651717.88</v>
      </c>
      <c r="TYJ2217" s="66">
        <v>0</v>
      </c>
      <c r="TYK2217" s="66">
        <v>651717.88</v>
      </c>
      <c r="TYL2217" s="64" t="s">
        <v>1142</v>
      </c>
      <c r="TYM2217" s="64" t="s">
        <v>448</v>
      </c>
      <c r="TYN2217" s="64" t="s">
        <v>2390</v>
      </c>
      <c r="TYO2217" s="64" t="s">
        <v>4</v>
      </c>
      <c r="TYP2217" s="65">
        <v>4</v>
      </c>
      <c r="TYQ2217" s="66">
        <v>651717.88</v>
      </c>
      <c r="TYR2217" s="66">
        <v>0</v>
      </c>
      <c r="TYS2217" s="66">
        <v>651717.88</v>
      </c>
      <c r="TYT2217" s="64" t="s">
        <v>1142</v>
      </c>
      <c r="TYU2217" s="64" t="s">
        <v>448</v>
      </c>
      <c r="TYV2217" s="64" t="s">
        <v>2390</v>
      </c>
      <c r="TYW2217" s="64" t="s">
        <v>4</v>
      </c>
      <c r="TYX2217" s="65">
        <v>4</v>
      </c>
      <c r="TYY2217" s="66">
        <v>651717.88</v>
      </c>
      <c r="TYZ2217" s="66">
        <v>0</v>
      </c>
      <c r="TZA2217" s="66">
        <v>651717.88</v>
      </c>
      <c r="TZB2217" s="64" t="s">
        <v>1142</v>
      </c>
      <c r="TZC2217" s="64" t="s">
        <v>448</v>
      </c>
      <c r="TZD2217" s="64" t="s">
        <v>2390</v>
      </c>
      <c r="TZE2217" s="64" t="s">
        <v>4</v>
      </c>
      <c r="TZF2217" s="65">
        <v>4</v>
      </c>
      <c r="TZG2217" s="66">
        <v>651717.88</v>
      </c>
      <c r="TZH2217" s="66">
        <v>0</v>
      </c>
      <c r="TZI2217" s="66">
        <v>651717.88</v>
      </c>
      <c r="TZJ2217" s="64" t="s">
        <v>1142</v>
      </c>
      <c r="TZK2217" s="64" t="s">
        <v>448</v>
      </c>
      <c r="TZL2217" s="64" t="s">
        <v>2390</v>
      </c>
      <c r="TZM2217" s="64" t="s">
        <v>4</v>
      </c>
      <c r="TZN2217" s="65">
        <v>4</v>
      </c>
      <c r="TZO2217" s="66">
        <v>651717.88</v>
      </c>
      <c r="TZP2217" s="66">
        <v>0</v>
      </c>
      <c r="TZQ2217" s="66">
        <v>651717.88</v>
      </c>
      <c r="TZR2217" s="64" t="s">
        <v>1142</v>
      </c>
      <c r="TZS2217" s="64" t="s">
        <v>448</v>
      </c>
      <c r="TZT2217" s="64" t="s">
        <v>2390</v>
      </c>
      <c r="TZU2217" s="64" t="s">
        <v>4</v>
      </c>
      <c r="TZV2217" s="65">
        <v>4</v>
      </c>
      <c r="TZW2217" s="66">
        <v>651717.88</v>
      </c>
      <c r="TZX2217" s="66">
        <v>0</v>
      </c>
      <c r="TZY2217" s="66">
        <v>651717.88</v>
      </c>
      <c r="TZZ2217" s="64" t="s">
        <v>1142</v>
      </c>
      <c r="UAA2217" s="64" t="s">
        <v>448</v>
      </c>
      <c r="UAB2217" s="64" t="s">
        <v>2390</v>
      </c>
      <c r="UAC2217" s="64" t="s">
        <v>4</v>
      </c>
      <c r="UAD2217" s="65">
        <v>4</v>
      </c>
      <c r="UAE2217" s="66">
        <v>651717.88</v>
      </c>
      <c r="UAF2217" s="66">
        <v>0</v>
      </c>
      <c r="UAG2217" s="66">
        <v>651717.88</v>
      </c>
      <c r="UAH2217" s="64" t="s">
        <v>1142</v>
      </c>
      <c r="UAI2217" s="64" t="s">
        <v>448</v>
      </c>
      <c r="UAJ2217" s="64" t="s">
        <v>2390</v>
      </c>
      <c r="UAK2217" s="64" t="s">
        <v>4</v>
      </c>
      <c r="UAL2217" s="65">
        <v>4</v>
      </c>
      <c r="UAM2217" s="66">
        <v>651717.88</v>
      </c>
      <c r="UAN2217" s="66">
        <v>0</v>
      </c>
      <c r="UAO2217" s="66">
        <v>651717.88</v>
      </c>
      <c r="UAP2217" s="64" t="s">
        <v>1142</v>
      </c>
      <c r="UAQ2217" s="64" t="s">
        <v>448</v>
      </c>
      <c r="UAR2217" s="64" t="s">
        <v>2390</v>
      </c>
      <c r="UAS2217" s="64" t="s">
        <v>4</v>
      </c>
      <c r="UAT2217" s="65">
        <v>4</v>
      </c>
      <c r="UAU2217" s="66">
        <v>651717.88</v>
      </c>
      <c r="UAV2217" s="66">
        <v>0</v>
      </c>
      <c r="UAW2217" s="66">
        <v>651717.88</v>
      </c>
      <c r="UAX2217" s="64" t="s">
        <v>1142</v>
      </c>
      <c r="UAY2217" s="64" t="s">
        <v>448</v>
      </c>
      <c r="UAZ2217" s="64" t="s">
        <v>2390</v>
      </c>
      <c r="UBA2217" s="64" t="s">
        <v>4</v>
      </c>
      <c r="UBB2217" s="65">
        <v>4</v>
      </c>
      <c r="UBC2217" s="66">
        <v>651717.88</v>
      </c>
      <c r="UBD2217" s="66">
        <v>0</v>
      </c>
      <c r="UBE2217" s="66">
        <v>651717.88</v>
      </c>
      <c r="UBF2217" s="64" t="s">
        <v>1142</v>
      </c>
      <c r="UBG2217" s="64" t="s">
        <v>448</v>
      </c>
      <c r="UBH2217" s="64" t="s">
        <v>2390</v>
      </c>
      <c r="UBI2217" s="64" t="s">
        <v>4</v>
      </c>
      <c r="UBJ2217" s="65">
        <v>4</v>
      </c>
      <c r="UBK2217" s="66">
        <v>651717.88</v>
      </c>
      <c r="UBL2217" s="66">
        <v>0</v>
      </c>
      <c r="UBM2217" s="66">
        <v>651717.88</v>
      </c>
      <c r="UBN2217" s="64" t="s">
        <v>1142</v>
      </c>
      <c r="UBO2217" s="64" t="s">
        <v>448</v>
      </c>
      <c r="UBP2217" s="64" t="s">
        <v>2390</v>
      </c>
      <c r="UBQ2217" s="64" t="s">
        <v>4</v>
      </c>
      <c r="UBR2217" s="65">
        <v>4</v>
      </c>
      <c r="UBS2217" s="66">
        <v>651717.88</v>
      </c>
      <c r="UBT2217" s="66">
        <v>0</v>
      </c>
      <c r="UBU2217" s="66">
        <v>651717.88</v>
      </c>
      <c r="UBV2217" s="64" t="s">
        <v>1142</v>
      </c>
      <c r="UBW2217" s="64" t="s">
        <v>448</v>
      </c>
      <c r="UBX2217" s="64" t="s">
        <v>2390</v>
      </c>
      <c r="UBY2217" s="64" t="s">
        <v>4</v>
      </c>
      <c r="UBZ2217" s="65">
        <v>4</v>
      </c>
      <c r="UCA2217" s="66">
        <v>651717.88</v>
      </c>
      <c r="UCB2217" s="66">
        <v>0</v>
      </c>
      <c r="UCC2217" s="66">
        <v>651717.88</v>
      </c>
      <c r="UCD2217" s="64" t="s">
        <v>1142</v>
      </c>
      <c r="UCE2217" s="64" t="s">
        <v>448</v>
      </c>
      <c r="UCF2217" s="64" t="s">
        <v>2390</v>
      </c>
      <c r="UCG2217" s="64" t="s">
        <v>4</v>
      </c>
      <c r="UCH2217" s="65">
        <v>4</v>
      </c>
      <c r="UCI2217" s="66">
        <v>651717.88</v>
      </c>
      <c r="UCJ2217" s="66">
        <v>0</v>
      </c>
      <c r="UCK2217" s="66">
        <v>651717.88</v>
      </c>
      <c r="UCL2217" s="64" t="s">
        <v>1142</v>
      </c>
      <c r="UCM2217" s="64" t="s">
        <v>448</v>
      </c>
      <c r="UCN2217" s="64" t="s">
        <v>2390</v>
      </c>
      <c r="UCO2217" s="64" t="s">
        <v>4</v>
      </c>
      <c r="UCP2217" s="65">
        <v>4</v>
      </c>
      <c r="UCQ2217" s="66">
        <v>651717.88</v>
      </c>
      <c r="UCR2217" s="66">
        <v>0</v>
      </c>
      <c r="UCS2217" s="66">
        <v>651717.88</v>
      </c>
      <c r="UCT2217" s="64" t="s">
        <v>1142</v>
      </c>
      <c r="UCU2217" s="64" t="s">
        <v>448</v>
      </c>
      <c r="UCV2217" s="64" t="s">
        <v>2390</v>
      </c>
      <c r="UCW2217" s="64" t="s">
        <v>4</v>
      </c>
      <c r="UCX2217" s="65">
        <v>4</v>
      </c>
      <c r="UCY2217" s="66">
        <v>651717.88</v>
      </c>
      <c r="UCZ2217" s="66">
        <v>0</v>
      </c>
      <c r="UDA2217" s="66">
        <v>651717.88</v>
      </c>
      <c r="UDB2217" s="64" t="s">
        <v>1142</v>
      </c>
      <c r="UDC2217" s="64" t="s">
        <v>448</v>
      </c>
      <c r="UDD2217" s="64" t="s">
        <v>2390</v>
      </c>
      <c r="UDE2217" s="64" t="s">
        <v>4</v>
      </c>
      <c r="UDF2217" s="65">
        <v>4</v>
      </c>
      <c r="UDG2217" s="66">
        <v>651717.88</v>
      </c>
      <c r="UDH2217" s="66">
        <v>0</v>
      </c>
      <c r="UDI2217" s="66">
        <v>651717.88</v>
      </c>
      <c r="UDJ2217" s="64" t="s">
        <v>1142</v>
      </c>
      <c r="UDK2217" s="64" t="s">
        <v>448</v>
      </c>
      <c r="UDL2217" s="64" t="s">
        <v>2390</v>
      </c>
      <c r="UDM2217" s="64" t="s">
        <v>4</v>
      </c>
      <c r="UDN2217" s="65">
        <v>4</v>
      </c>
      <c r="UDO2217" s="66">
        <v>651717.88</v>
      </c>
      <c r="UDP2217" s="66">
        <v>0</v>
      </c>
      <c r="UDQ2217" s="66">
        <v>651717.88</v>
      </c>
      <c r="UDR2217" s="64" t="s">
        <v>1142</v>
      </c>
      <c r="UDS2217" s="64" t="s">
        <v>448</v>
      </c>
      <c r="UDT2217" s="64" t="s">
        <v>2390</v>
      </c>
      <c r="UDU2217" s="64" t="s">
        <v>4</v>
      </c>
      <c r="UDV2217" s="65">
        <v>4</v>
      </c>
      <c r="UDW2217" s="66">
        <v>651717.88</v>
      </c>
      <c r="UDX2217" s="66">
        <v>0</v>
      </c>
      <c r="UDY2217" s="66">
        <v>651717.88</v>
      </c>
      <c r="UDZ2217" s="64" t="s">
        <v>1142</v>
      </c>
      <c r="UEA2217" s="64" t="s">
        <v>448</v>
      </c>
      <c r="UEB2217" s="64" t="s">
        <v>2390</v>
      </c>
      <c r="UEC2217" s="64" t="s">
        <v>4</v>
      </c>
      <c r="UED2217" s="65">
        <v>4</v>
      </c>
      <c r="UEE2217" s="66">
        <v>651717.88</v>
      </c>
      <c r="UEF2217" s="66">
        <v>0</v>
      </c>
      <c r="UEG2217" s="66">
        <v>651717.88</v>
      </c>
      <c r="UEH2217" s="64" t="s">
        <v>1142</v>
      </c>
      <c r="UEI2217" s="64" t="s">
        <v>448</v>
      </c>
      <c r="UEJ2217" s="64" t="s">
        <v>2390</v>
      </c>
      <c r="UEK2217" s="64" t="s">
        <v>4</v>
      </c>
      <c r="UEL2217" s="65">
        <v>4</v>
      </c>
      <c r="UEM2217" s="66">
        <v>651717.88</v>
      </c>
      <c r="UEN2217" s="66">
        <v>0</v>
      </c>
      <c r="UEO2217" s="66">
        <v>651717.88</v>
      </c>
      <c r="UEP2217" s="64" t="s">
        <v>1142</v>
      </c>
      <c r="UEQ2217" s="64" t="s">
        <v>448</v>
      </c>
      <c r="UER2217" s="64" t="s">
        <v>2390</v>
      </c>
      <c r="UES2217" s="64" t="s">
        <v>4</v>
      </c>
      <c r="UET2217" s="65">
        <v>4</v>
      </c>
      <c r="UEU2217" s="66">
        <v>651717.88</v>
      </c>
      <c r="UEV2217" s="66">
        <v>0</v>
      </c>
      <c r="UEW2217" s="66">
        <v>651717.88</v>
      </c>
      <c r="UEX2217" s="64" t="s">
        <v>1142</v>
      </c>
      <c r="UEY2217" s="64" t="s">
        <v>448</v>
      </c>
      <c r="UEZ2217" s="64" t="s">
        <v>2390</v>
      </c>
      <c r="UFA2217" s="64" t="s">
        <v>4</v>
      </c>
      <c r="UFB2217" s="65">
        <v>4</v>
      </c>
      <c r="UFC2217" s="66">
        <v>651717.88</v>
      </c>
      <c r="UFD2217" s="66">
        <v>0</v>
      </c>
      <c r="UFE2217" s="66">
        <v>651717.88</v>
      </c>
      <c r="UFF2217" s="64" t="s">
        <v>1142</v>
      </c>
      <c r="UFG2217" s="64" t="s">
        <v>448</v>
      </c>
      <c r="UFH2217" s="64" t="s">
        <v>2390</v>
      </c>
      <c r="UFI2217" s="64" t="s">
        <v>4</v>
      </c>
      <c r="UFJ2217" s="65">
        <v>4</v>
      </c>
      <c r="UFK2217" s="66">
        <v>651717.88</v>
      </c>
      <c r="UFL2217" s="66">
        <v>0</v>
      </c>
      <c r="UFM2217" s="66">
        <v>651717.88</v>
      </c>
      <c r="UFN2217" s="64" t="s">
        <v>1142</v>
      </c>
      <c r="UFO2217" s="64" t="s">
        <v>448</v>
      </c>
      <c r="UFP2217" s="64" t="s">
        <v>2390</v>
      </c>
      <c r="UFQ2217" s="64" t="s">
        <v>4</v>
      </c>
      <c r="UFR2217" s="65">
        <v>4</v>
      </c>
      <c r="UFS2217" s="66">
        <v>651717.88</v>
      </c>
      <c r="UFT2217" s="66">
        <v>0</v>
      </c>
      <c r="UFU2217" s="66">
        <v>651717.88</v>
      </c>
      <c r="UFV2217" s="64" t="s">
        <v>1142</v>
      </c>
      <c r="UFW2217" s="64" t="s">
        <v>448</v>
      </c>
      <c r="UFX2217" s="64" t="s">
        <v>2390</v>
      </c>
      <c r="UFY2217" s="64" t="s">
        <v>4</v>
      </c>
      <c r="UFZ2217" s="65">
        <v>4</v>
      </c>
      <c r="UGA2217" s="66">
        <v>651717.88</v>
      </c>
      <c r="UGB2217" s="66">
        <v>0</v>
      </c>
      <c r="UGC2217" s="66">
        <v>651717.88</v>
      </c>
      <c r="UGD2217" s="64" t="s">
        <v>1142</v>
      </c>
      <c r="UGE2217" s="64" t="s">
        <v>448</v>
      </c>
      <c r="UGF2217" s="64" t="s">
        <v>2390</v>
      </c>
      <c r="UGG2217" s="64" t="s">
        <v>4</v>
      </c>
      <c r="UGH2217" s="65">
        <v>4</v>
      </c>
      <c r="UGI2217" s="66">
        <v>651717.88</v>
      </c>
      <c r="UGJ2217" s="66">
        <v>0</v>
      </c>
      <c r="UGK2217" s="66">
        <v>651717.88</v>
      </c>
      <c r="UGL2217" s="64" t="s">
        <v>1142</v>
      </c>
      <c r="UGM2217" s="64" t="s">
        <v>448</v>
      </c>
      <c r="UGN2217" s="64" t="s">
        <v>2390</v>
      </c>
      <c r="UGO2217" s="64" t="s">
        <v>4</v>
      </c>
      <c r="UGP2217" s="65">
        <v>4</v>
      </c>
      <c r="UGQ2217" s="66">
        <v>651717.88</v>
      </c>
      <c r="UGR2217" s="66">
        <v>0</v>
      </c>
      <c r="UGS2217" s="66">
        <v>651717.88</v>
      </c>
      <c r="UGT2217" s="64" t="s">
        <v>1142</v>
      </c>
      <c r="UGU2217" s="64" t="s">
        <v>448</v>
      </c>
      <c r="UGV2217" s="64" t="s">
        <v>2390</v>
      </c>
      <c r="UGW2217" s="64" t="s">
        <v>4</v>
      </c>
      <c r="UGX2217" s="65">
        <v>4</v>
      </c>
      <c r="UGY2217" s="66">
        <v>651717.88</v>
      </c>
      <c r="UGZ2217" s="66">
        <v>0</v>
      </c>
      <c r="UHA2217" s="66">
        <v>651717.88</v>
      </c>
      <c r="UHB2217" s="64" t="s">
        <v>1142</v>
      </c>
      <c r="UHC2217" s="64" t="s">
        <v>448</v>
      </c>
      <c r="UHD2217" s="64" t="s">
        <v>2390</v>
      </c>
      <c r="UHE2217" s="64" t="s">
        <v>4</v>
      </c>
      <c r="UHF2217" s="65">
        <v>4</v>
      </c>
      <c r="UHG2217" s="66">
        <v>651717.88</v>
      </c>
      <c r="UHH2217" s="66">
        <v>0</v>
      </c>
      <c r="UHI2217" s="66">
        <v>651717.88</v>
      </c>
      <c r="UHJ2217" s="64" t="s">
        <v>1142</v>
      </c>
      <c r="UHK2217" s="64" t="s">
        <v>448</v>
      </c>
      <c r="UHL2217" s="64" t="s">
        <v>2390</v>
      </c>
      <c r="UHM2217" s="64" t="s">
        <v>4</v>
      </c>
      <c r="UHN2217" s="65">
        <v>4</v>
      </c>
      <c r="UHO2217" s="66">
        <v>651717.88</v>
      </c>
      <c r="UHP2217" s="66">
        <v>0</v>
      </c>
      <c r="UHQ2217" s="66">
        <v>651717.88</v>
      </c>
      <c r="UHR2217" s="64" t="s">
        <v>1142</v>
      </c>
      <c r="UHS2217" s="64" t="s">
        <v>448</v>
      </c>
      <c r="UHT2217" s="64" t="s">
        <v>2390</v>
      </c>
      <c r="UHU2217" s="64" t="s">
        <v>4</v>
      </c>
      <c r="UHV2217" s="65">
        <v>4</v>
      </c>
      <c r="UHW2217" s="66">
        <v>651717.88</v>
      </c>
      <c r="UHX2217" s="66">
        <v>0</v>
      </c>
      <c r="UHY2217" s="66">
        <v>651717.88</v>
      </c>
      <c r="UHZ2217" s="64" t="s">
        <v>1142</v>
      </c>
      <c r="UIA2217" s="64" t="s">
        <v>448</v>
      </c>
      <c r="UIB2217" s="64" t="s">
        <v>2390</v>
      </c>
      <c r="UIC2217" s="64" t="s">
        <v>4</v>
      </c>
      <c r="UID2217" s="65">
        <v>4</v>
      </c>
      <c r="UIE2217" s="66">
        <v>651717.88</v>
      </c>
      <c r="UIF2217" s="66">
        <v>0</v>
      </c>
      <c r="UIG2217" s="66">
        <v>651717.88</v>
      </c>
      <c r="UIH2217" s="64" t="s">
        <v>1142</v>
      </c>
      <c r="UII2217" s="64" t="s">
        <v>448</v>
      </c>
      <c r="UIJ2217" s="64" t="s">
        <v>2390</v>
      </c>
      <c r="UIK2217" s="64" t="s">
        <v>4</v>
      </c>
      <c r="UIL2217" s="65">
        <v>4</v>
      </c>
      <c r="UIM2217" s="66">
        <v>651717.88</v>
      </c>
      <c r="UIN2217" s="66">
        <v>0</v>
      </c>
      <c r="UIO2217" s="66">
        <v>651717.88</v>
      </c>
      <c r="UIP2217" s="64" t="s">
        <v>1142</v>
      </c>
      <c r="UIQ2217" s="64" t="s">
        <v>448</v>
      </c>
      <c r="UIR2217" s="64" t="s">
        <v>2390</v>
      </c>
      <c r="UIS2217" s="64" t="s">
        <v>4</v>
      </c>
      <c r="UIT2217" s="65">
        <v>4</v>
      </c>
      <c r="UIU2217" s="66">
        <v>651717.88</v>
      </c>
      <c r="UIV2217" s="66">
        <v>0</v>
      </c>
      <c r="UIW2217" s="66">
        <v>651717.88</v>
      </c>
      <c r="UIX2217" s="64" t="s">
        <v>1142</v>
      </c>
      <c r="UIY2217" s="64" t="s">
        <v>448</v>
      </c>
      <c r="UIZ2217" s="64" t="s">
        <v>2390</v>
      </c>
      <c r="UJA2217" s="64" t="s">
        <v>4</v>
      </c>
      <c r="UJB2217" s="65">
        <v>4</v>
      </c>
      <c r="UJC2217" s="66">
        <v>651717.88</v>
      </c>
      <c r="UJD2217" s="66">
        <v>0</v>
      </c>
      <c r="UJE2217" s="66">
        <v>651717.88</v>
      </c>
      <c r="UJF2217" s="64" t="s">
        <v>1142</v>
      </c>
      <c r="UJG2217" s="64" t="s">
        <v>448</v>
      </c>
      <c r="UJH2217" s="64" t="s">
        <v>2390</v>
      </c>
      <c r="UJI2217" s="64" t="s">
        <v>4</v>
      </c>
      <c r="UJJ2217" s="65">
        <v>4</v>
      </c>
      <c r="UJK2217" s="66">
        <v>651717.88</v>
      </c>
      <c r="UJL2217" s="66">
        <v>0</v>
      </c>
      <c r="UJM2217" s="66">
        <v>651717.88</v>
      </c>
      <c r="UJN2217" s="64" t="s">
        <v>1142</v>
      </c>
      <c r="UJO2217" s="64" t="s">
        <v>448</v>
      </c>
      <c r="UJP2217" s="64" t="s">
        <v>2390</v>
      </c>
      <c r="UJQ2217" s="64" t="s">
        <v>4</v>
      </c>
      <c r="UJR2217" s="65">
        <v>4</v>
      </c>
      <c r="UJS2217" s="66">
        <v>651717.88</v>
      </c>
      <c r="UJT2217" s="66">
        <v>0</v>
      </c>
      <c r="UJU2217" s="66">
        <v>651717.88</v>
      </c>
      <c r="UJV2217" s="64" t="s">
        <v>1142</v>
      </c>
      <c r="UJW2217" s="64" t="s">
        <v>448</v>
      </c>
      <c r="UJX2217" s="64" t="s">
        <v>2390</v>
      </c>
      <c r="UJY2217" s="64" t="s">
        <v>4</v>
      </c>
      <c r="UJZ2217" s="65">
        <v>4</v>
      </c>
      <c r="UKA2217" s="66">
        <v>651717.88</v>
      </c>
      <c r="UKB2217" s="66">
        <v>0</v>
      </c>
      <c r="UKC2217" s="66">
        <v>651717.88</v>
      </c>
      <c r="UKD2217" s="64" t="s">
        <v>1142</v>
      </c>
      <c r="UKE2217" s="64" t="s">
        <v>448</v>
      </c>
      <c r="UKF2217" s="64" t="s">
        <v>2390</v>
      </c>
      <c r="UKG2217" s="64" t="s">
        <v>4</v>
      </c>
      <c r="UKH2217" s="65">
        <v>4</v>
      </c>
      <c r="UKI2217" s="66">
        <v>651717.88</v>
      </c>
      <c r="UKJ2217" s="66">
        <v>0</v>
      </c>
      <c r="UKK2217" s="66">
        <v>651717.88</v>
      </c>
      <c r="UKL2217" s="64" t="s">
        <v>1142</v>
      </c>
      <c r="UKM2217" s="64" t="s">
        <v>448</v>
      </c>
      <c r="UKN2217" s="64" t="s">
        <v>2390</v>
      </c>
      <c r="UKO2217" s="64" t="s">
        <v>4</v>
      </c>
      <c r="UKP2217" s="65">
        <v>4</v>
      </c>
      <c r="UKQ2217" s="66">
        <v>651717.88</v>
      </c>
      <c r="UKR2217" s="66">
        <v>0</v>
      </c>
      <c r="UKS2217" s="66">
        <v>651717.88</v>
      </c>
      <c r="UKT2217" s="64" t="s">
        <v>1142</v>
      </c>
      <c r="UKU2217" s="64" t="s">
        <v>448</v>
      </c>
      <c r="UKV2217" s="64" t="s">
        <v>2390</v>
      </c>
      <c r="UKW2217" s="64" t="s">
        <v>4</v>
      </c>
      <c r="UKX2217" s="65">
        <v>4</v>
      </c>
      <c r="UKY2217" s="66">
        <v>651717.88</v>
      </c>
      <c r="UKZ2217" s="66">
        <v>0</v>
      </c>
      <c r="ULA2217" s="66">
        <v>651717.88</v>
      </c>
      <c r="ULB2217" s="64" t="s">
        <v>1142</v>
      </c>
      <c r="ULC2217" s="64" t="s">
        <v>448</v>
      </c>
      <c r="ULD2217" s="64" t="s">
        <v>2390</v>
      </c>
      <c r="ULE2217" s="64" t="s">
        <v>4</v>
      </c>
      <c r="ULF2217" s="65">
        <v>4</v>
      </c>
      <c r="ULG2217" s="66">
        <v>651717.88</v>
      </c>
      <c r="ULH2217" s="66">
        <v>0</v>
      </c>
      <c r="ULI2217" s="66">
        <v>651717.88</v>
      </c>
      <c r="ULJ2217" s="64" t="s">
        <v>1142</v>
      </c>
      <c r="ULK2217" s="64" t="s">
        <v>448</v>
      </c>
      <c r="ULL2217" s="64" t="s">
        <v>2390</v>
      </c>
      <c r="ULM2217" s="64" t="s">
        <v>4</v>
      </c>
      <c r="ULN2217" s="65">
        <v>4</v>
      </c>
      <c r="ULO2217" s="66">
        <v>651717.88</v>
      </c>
      <c r="ULP2217" s="66">
        <v>0</v>
      </c>
      <c r="ULQ2217" s="66">
        <v>651717.88</v>
      </c>
      <c r="ULR2217" s="64" t="s">
        <v>1142</v>
      </c>
      <c r="ULS2217" s="64" t="s">
        <v>448</v>
      </c>
      <c r="ULT2217" s="64" t="s">
        <v>2390</v>
      </c>
      <c r="ULU2217" s="64" t="s">
        <v>4</v>
      </c>
      <c r="ULV2217" s="65">
        <v>4</v>
      </c>
      <c r="ULW2217" s="66">
        <v>651717.88</v>
      </c>
      <c r="ULX2217" s="66">
        <v>0</v>
      </c>
      <c r="ULY2217" s="66">
        <v>651717.88</v>
      </c>
      <c r="ULZ2217" s="64" t="s">
        <v>1142</v>
      </c>
      <c r="UMA2217" s="64" t="s">
        <v>448</v>
      </c>
      <c r="UMB2217" s="64" t="s">
        <v>2390</v>
      </c>
      <c r="UMC2217" s="64" t="s">
        <v>4</v>
      </c>
      <c r="UMD2217" s="65">
        <v>4</v>
      </c>
      <c r="UME2217" s="66">
        <v>651717.88</v>
      </c>
      <c r="UMF2217" s="66">
        <v>0</v>
      </c>
      <c r="UMG2217" s="66">
        <v>651717.88</v>
      </c>
      <c r="UMH2217" s="64" t="s">
        <v>1142</v>
      </c>
      <c r="UMI2217" s="64" t="s">
        <v>448</v>
      </c>
      <c r="UMJ2217" s="64" t="s">
        <v>2390</v>
      </c>
      <c r="UMK2217" s="64" t="s">
        <v>4</v>
      </c>
      <c r="UML2217" s="65">
        <v>4</v>
      </c>
      <c r="UMM2217" s="66">
        <v>651717.88</v>
      </c>
      <c r="UMN2217" s="66">
        <v>0</v>
      </c>
      <c r="UMO2217" s="66">
        <v>651717.88</v>
      </c>
      <c r="UMP2217" s="64" t="s">
        <v>1142</v>
      </c>
      <c r="UMQ2217" s="64" t="s">
        <v>448</v>
      </c>
      <c r="UMR2217" s="64" t="s">
        <v>2390</v>
      </c>
      <c r="UMS2217" s="64" t="s">
        <v>4</v>
      </c>
      <c r="UMT2217" s="65">
        <v>4</v>
      </c>
      <c r="UMU2217" s="66">
        <v>651717.88</v>
      </c>
      <c r="UMV2217" s="66">
        <v>0</v>
      </c>
      <c r="UMW2217" s="66">
        <v>651717.88</v>
      </c>
      <c r="UMX2217" s="64" t="s">
        <v>1142</v>
      </c>
      <c r="UMY2217" s="64" t="s">
        <v>448</v>
      </c>
      <c r="UMZ2217" s="64" t="s">
        <v>2390</v>
      </c>
      <c r="UNA2217" s="64" t="s">
        <v>4</v>
      </c>
      <c r="UNB2217" s="65">
        <v>4</v>
      </c>
      <c r="UNC2217" s="66">
        <v>651717.88</v>
      </c>
      <c r="UND2217" s="66">
        <v>0</v>
      </c>
      <c r="UNE2217" s="66">
        <v>651717.88</v>
      </c>
      <c r="UNF2217" s="64" t="s">
        <v>1142</v>
      </c>
      <c r="UNG2217" s="64" t="s">
        <v>448</v>
      </c>
      <c r="UNH2217" s="64" t="s">
        <v>2390</v>
      </c>
      <c r="UNI2217" s="64" t="s">
        <v>4</v>
      </c>
      <c r="UNJ2217" s="65">
        <v>4</v>
      </c>
      <c r="UNK2217" s="66">
        <v>651717.88</v>
      </c>
      <c r="UNL2217" s="66">
        <v>0</v>
      </c>
      <c r="UNM2217" s="66">
        <v>651717.88</v>
      </c>
      <c r="UNN2217" s="64" t="s">
        <v>1142</v>
      </c>
      <c r="UNO2217" s="64" t="s">
        <v>448</v>
      </c>
      <c r="UNP2217" s="64" t="s">
        <v>2390</v>
      </c>
      <c r="UNQ2217" s="64" t="s">
        <v>4</v>
      </c>
      <c r="UNR2217" s="65">
        <v>4</v>
      </c>
      <c r="UNS2217" s="66">
        <v>651717.88</v>
      </c>
      <c r="UNT2217" s="66">
        <v>0</v>
      </c>
      <c r="UNU2217" s="66">
        <v>651717.88</v>
      </c>
      <c r="UNV2217" s="64" t="s">
        <v>1142</v>
      </c>
      <c r="UNW2217" s="64" t="s">
        <v>448</v>
      </c>
      <c r="UNX2217" s="64" t="s">
        <v>2390</v>
      </c>
      <c r="UNY2217" s="64" t="s">
        <v>4</v>
      </c>
      <c r="UNZ2217" s="65">
        <v>4</v>
      </c>
      <c r="UOA2217" s="66">
        <v>651717.88</v>
      </c>
      <c r="UOB2217" s="66">
        <v>0</v>
      </c>
      <c r="UOC2217" s="66">
        <v>651717.88</v>
      </c>
      <c r="UOD2217" s="64" t="s">
        <v>1142</v>
      </c>
      <c r="UOE2217" s="64" t="s">
        <v>448</v>
      </c>
      <c r="UOF2217" s="64" t="s">
        <v>2390</v>
      </c>
      <c r="UOG2217" s="64" t="s">
        <v>4</v>
      </c>
      <c r="UOH2217" s="65">
        <v>4</v>
      </c>
      <c r="UOI2217" s="66">
        <v>651717.88</v>
      </c>
      <c r="UOJ2217" s="66">
        <v>0</v>
      </c>
      <c r="UOK2217" s="66">
        <v>651717.88</v>
      </c>
      <c r="UOL2217" s="64" t="s">
        <v>1142</v>
      </c>
      <c r="UOM2217" s="64" t="s">
        <v>448</v>
      </c>
      <c r="UON2217" s="64" t="s">
        <v>2390</v>
      </c>
      <c r="UOO2217" s="64" t="s">
        <v>4</v>
      </c>
      <c r="UOP2217" s="65">
        <v>4</v>
      </c>
      <c r="UOQ2217" s="66">
        <v>651717.88</v>
      </c>
      <c r="UOR2217" s="66">
        <v>0</v>
      </c>
      <c r="UOS2217" s="66">
        <v>651717.88</v>
      </c>
      <c r="UOT2217" s="64" t="s">
        <v>1142</v>
      </c>
      <c r="UOU2217" s="64" t="s">
        <v>448</v>
      </c>
      <c r="UOV2217" s="64" t="s">
        <v>2390</v>
      </c>
      <c r="UOW2217" s="64" t="s">
        <v>4</v>
      </c>
      <c r="UOX2217" s="65">
        <v>4</v>
      </c>
      <c r="UOY2217" s="66">
        <v>651717.88</v>
      </c>
      <c r="UOZ2217" s="66">
        <v>0</v>
      </c>
      <c r="UPA2217" s="66">
        <v>651717.88</v>
      </c>
      <c r="UPB2217" s="64" t="s">
        <v>1142</v>
      </c>
      <c r="UPC2217" s="64" t="s">
        <v>448</v>
      </c>
      <c r="UPD2217" s="64" t="s">
        <v>2390</v>
      </c>
      <c r="UPE2217" s="64" t="s">
        <v>4</v>
      </c>
      <c r="UPF2217" s="65">
        <v>4</v>
      </c>
      <c r="UPG2217" s="66">
        <v>651717.88</v>
      </c>
      <c r="UPH2217" s="66">
        <v>0</v>
      </c>
      <c r="UPI2217" s="66">
        <v>651717.88</v>
      </c>
      <c r="UPJ2217" s="64" t="s">
        <v>1142</v>
      </c>
      <c r="UPK2217" s="64" t="s">
        <v>448</v>
      </c>
      <c r="UPL2217" s="64" t="s">
        <v>2390</v>
      </c>
      <c r="UPM2217" s="64" t="s">
        <v>4</v>
      </c>
      <c r="UPN2217" s="65">
        <v>4</v>
      </c>
      <c r="UPO2217" s="66">
        <v>651717.88</v>
      </c>
      <c r="UPP2217" s="66">
        <v>0</v>
      </c>
      <c r="UPQ2217" s="66">
        <v>651717.88</v>
      </c>
      <c r="UPR2217" s="64" t="s">
        <v>1142</v>
      </c>
      <c r="UPS2217" s="64" t="s">
        <v>448</v>
      </c>
      <c r="UPT2217" s="64" t="s">
        <v>2390</v>
      </c>
      <c r="UPU2217" s="64" t="s">
        <v>4</v>
      </c>
      <c r="UPV2217" s="65">
        <v>4</v>
      </c>
      <c r="UPW2217" s="66">
        <v>651717.88</v>
      </c>
      <c r="UPX2217" s="66">
        <v>0</v>
      </c>
      <c r="UPY2217" s="66">
        <v>651717.88</v>
      </c>
      <c r="UPZ2217" s="64" t="s">
        <v>1142</v>
      </c>
      <c r="UQA2217" s="64" t="s">
        <v>448</v>
      </c>
      <c r="UQB2217" s="64" t="s">
        <v>2390</v>
      </c>
      <c r="UQC2217" s="64" t="s">
        <v>4</v>
      </c>
      <c r="UQD2217" s="65">
        <v>4</v>
      </c>
      <c r="UQE2217" s="66">
        <v>651717.88</v>
      </c>
      <c r="UQF2217" s="66">
        <v>0</v>
      </c>
      <c r="UQG2217" s="66">
        <v>651717.88</v>
      </c>
      <c r="UQH2217" s="64" t="s">
        <v>1142</v>
      </c>
      <c r="UQI2217" s="64" t="s">
        <v>448</v>
      </c>
      <c r="UQJ2217" s="64" t="s">
        <v>2390</v>
      </c>
      <c r="UQK2217" s="64" t="s">
        <v>4</v>
      </c>
      <c r="UQL2217" s="65">
        <v>4</v>
      </c>
      <c r="UQM2217" s="66">
        <v>651717.88</v>
      </c>
      <c r="UQN2217" s="66">
        <v>0</v>
      </c>
      <c r="UQO2217" s="66">
        <v>651717.88</v>
      </c>
      <c r="UQP2217" s="64" t="s">
        <v>1142</v>
      </c>
      <c r="UQQ2217" s="64" t="s">
        <v>448</v>
      </c>
      <c r="UQR2217" s="64" t="s">
        <v>2390</v>
      </c>
      <c r="UQS2217" s="64" t="s">
        <v>4</v>
      </c>
      <c r="UQT2217" s="65">
        <v>4</v>
      </c>
      <c r="UQU2217" s="66">
        <v>651717.88</v>
      </c>
      <c r="UQV2217" s="66">
        <v>0</v>
      </c>
      <c r="UQW2217" s="66">
        <v>651717.88</v>
      </c>
      <c r="UQX2217" s="64" t="s">
        <v>1142</v>
      </c>
      <c r="UQY2217" s="64" t="s">
        <v>448</v>
      </c>
      <c r="UQZ2217" s="64" t="s">
        <v>2390</v>
      </c>
      <c r="URA2217" s="64" t="s">
        <v>4</v>
      </c>
      <c r="URB2217" s="65">
        <v>4</v>
      </c>
      <c r="URC2217" s="66">
        <v>651717.88</v>
      </c>
      <c r="URD2217" s="66">
        <v>0</v>
      </c>
      <c r="URE2217" s="66">
        <v>651717.88</v>
      </c>
      <c r="URF2217" s="64" t="s">
        <v>1142</v>
      </c>
      <c r="URG2217" s="64" t="s">
        <v>448</v>
      </c>
      <c r="URH2217" s="64" t="s">
        <v>2390</v>
      </c>
      <c r="URI2217" s="64" t="s">
        <v>4</v>
      </c>
      <c r="URJ2217" s="65">
        <v>4</v>
      </c>
      <c r="URK2217" s="66">
        <v>651717.88</v>
      </c>
      <c r="URL2217" s="66">
        <v>0</v>
      </c>
      <c r="URM2217" s="66">
        <v>651717.88</v>
      </c>
      <c r="URN2217" s="64" t="s">
        <v>1142</v>
      </c>
      <c r="URO2217" s="64" t="s">
        <v>448</v>
      </c>
      <c r="URP2217" s="64" t="s">
        <v>2390</v>
      </c>
      <c r="URQ2217" s="64" t="s">
        <v>4</v>
      </c>
      <c r="URR2217" s="65">
        <v>4</v>
      </c>
      <c r="URS2217" s="66">
        <v>651717.88</v>
      </c>
      <c r="URT2217" s="66">
        <v>0</v>
      </c>
      <c r="URU2217" s="66">
        <v>651717.88</v>
      </c>
      <c r="URV2217" s="64" t="s">
        <v>1142</v>
      </c>
      <c r="URW2217" s="64" t="s">
        <v>448</v>
      </c>
      <c r="URX2217" s="64" t="s">
        <v>2390</v>
      </c>
      <c r="URY2217" s="64" t="s">
        <v>4</v>
      </c>
      <c r="URZ2217" s="65">
        <v>4</v>
      </c>
      <c r="USA2217" s="66">
        <v>651717.88</v>
      </c>
      <c r="USB2217" s="66">
        <v>0</v>
      </c>
      <c r="USC2217" s="66">
        <v>651717.88</v>
      </c>
      <c r="USD2217" s="64" t="s">
        <v>1142</v>
      </c>
      <c r="USE2217" s="64" t="s">
        <v>448</v>
      </c>
      <c r="USF2217" s="64" t="s">
        <v>2390</v>
      </c>
      <c r="USG2217" s="64" t="s">
        <v>4</v>
      </c>
      <c r="USH2217" s="65">
        <v>4</v>
      </c>
      <c r="USI2217" s="66">
        <v>651717.88</v>
      </c>
      <c r="USJ2217" s="66">
        <v>0</v>
      </c>
      <c r="USK2217" s="66">
        <v>651717.88</v>
      </c>
      <c r="USL2217" s="64" t="s">
        <v>1142</v>
      </c>
      <c r="USM2217" s="64" t="s">
        <v>448</v>
      </c>
      <c r="USN2217" s="64" t="s">
        <v>2390</v>
      </c>
      <c r="USO2217" s="64" t="s">
        <v>4</v>
      </c>
      <c r="USP2217" s="65">
        <v>4</v>
      </c>
      <c r="USQ2217" s="66">
        <v>651717.88</v>
      </c>
      <c r="USR2217" s="66">
        <v>0</v>
      </c>
      <c r="USS2217" s="66">
        <v>651717.88</v>
      </c>
      <c r="UST2217" s="64" t="s">
        <v>1142</v>
      </c>
      <c r="USU2217" s="64" t="s">
        <v>448</v>
      </c>
      <c r="USV2217" s="64" t="s">
        <v>2390</v>
      </c>
      <c r="USW2217" s="64" t="s">
        <v>4</v>
      </c>
      <c r="USX2217" s="65">
        <v>4</v>
      </c>
      <c r="USY2217" s="66">
        <v>651717.88</v>
      </c>
      <c r="USZ2217" s="66">
        <v>0</v>
      </c>
      <c r="UTA2217" s="66">
        <v>651717.88</v>
      </c>
      <c r="UTB2217" s="64" t="s">
        <v>1142</v>
      </c>
      <c r="UTC2217" s="64" t="s">
        <v>448</v>
      </c>
      <c r="UTD2217" s="64" t="s">
        <v>2390</v>
      </c>
      <c r="UTE2217" s="64" t="s">
        <v>4</v>
      </c>
      <c r="UTF2217" s="65">
        <v>4</v>
      </c>
      <c r="UTG2217" s="66">
        <v>651717.88</v>
      </c>
      <c r="UTH2217" s="66">
        <v>0</v>
      </c>
      <c r="UTI2217" s="66">
        <v>651717.88</v>
      </c>
      <c r="UTJ2217" s="64" t="s">
        <v>1142</v>
      </c>
      <c r="UTK2217" s="64" t="s">
        <v>448</v>
      </c>
      <c r="UTL2217" s="64" t="s">
        <v>2390</v>
      </c>
      <c r="UTM2217" s="64" t="s">
        <v>4</v>
      </c>
      <c r="UTN2217" s="65">
        <v>4</v>
      </c>
      <c r="UTO2217" s="66">
        <v>651717.88</v>
      </c>
      <c r="UTP2217" s="66">
        <v>0</v>
      </c>
      <c r="UTQ2217" s="66">
        <v>651717.88</v>
      </c>
      <c r="UTR2217" s="64" t="s">
        <v>1142</v>
      </c>
      <c r="UTS2217" s="64" t="s">
        <v>448</v>
      </c>
      <c r="UTT2217" s="64" t="s">
        <v>2390</v>
      </c>
      <c r="UTU2217" s="64" t="s">
        <v>4</v>
      </c>
      <c r="UTV2217" s="65">
        <v>4</v>
      </c>
      <c r="UTW2217" s="66">
        <v>651717.88</v>
      </c>
      <c r="UTX2217" s="66">
        <v>0</v>
      </c>
      <c r="UTY2217" s="66">
        <v>651717.88</v>
      </c>
      <c r="UTZ2217" s="64" t="s">
        <v>1142</v>
      </c>
      <c r="UUA2217" s="64" t="s">
        <v>448</v>
      </c>
      <c r="UUB2217" s="64" t="s">
        <v>2390</v>
      </c>
      <c r="UUC2217" s="64" t="s">
        <v>4</v>
      </c>
      <c r="UUD2217" s="65">
        <v>4</v>
      </c>
      <c r="UUE2217" s="66">
        <v>651717.88</v>
      </c>
      <c r="UUF2217" s="66">
        <v>0</v>
      </c>
      <c r="UUG2217" s="66">
        <v>651717.88</v>
      </c>
      <c r="UUH2217" s="64" t="s">
        <v>1142</v>
      </c>
      <c r="UUI2217" s="64" t="s">
        <v>448</v>
      </c>
      <c r="UUJ2217" s="64" t="s">
        <v>2390</v>
      </c>
      <c r="UUK2217" s="64" t="s">
        <v>4</v>
      </c>
      <c r="UUL2217" s="65">
        <v>4</v>
      </c>
      <c r="UUM2217" s="66">
        <v>651717.88</v>
      </c>
      <c r="UUN2217" s="66">
        <v>0</v>
      </c>
      <c r="UUO2217" s="66">
        <v>651717.88</v>
      </c>
      <c r="UUP2217" s="64" t="s">
        <v>1142</v>
      </c>
      <c r="UUQ2217" s="64" t="s">
        <v>448</v>
      </c>
      <c r="UUR2217" s="64" t="s">
        <v>2390</v>
      </c>
      <c r="UUS2217" s="64" t="s">
        <v>4</v>
      </c>
      <c r="UUT2217" s="65">
        <v>4</v>
      </c>
      <c r="UUU2217" s="66">
        <v>651717.88</v>
      </c>
      <c r="UUV2217" s="66">
        <v>0</v>
      </c>
      <c r="UUW2217" s="66">
        <v>651717.88</v>
      </c>
      <c r="UUX2217" s="64" t="s">
        <v>1142</v>
      </c>
      <c r="UUY2217" s="64" t="s">
        <v>448</v>
      </c>
      <c r="UUZ2217" s="64" t="s">
        <v>2390</v>
      </c>
      <c r="UVA2217" s="64" t="s">
        <v>4</v>
      </c>
      <c r="UVB2217" s="65">
        <v>4</v>
      </c>
      <c r="UVC2217" s="66">
        <v>651717.88</v>
      </c>
      <c r="UVD2217" s="66">
        <v>0</v>
      </c>
      <c r="UVE2217" s="66">
        <v>651717.88</v>
      </c>
      <c r="UVF2217" s="64" t="s">
        <v>1142</v>
      </c>
      <c r="UVG2217" s="64" t="s">
        <v>448</v>
      </c>
      <c r="UVH2217" s="64" t="s">
        <v>2390</v>
      </c>
      <c r="UVI2217" s="64" t="s">
        <v>4</v>
      </c>
      <c r="UVJ2217" s="65">
        <v>4</v>
      </c>
      <c r="UVK2217" s="66">
        <v>651717.88</v>
      </c>
      <c r="UVL2217" s="66">
        <v>0</v>
      </c>
      <c r="UVM2217" s="66">
        <v>651717.88</v>
      </c>
      <c r="UVN2217" s="64" t="s">
        <v>1142</v>
      </c>
      <c r="UVO2217" s="64" t="s">
        <v>448</v>
      </c>
      <c r="UVP2217" s="64" t="s">
        <v>2390</v>
      </c>
      <c r="UVQ2217" s="64" t="s">
        <v>4</v>
      </c>
      <c r="UVR2217" s="65">
        <v>4</v>
      </c>
      <c r="UVS2217" s="66">
        <v>651717.88</v>
      </c>
      <c r="UVT2217" s="66">
        <v>0</v>
      </c>
      <c r="UVU2217" s="66">
        <v>651717.88</v>
      </c>
      <c r="UVV2217" s="64" t="s">
        <v>1142</v>
      </c>
      <c r="UVW2217" s="64" t="s">
        <v>448</v>
      </c>
      <c r="UVX2217" s="64" t="s">
        <v>2390</v>
      </c>
      <c r="UVY2217" s="64" t="s">
        <v>4</v>
      </c>
      <c r="UVZ2217" s="65">
        <v>4</v>
      </c>
      <c r="UWA2217" s="66">
        <v>651717.88</v>
      </c>
      <c r="UWB2217" s="66">
        <v>0</v>
      </c>
      <c r="UWC2217" s="66">
        <v>651717.88</v>
      </c>
      <c r="UWD2217" s="64" t="s">
        <v>1142</v>
      </c>
      <c r="UWE2217" s="64" t="s">
        <v>448</v>
      </c>
      <c r="UWF2217" s="64" t="s">
        <v>2390</v>
      </c>
      <c r="UWG2217" s="64" t="s">
        <v>4</v>
      </c>
      <c r="UWH2217" s="65">
        <v>4</v>
      </c>
      <c r="UWI2217" s="66">
        <v>651717.88</v>
      </c>
      <c r="UWJ2217" s="66">
        <v>0</v>
      </c>
      <c r="UWK2217" s="66">
        <v>651717.88</v>
      </c>
      <c r="UWL2217" s="64" t="s">
        <v>1142</v>
      </c>
      <c r="UWM2217" s="64" t="s">
        <v>448</v>
      </c>
      <c r="UWN2217" s="64" t="s">
        <v>2390</v>
      </c>
      <c r="UWO2217" s="64" t="s">
        <v>4</v>
      </c>
      <c r="UWP2217" s="65">
        <v>4</v>
      </c>
      <c r="UWQ2217" s="66">
        <v>651717.88</v>
      </c>
      <c r="UWR2217" s="66">
        <v>0</v>
      </c>
      <c r="UWS2217" s="66">
        <v>651717.88</v>
      </c>
      <c r="UWT2217" s="64" t="s">
        <v>1142</v>
      </c>
      <c r="UWU2217" s="64" t="s">
        <v>448</v>
      </c>
      <c r="UWV2217" s="64" t="s">
        <v>2390</v>
      </c>
      <c r="UWW2217" s="64" t="s">
        <v>4</v>
      </c>
      <c r="UWX2217" s="65">
        <v>4</v>
      </c>
      <c r="UWY2217" s="66">
        <v>651717.88</v>
      </c>
      <c r="UWZ2217" s="66">
        <v>0</v>
      </c>
      <c r="UXA2217" s="66">
        <v>651717.88</v>
      </c>
      <c r="UXB2217" s="64" t="s">
        <v>1142</v>
      </c>
      <c r="UXC2217" s="64" t="s">
        <v>448</v>
      </c>
      <c r="UXD2217" s="64" t="s">
        <v>2390</v>
      </c>
      <c r="UXE2217" s="64" t="s">
        <v>4</v>
      </c>
      <c r="UXF2217" s="65">
        <v>4</v>
      </c>
      <c r="UXG2217" s="66">
        <v>651717.88</v>
      </c>
      <c r="UXH2217" s="66">
        <v>0</v>
      </c>
      <c r="UXI2217" s="66">
        <v>651717.88</v>
      </c>
      <c r="UXJ2217" s="64" t="s">
        <v>1142</v>
      </c>
      <c r="UXK2217" s="64" t="s">
        <v>448</v>
      </c>
      <c r="UXL2217" s="64" t="s">
        <v>2390</v>
      </c>
      <c r="UXM2217" s="64" t="s">
        <v>4</v>
      </c>
      <c r="UXN2217" s="65">
        <v>4</v>
      </c>
      <c r="UXO2217" s="66">
        <v>651717.88</v>
      </c>
      <c r="UXP2217" s="66">
        <v>0</v>
      </c>
      <c r="UXQ2217" s="66">
        <v>651717.88</v>
      </c>
      <c r="UXR2217" s="64" t="s">
        <v>1142</v>
      </c>
      <c r="UXS2217" s="64" t="s">
        <v>448</v>
      </c>
      <c r="UXT2217" s="64" t="s">
        <v>2390</v>
      </c>
      <c r="UXU2217" s="64" t="s">
        <v>4</v>
      </c>
      <c r="UXV2217" s="65">
        <v>4</v>
      </c>
      <c r="UXW2217" s="66">
        <v>651717.88</v>
      </c>
      <c r="UXX2217" s="66">
        <v>0</v>
      </c>
      <c r="UXY2217" s="66">
        <v>651717.88</v>
      </c>
      <c r="UXZ2217" s="64" t="s">
        <v>1142</v>
      </c>
      <c r="UYA2217" s="64" t="s">
        <v>448</v>
      </c>
      <c r="UYB2217" s="64" t="s">
        <v>2390</v>
      </c>
      <c r="UYC2217" s="64" t="s">
        <v>4</v>
      </c>
      <c r="UYD2217" s="65">
        <v>4</v>
      </c>
      <c r="UYE2217" s="66">
        <v>651717.88</v>
      </c>
      <c r="UYF2217" s="66">
        <v>0</v>
      </c>
      <c r="UYG2217" s="66">
        <v>651717.88</v>
      </c>
      <c r="UYH2217" s="64" t="s">
        <v>1142</v>
      </c>
      <c r="UYI2217" s="64" t="s">
        <v>448</v>
      </c>
      <c r="UYJ2217" s="64" t="s">
        <v>2390</v>
      </c>
      <c r="UYK2217" s="64" t="s">
        <v>4</v>
      </c>
      <c r="UYL2217" s="65">
        <v>4</v>
      </c>
      <c r="UYM2217" s="66">
        <v>651717.88</v>
      </c>
      <c r="UYN2217" s="66">
        <v>0</v>
      </c>
      <c r="UYO2217" s="66">
        <v>651717.88</v>
      </c>
      <c r="UYP2217" s="64" t="s">
        <v>1142</v>
      </c>
      <c r="UYQ2217" s="64" t="s">
        <v>448</v>
      </c>
      <c r="UYR2217" s="64" t="s">
        <v>2390</v>
      </c>
      <c r="UYS2217" s="64" t="s">
        <v>4</v>
      </c>
      <c r="UYT2217" s="65">
        <v>4</v>
      </c>
      <c r="UYU2217" s="66">
        <v>651717.88</v>
      </c>
      <c r="UYV2217" s="66">
        <v>0</v>
      </c>
      <c r="UYW2217" s="66">
        <v>651717.88</v>
      </c>
      <c r="UYX2217" s="64" t="s">
        <v>1142</v>
      </c>
      <c r="UYY2217" s="64" t="s">
        <v>448</v>
      </c>
      <c r="UYZ2217" s="64" t="s">
        <v>2390</v>
      </c>
      <c r="UZA2217" s="64" t="s">
        <v>4</v>
      </c>
      <c r="UZB2217" s="65">
        <v>4</v>
      </c>
      <c r="UZC2217" s="66">
        <v>651717.88</v>
      </c>
      <c r="UZD2217" s="66">
        <v>0</v>
      </c>
      <c r="UZE2217" s="66">
        <v>651717.88</v>
      </c>
      <c r="UZF2217" s="64" t="s">
        <v>1142</v>
      </c>
      <c r="UZG2217" s="64" t="s">
        <v>448</v>
      </c>
      <c r="UZH2217" s="64" t="s">
        <v>2390</v>
      </c>
      <c r="UZI2217" s="64" t="s">
        <v>4</v>
      </c>
      <c r="UZJ2217" s="65">
        <v>4</v>
      </c>
      <c r="UZK2217" s="66">
        <v>651717.88</v>
      </c>
      <c r="UZL2217" s="66">
        <v>0</v>
      </c>
      <c r="UZM2217" s="66">
        <v>651717.88</v>
      </c>
      <c r="UZN2217" s="64" t="s">
        <v>1142</v>
      </c>
      <c r="UZO2217" s="64" t="s">
        <v>448</v>
      </c>
      <c r="UZP2217" s="64" t="s">
        <v>2390</v>
      </c>
      <c r="UZQ2217" s="64" t="s">
        <v>4</v>
      </c>
      <c r="UZR2217" s="65">
        <v>4</v>
      </c>
      <c r="UZS2217" s="66">
        <v>651717.88</v>
      </c>
      <c r="UZT2217" s="66">
        <v>0</v>
      </c>
      <c r="UZU2217" s="66">
        <v>651717.88</v>
      </c>
      <c r="UZV2217" s="64" t="s">
        <v>1142</v>
      </c>
      <c r="UZW2217" s="64" t="s">
        <v>448</v>
      </c>
      <c r="UZX2217" s="64" t="s">
        <v>2390</v>
      </c>
      <c r="UZY2217" s="64" t="s">
        <v>4</v>
      </c>
      <c r="UZZ2217" s="65">
        <v>4</v>
      </c>
      <c r="VAA2217" s="66">
        <v>651717.88</v>
      </c>
      <c r="VAB2217" s="66">
        <v>0</v>
      </c>
      <c r="VAC2217" s="66">
        <v>651717.88</v>
      </c>
      <c r="VAD2217" s="64" t="s">
        <v>1142</v>
      </c>
      <c r="VAE2217" s="64" t="s">
        <v>448</v>
      </c>
      <c r="VAF2217" s="64" t="s">
        <v>2390</v>
      </c>
      <c r="VAG2217" s="64" t="s">
        <v>4</v>
      </c>
      <c r="VAH2217" s="65">
        <v>4</v>
      </c>
      <c r="VAI2217" s="66">
        <v>651717.88</v>
      </c>
      <c r="VAJ2217" s="66">
        <v>0</v>
      </c>
      <c r="VAK2217" s="66">
        <v>651717.88</v>
      </c>
      <c r="VAL2217" s="64" t="s">
        <v>1142</v>
      </c>
      <c r="VAM2217" s="64" t="s">
        <v>448</v>
      </c>
      <c r="VAN2217" s="64" t="s">
        <v>2390</v>
      </c>
      <c r="VAO2217" s="64" t="s">
        <v>4</v>
      </c>
      <c r="VAP2217" s="65">
        <v>4</v>
      </c>
      <c r="VAQ2217" s="66">
        <v>651717.88</v>
      </c>
      <c r="VAR2217" s="66">
        <v>0</v>
      </c>
      <c r="VAS2217" s="66">
        <v>651717.88</v>
      </c>
      <c r="VAT2217" s="64" t="s">
        <v>1142</v>
      </c>
      <c r="VAU2217" s="64" t="s">
        <v>448</v>
      </c>
      <c r="VAV2217" s="64" t="s">
        <v>2390</v>
      </c>
      <c r="VAW2217" s="64" t="s">
        <v>4</v>
      </c>
      <c r="VAX2217" s="65">
        <v>4</v>
      </c>
      <c r="VAY2217" s="66">
        <v>651717.88</v>
      </c>
      <c r="VAZ2217" s="66">
        <v>0</v>
      </c>
      <c r="VBA2217" s="66">
        <v>651717.88</v>
      </c>
      <c r="VBB2217" s="64" t="s">
        <v>1142</v>
      </c>
      <c r="VBC2217" s="64" t="s">
        <v>448</v>
      </c>
      <c r="VBD2217" s="64" t="s">
        <v>2390</v>
      </c>
      <c r="VBE2217" s="64" t="s">
        <v>4</v>
      </c>
      <c r="VBF2217" s="65">
        <v>4</v>
      </c>
      <c r="VBG2217" s="66">
        <v>651717.88</v>
      </c>
      <c r="VBH2217" s="66">
        <v>0</v>
      </c>
      <c r="VBI2217" s="66">
        <v>651717.88</v>
      </c>
      <c r="VBJ2217" s="64" t="s">
        <v>1142</v>
      </c>
      <c r="VBK2217" s="64" t="s">
        <v>448</v>
      </c>
      <c r="VBL2217" s="64" t="s">
        <v>2390</v>
      </c>
      <c r="VBM2217" s="64" t="s">
        <v>4</v>
      </c>
      <c r="VBN2217" s="65">
        <v>4</v>
      </c>
      <c r="VBO2217" s="66">
        <v>651717.88</v>
      </c>
      <c r="VBP2217" s="66">
        <v>0</v>
      </c>
      <c r="VBQ2217" s="66">
        <v>651717.88</v>
      </c>
      <c r="VBR2217" s="64" t="s">
        <v>1142</v>
      </c>
      <c r="VBS2217" s="64" t="s">
        <v>448</v>
      </c>
      <c r="VBT2217" s="64" t="s">
        <v>2390</v>
      </c>
      <c r="VBU2217" s="64" t="s">
        <v>4</v>
      </c>
      <c r="VBV2217" s="65">
        <v>4</v>
      </c>
      <c r="VBW2217" s="66">
        <v>651717.88</v>
      </c>
      <c r="VBX2217" s="66">
        <v>0</v>
      </c>
      <c r="VBY2217" s="66">
        <v>651717.88</v>
      </c>
      <c r="VBZ2217" s="64" t="s">
        <v>1142</v>
      </c>
      <c r="VCA2217" s="64" t="s">
        <v>448</v>
      </c>
      <c r="VCB2217" s="64" t="s">
        <v>2390</v>
      </c>
      <c r="VCC2217" s="64" t="s">
        <v>4</v>
      </c>
      <c r="VCD2217" s="65">
        <v>4</v>
      </c>
      <c r="VCE2217" s="66">
        <v>651717.88</v>
      </c>
      <c r="VCF2217" s="66">
        <v>0</v>
      </c>
      <c r="VCG2217" s="66">
        <v>651717.88</v>
      </c>
      <c r="VCH2217" s="64" t="s">
        <v>1142</v>
      </c>
      <c r="VCI2217" s="64" t="s">
        <v>448</v>
      </c>
      <c r="VCJ2217" s="64" t="s">
        <v>2390</v>
      </c>
      <c r="VCK2217" s="64" t="s">
        <v>4</v>
      </c>
      <c r="VCL2217" s="65">
        <v>4</v>
      </c>
      <c r="VCM2217" s="66">
        <v>651717.88</v>
      </c>
      <c r="VCN2217" s="66">
        <v>0</v>
      </c>
      <c r="VCO2217" s="66">
        <v>651717.88</v>
      </c>
      <c r="VCP2217" s="64" t="s">
        <v>1142</v>
      </c>
      <c r="VCQ2217" s="64" t="s">
        <v>448</v>
      </c>
      <c r="VCR2217" s="64" t="s">
        <v>2390</v>
      </c>
      <c r="VCS2217" s="64" t="s">
        <v>4</v>
      </c>
      <c r="VCT2217" s="65">
        <v>4</v>
      </c>
      <c r="VCU2217" s="66">
        <v>651717.88</v>
      </c>
      <c r="VCV2217" s="66">
        <v>0</v>
      </c>
      <c r="VCW2217" s="66">
        <v>651717.88</v>
      </c>
      <c r="VCX2217" s="64" t="s">
        <v>1142</v>
      </c>
      <c r="VCY2217" s="64" t="s">
        <v>448</v>
      </c>
      <c r="VCZ2217" s="64" t="s">
        <v>2390</v>
      </c>
      <c r="VDA2217" s="64" t="s">
        <v>4</v>
      </c>
      <c r="VDB2217" s="65">
        <v>4</v>
      </c>
      <c r="VDC2217" s="66">
        <v>651717.88</v>
      </c>
      <c r="VDD2217" s="66">
        <v>0</v>
      </c>
      <c r="VDE2217" s="66">
        <v>651717.88</v>
      </c>
      <c r="VDF2217" s="64" t="s">
        <v>1142</v>
      </c>
      <c r="VDG2217" s="64" t="s">
        <v>448</v>
      </c>
      <c r="VDH2217" s="64" t="s">
        <v>2390</v>
      </c>
      <c r="VDI2217" s="64" t="s">
        <v>4</v>
      </c>
      <c r="VDJ2217" s="65">
        <v>4</v>
      </c>
      <c r="VDK2217" s="66">
        <v>651717.88</v>
      </c>
      <c r="VDL2217" s="66">
        <v>0</v>
      </c>
      <c r="VDM2217" s="66">
        <v>651717.88</v>
      </c>
      <c r="VDN2217" s="64" t="s">
        <v>1142</v>
      </c>
      <c r="VDO2217" s="64" t="s">
        <v>448</v>
      </c>
      <c r="VDP2217" s="64" t="s">
        <v>2390</v>
      </c>
      <c r="VDQ2217" s="64" t="s">
        <v>4</v>
      </c>
      <c r="VDR2217" s="65">
        <v>4</v>
      </c>
      <c r="VDS2217" s="66">
        <v>651717.88</v>
      </c>
      <c r="VDT2217" s="66">
        <v>0</v>
      </c>
      <c r="VDU2217" s="66">
        <v>651717.88</v>
      </c>
      <c r="VDV2217" s="64" t="s">
        <v>1142</v>
      </c>
      <c r="VDW2217" s="64" t="s">
        <v>448</v>
      </c>
      <c r="VDX2217" s="64" t="s">
        <v>2390</v>
      </c>
      <c r="VDY2217" s="64" t="s">
        <v>4</v>
      </c>
      <c r="VDZ2217" s="65">
        <v>4</v>
      </c>
      <c r="VEA2217" s="66">
        <v>651717.88</v>
      </c>
      <c r="VEB2217" s="66">
        <v>0</v>
      </c>
      <c r="VEC2217" s="66">
        <v>651717.88</v>
      </c>
      <c r="VED2217" s="64" t="s">
        <v>1142</v>
      </c>
      <c r="VEE2217" s="64" t="s">
        <v>448</v>
      </c>
      <c r="VEF2217" s="64" t="s">
        <v>2390</v>
      </c>
      <c r="VEG2217" s="64" t="s">
        <v>4</v>
      </c>
      <c r="VEH2217" s="65">
        <v>4</v>
      </c>
      <c r="VEI2217" s="66">
        <v>651717.88</v>
      </c>
      <c r="VEJ2217" s="66">
        <v>0</v>
      </c>
      <c r="VEK2217" s="66">
        <v>651717.88</v>
      </c>
      <c r="VEL2217" s="64" t="s">
        <v>1142</v>
      </c>
      <c r="VEM2217" s="64" t="s">
        <v>448</v>
      </c>
      <c r="VEN2217" s="64" t="s">
        <v>2390</v>
      </c>
      <c r="VEO2217" s="64" t="s">
        <v>4</v>
      </c>
      <c r="VEP2217" s="65">
        <v>4</v>
      </c>
      <c r="VEQ2217" s="66">
        <v>651717.88</v>
      </c>
      <c r="VER2217" s="66">
        <v>0</v>
      </c>
      <c r="VES2217" s="66">
        <v>651717.88</v>
      </c>
      <c r="VET2217" s="64" t="s">
        <v>1142</v>
      </c>
      <c r="VEU2217" s="64" t="s">
        <v>448</v>
      </c>
      <c r="VEV2217" s="64" t="s">
        <v>2390</v>
      </c>
      <c r="VEW2217" s="64" t="s">
        <v>4</v>
      </c>
      <c r="VEX2217" s="65">
        <v>4</v>
      </c>
      <c r="VEY2217" s="66">
        <v>651717.88</v>
      </c>
      <c r="VEZ2217" s="66">
        <v>0</v>
      </c>
      <c r="VFA2217" s="66">
        <v>651717.88</v>
      </c>
      <c r="VFB2217" s="64" t="s">
        <v>1142</v>
      </c>
      <c r="VFC2217" s="64" t="s">
        <v>448</v>
      </c>
      <c r="VFD2217" s="64" t="s">
        <v>2390</v>
      </c>
      <c r="VFE2217" s="64" t="s">
        <v>4</v>
      </c>
      <c r="VFF2217" s="65">
        <v>4</v>
      </c>
      <c r="VFG2217" s="66">
        <v>651717.88</v>
      </c>
      <c r="VFH2217" s="66">
        <v>0</v>
      </c>
      <c r="VFI2217" s="66">
        <v>651717.88</v>
      </c>
      <c r="VFJ2217" s="64" t="s">
        <v>1142</v>
      </c>
      <c r="VFK2217" s="64" t="s">
        <v>448</v>
      </c>
      <c r="VFL2217" s="64" t="s">
        <v>2390</v>
      </c>
      <c r="VFM2217" s="64" t="s">
        <v>4</v>
      </c>
      <c r="VFN2217" s="65">
        <v>4</v>
      </c>
      <c r="VFO2217" s="66">
        <v>651717.88</v>
      </c>
      <c r="VFP2217" s="66">
        <v>0</v>
      </c>
      <c r="VFQ2217" s="66">
        <v>651717.88</v>
      </c>
      <c r="VFR2217" s="64" t="s">
        <v>1142</v>
      </c>
      <c r="VFS2217" s="64" t="s">
        <v>448</v>
      </c>
      <c r="VFT2217" s="64" t="s">
        <v>2390</v>
      </c>
      <c r="VFU2217" s="64" t="s">
        <v>4</v>
      </c>
      <c r="VFV2217" s="65">
        <v>4</v>
      </c>
      <c r="VFW2217" s="66">
        <v>651717.88</v>
      </c>
      <c r="VFX2217" s="66">
        <v>0</v>
      </c>
      <c r="VFY2217" s="66">
        <v>651717.88</v>
      </c>
      <c r="VFZ2217" s="64" t="s">
        <v>1142</v>
      </c>
      <c r="VGA2217" s="64" t="s">
        <v>448</v>
      </c>
      <c r="VGB2217" s="64" t="s">
        <v>2390</v>
      </c>
      <c r="VGC2217" s="64" t="s">
        <v>4</v>
      </c>
      <c r="VGD2217" s="65">
        <v>4</v>
      </c>
      <c r="VGE2217" s="66">
        <v>651717.88</v>
      </c>
      <c r="VGF2217" s="66">
        <v>0</v>
      </c>
      <c r="VGG2217" s="66">
        <v>651717.88</v>
      </c>
      <c r="VGH2217" s="64" t="s">
        <v>1142</v>
      </c>
      <c r="VGI2217" s="64" t="s">
        <v>448</v>
      </c>
      <c r="VGJ2217" s="64" t="s">
        <v>2390</v>
      </c>
      <c r="VGK2217" s="64" t="s">
        <v>4</v>
      </c>
      <c r="VGL2217" s="65">
        <v>4</v>
      </c>
      <c r="VGM2217" s="66">
        <v>651717.88</v>
      </c>
      <c r="VGN2217" s="66">
        <v>0</v>
      </c>
      <c r="VGO2217" s="66">
        <v>651717.88</v>
      </c>
      <c r="VGP2217" s="64" t="s">
        <v>1142</v>
      </c>
      <c r="VGQ2217" s="64" t="s">
        <v>448</v>
      </c>
      <c r="VGR2217" s="64" t="s">
        <v>2390</v>
      </c>
      <c r="VGS2217" s="64" t="s">
        <v>4</v>
      </c>
      <c r="VGT2217" s="65">
        <v>4</v>
      </c>
      <c r="VGU2217" s="66">
        <v>651717.88</v>
      </c>
      <c r="VGV2217" s="66">
        <v>0</v>
      </c>
      <c r="VGW2217" s="66">
        <v>651717.88</v>
      </c>
      <c r="VGX2217" s="64" t="s">
        <v>1142</v>
      </c>
      <c r="VGY2217" s="64" t="s">
        <v>448</v>
      </c>
      <c r="VGZ2217" s="64" t="s">
        <v>2390</v>
      </c>
      <c r="VHA2217" s="64" t="s">
        <v>4</v>
      </c>
      <c r="VHB2217" s="65">
        <v>4</v>
      </c>
      <c r="VHC2217" s="66">
        <v>651717.88</v>
      </c>
      <c r="VHD2217" s="66">
        <v>0</v>
      </c>
      <c r="VHE2217" s="66">
        <v>651717.88</v>
      </c>
      <c r="VHF2217" s="64" t="s">
        <v>1142</v>
      </c>
      <c r="VHG2217" s="64" t="s">
        <v>448</v>
      </c>
      <c r="VHH2217" s="64" t="s">
        <v>2390</v>
      </c>
      <c r="VHI2217" s="64" t="s">
        <v>4</v>
      </c>
      <c r="VHJ2217" s="65">
        <v>4</v>
      </c>
      <c r="VHK2217" s="66">
        <v>651717.88</v>
      </c>
      <c r="VHL2217" s="66">
        <v>0</v>
      </c>
      <c r="VHM2217" s="66">
        <v>651717.88</v>
      </c>
      <c r="VHN2217" s="64" t="s">
        <v>1142</v>
      </c>
      <c r="VHO2217" s="64" t="s">
        <v>448</v>
      </c>
      <c r="VHP2217" s="64" t="s">
        <v>2390</v>
      </c>
      <c r="VHQ2217" s="64" t="s">
        <v>4</v>
      </c>
      <c r="VHR2217" s="65">
        <v>4</v>
      </c>
      <c r="VHS2217" s="66">
        <v>651717.88</v>
      </c>
      <c r="VHT2217" s="66">
        <v>0</v>
      </c>
      <c r="VHU2217" s="66">
        <v>651717.88</v>
      </c>
      <c r="VHV2217" s="64" t="s">
        <v>1142</v>
      </c>
      <c r="VHW2217" s="64" t="s">
        <v>448</v>
      </c>
      <c r="VHX2217" s="64" t="s">
        <v>2390</v>
      </c>
      <c r="VHY2217" s="64" t="s">
        <v>4</v>
      </c>
      <c r="VHZ2217" s="65">
        <v>4</v>
      </c>
      <c r="VIA2217" s="66">
        <v>651717.88</v>
      </c>
      <c r="VIB2217" s="66">
        <v>0</v>
      </c>
      <c r="VIC2217" s="66">
        <v>651717.88</v>
      </c>
      <c r="VID2217" s="64" t="s">
        <v>1142</v>
      </c>
      <c r="VIE2217" s="64" t="s">
        <v>448</v>
      </c>
      <c r="VIF2217" s="64" t="s">
        <v>2390</v>
      </c>
      <c r="VIG2217" s="64" t="s">
        <v>4</v>
      </c>
      <c r="VIH2217" s="65">
        <v>4</v>
      </c>
      <c r="VII2217" s="66">
        <v>651717.88</v>
      </c>
      <c r="VIJ2217" s="66">
        <v>0</v>
      </c>
      <c r="VIK2217" s="66">
        <v>651717.88</v>
      </c>
      <c r="VIL2217" s="64" t="s">
        <v>1142</v>
      </c>
      <c r="VIM2217" s="64" t="s">
        <v>448</v>
      </c>
      <c r="VIN2217" s="64" t="s">
        <v>2390</v>
      </c>
      <c r="VIO2217" s="64" t="s">
        <v>4</v>
      </c>
      <c r="VIP2217" s="65">
        <v>4</v>
      </c>
      <c r="VIQ2217" s="66">
        <v>651717.88</v>
      </c>
      <c r="VIR2217" s="66">
        <v>0</v>
      </c>
      <c r="VIS2217" s="66">
        <v>651717.88</v>
      </c>
      <c r="VIT2217" s="64" t="s">
        <v>1142</v>
      </c>
      <c r="VIU2217" s="64" t="s">
        <v>448</v>
      </c>
      <c r="VIV2217" s="64" t="s">
        <v>2390</v>
      </c>
      <c r="VIW2217" s="64" t="s">
        <v>4</v>
      </c>
      <c r="VIX2217" s="65">
        <v>4</v>
      </c>
      <c r="VIY2217" s="66">
        <v>651717.88</v>
      </c>
      <c r="VIZ2217" s="66">
        <v>0</v>
      </c>
      <c r="VJA2217" s="66">
        <v>651717.88</v>
      </c>
      <c r="VJB2217" s="64" t="s">
        <v>1142</v>
      </c>
      <c r="VJC2217" s="64" t="s">
        <v>448</v>
      </c>
      <c r="VJD2217" s="64" t="s">
        <v>2390</v>
      </c>
      <c r="VJE2217" s="64" t="s">
        <v>4</v>
      </c>
      <c r="VJF2217" s="65">
        <v>4</v>
      </c>
      <c r="VJG2217" s="66">
        <v>651717.88</v>
      </c>
      <c r="VJH2217" s="66">
        <v>0</v>
      </c>
      <c r="VJI2217" s="66">
        <v>651717.88</v>
      </c>
      <c r="VJJ2217" s="64" t="s">
        <v>1142</v>
      </c>
      <c r="VJK2217" s="64" t="s">
        <v>448</v>
      </c>
      <c r="VJL2217" s="64" t="s">
        <v>2390</v>
      </c>
      <c r="VJM2217" s="64" t="s">
        <v>4</v>
      </c>
      <c r="VJN2217" s="65">
        <v>4</v>
      </c>
      <c r="VJO2217" s="66">
        <v>651717.88</v>
      </c>
      <c r="VJP2217" s="66">
        <v>0</v>
      </c>
      <c r="VJQ2217" s="66">
        <v>651717.88</v>
      </c>
      <c r="VJR2217" s="64" t="s">
        <v>1142</v>
      </c>
      <c r="VJS2217" s="64" t="s">
        <v>448</v>
      </c>
      <c r="VJT2217" s="64" t="s">
        <v>2390</v>
      </c>
      <c r="VJU2217" s="64" t="s">
        <v>4</v>
      </c>
      <c r="VJV2217" s="65">
        <v>4</v>
      </c>
      <c r="VJW2217" s="66">
        <v>651717.88</v>
      </c>
      <c r="VJX2217" s="66">
        <v>0</v>
      </c>
      <c r="VJY2217" s="66">
        <v>651717.88</v>
      </c>
      <c r="VJZ2217" s="64" t="s">
        <v>1142</v>
      </c>
      <c r="VKA2217" s="64" t="s">
        <v>448</v>
      </c>
      <c r="VKB2217" s="64" t="s">
        <v>2390</v>
      </c>
      <c r="VKC2217" s="64" t="s">
        <v>4</v>
      </c>
      <c r="VKD2217" s="65">
        <v>4</v>
      </c>
      <c r="VKE2217" s="66">
        <v>651717.88</v>
      </c>
      <c r="VKF2217" s="66">
        <v>0</v>
      </c>
      <c r="VKG2217" s="66">
        <v>651717.88</v>
      </c>
      <c r="VKH2217" s="64" t="s">
        <v>1142</v>
      </c>
      <c r="VKI2217" s="64" t="s">
        <v>448</v>
      </c>
      <c r="VKJ2217" s="64" t="s">
        <v>2390</v>
      </c>
      <c r="VKK2217" s="64" t="s">
        <v>4</v>
      </c>
      <c r="VKL2217" s="65">
        <v>4</v>
      </c>
      <c r="VKM2217" s="66">
        <v>651717.88</v>
      </c>
      <c r="VKN2217" s="66">
        <v>0</v>
      </c>
      <c r="VKO2217" s="66">
        <v>651717.88</v>
      </c>
      <c r="VKP2217" s="64" t="s">
        <v>1142</v>
      </c>
      <c r="VKQ2217" s="64" t="s">
        <v>448</v>
      </c>
      <c r="VKR2217" s="64" t="s">
        <v>2390</v>
      </c>
      <c r="VKS2217" s="64" t="s">
        <v>4</v>
      </c>
      <c r="VKT2217" s="65">
        <v>4</v>
      </c>
      <c r="VKU2217" s="66">
        <v>651717.88</v>
      </c>
      <c r="VKV2217" s="66">
        <v>0</v>
      </c>
      <c r="VKW2217" s="66">
        <v>651717.88</v>
      </c>
      <c r="VKX2217" s="64" t="s">
        <v>1142</v>
      </c>
      <c r="VKY2217" s="64" t="s">
        <v>448</v>
      </c>
      <c r="VKZ2217" s="64" t="s">
        <v>2390</v>
      </c>
      <c r="VLA2217" s="64" t="s">
        <v>4</v>
      </c>
      <c r="VLB2217" s="65">
        <v>4</v>
      </c>
      <c r="VLC2217" s="66">
        <v>651717.88</v>
      </c>
      <c r="VLD2217" s="66">
        <v>0</v>
      </c>
      <c r="VLE2217" s="66">
        <v>651717.88</v>
      </c>
      <c r="VLF2217" s="64" t="s">
        <v>1142</v>
      </c>
      <c r="VLG2217" s="64" t="s">
        <v>448</v>
      </c>
      <c r="VLH2217" s="64" t="s">
        <v>2390</v>
      </c>
      <c r="VLI2217" s="64" t="s">
        <v>4</v>
      </c>
      <c r="VLJ2217" s="65">
        <v>4</v>
      </c>
      <c r="VLK2217" s="66">
        <v>651717.88</v>
      </c>
      <c r="VLL2217" s="66">
        <v>0</v>
      </c>
      <c r="VLM2217" s="66">
        <v>651717.88</v>
      </c>
      <c r="VLN2217" s="64" t="s">
        <v>1142</v>
      </c>
      <c r="VLO2217" s="64" t="s">
        <v>448</v>
      </c>
      <c r="VLP2217" s="64" t="s">
        <v>2390</v>
      </c>
      <c r="VLQ2217" s="64" t="s">
        <v>4</v>
      </c>
      <c r="VLR2217" s="65">
        <v>4</v>
      </c>
      <c r="VLS2217" s="66">
        <v>651717.88</v>
      </c>
      <c r="VLT2217" s="66">
        <v>0</v>
      </c>
      <c r="VLU2217" s="66">
        <v>651717.88</v>
      </c>
      <c r="VLV2217" s="64" t="s">
        <v>1142</v>
      </c>
      <c r="VLW2217" s="64" t="s">
        <v>448</v>
      </c>
      <c r="VLX2217" s="64" t="s">
        <v>2390</v>
      </c>
      <c r="VLY2217" s="64" t="s">
        <v>4</v>
      </c>
      <c r="VLZ2217" s="65">
        <v>4</v>
      </c>
      <c r="VMA2217" s="66">
        <v>651717.88</v>
      </c>
      <c r="VMB2217" s="66">
        <v>0</v>
      </c>
      <c r="VMC2217" s="66">
        <v>651717.88</v>
      </c>
      <c r="VMD2217" s="64" t="s">
        <v>1142</v>
      </c>
      <c r="VME2217" s="64" t="s">
        <v>448</v>
      </c>
      <c r="VMF2217" s="64" t="s">
        <v>2390</v>
      </c>
      <c r="VMG2217" s="64" t="s">
        <v>4</v>
      </c>
      <c r="VMH2217" s="65">
        <v>4</v>
      </c>
      <c r="VMI2217" s="66">
        <v>651717.88</v>
      </c>
      <c r="VMJ2217" s="66">
        <v>0</v>
      </c>
      <c r="VMK2217" s="66">
        <v>651717.88</v>
      </c>
      <c r="VML2217" s="64" t="s">
        <v>1142</v>
      </c>
      <c r="VMM2217" s="64" t="s">
        <v>448</v>
      </c>
      <c r="VMN2217" s="64" t="s">
        <v>2390</v>
      </c>
      <c r="VMO2217" s="64" t="s">
        <v>4</v>
      </c>
      <c r="VMP2217" s="65">
        <v>4</v>
      </c>
      <c r="VMQ2217" s="66">
        <v>651717.88</v>
      </c>
      <c r="VMR2217" s="66">
        <v>0</v>
      </c>
      <c r="VMS2217" s="66">
        <v>651717.88</v>
      </c>
      <c r="VMT2217" s="64" t="s">
        <v>1142</v>
      </c>
      <c r="VMU2217" s="64" t="s">
        <v>448</v>
      </c>
      <c r="VMV2217" s="64" t="s">
        <v>2390</v>
      </c>
      <c r="VMW2217" s="64" t="s">
        <v>4</v>
      </c>
      <c r="VMX2217" s="65">
        <v>4</v>
      </c>
      <c r="VMY2217" s="66">
        <v>651717.88</v>
      </c>
      <c r="VMZ2217" s="66">
        <v>0</v>
      </c>
      <c r="VNA2217" s="66">
        <v>651717.88</v>
      </c>
      <c r="VNB2217" s="64" t="s">
        <v>1142</v>
      </c>
      <c r="VNC2217" s="64" t="s">
        <v>448</v>
      </c>
      <c r="VND2217" s="64" t="s">
        <v>2390</v>
      </c>
      <c r="VNE2217" s="64" t="s">
        <v>4</v>
      </c>
      <c r="VNF2217" s="65">
        <v>4</v>
      </c>
      <c r="VNG2217" s="66">
        <v>651717.88</v>
      </c>
      <c r="VNH2217" s="66">
        <v>0</v>
      </c>
      <c r="VNI2217" s="66">
        <v>651717.88</v>
      </c>
      <c r="VNJ2217" s="64" t="s">
        <v>1142</v>
      </c>
      <c r="VNK2217" s="64" t="s">
        <v>448</v>
      </c>
      <c r="VNL2217" s="64" t="s">
        <v>2390</v>
      </c>
      <c r="VNM2217" s="64" t="s">
        <v>4</v>
      </c>
      <c r="VNN2217" s="65">
        <v>4</v>
      </c>
      <c r="VNO2217" s="66">
        <v>651717.88</v>
      </c>
      <c r="VNP2217" s="66">
        <v>0</v>
      </c>
      <c r="VNQ2217" s="66">
        <v>651717.88</v>
      </c>
      <c r="VNR2217" s="64" t="s">
        <v>1142</v>
      </c>
      <c r="VNS2217" s="64" t="s">
        <v>448</v>
      </c>
      <c r="VNT2217" s="64" t="s">
        <v>2390</v>
      </c>
      <c r="VNU2217" s="64" t="s">
        <v>4</v>
      </c>
      <c r="VNV2217" s="65">
        <v>4</v>
      </c>
      <c r="VNW2217" s="66">
        <v>651717.88</v>
      </c>
      <c r="VNX2217" s="66">
        <v>0</v>
      </c>
      <c r="VNY2217" s="66">
        <v>651717.88</v>
      </c>
      <c r="VNZ2217" s="64" t="s">
        <v>1142</v>
      </c>
      <c r="VOA2217" s="64" t="s">
        <v>448</v>
      </c>
      <c r="VOB2217" s="64" t="s">
        <v>2390</v>
      </c>
      <c r="VOC2217" s="64" t="s">
        <v>4</v>
      </c>
      <c r="VOD2217" s="65">
        <v>4</v>
      </c>
      <c r="VOE2217" s="66">
        <v>651717.88</v>
      </c>
      <c r="VOF2217" s="66">
        <v>0</v>
      </c>
      <c r="VOG2217" s="66">
        <v>651717.88</v>
      </c>
      <c r="VOH2217" s="64" t="s">
        <v>1142</v>
      </c>
      <c r="VOI2217" s="64" t="s">
        <v>448</v>
      </c>
      <c r="VOJ2217" s="64" t="s">
        <v>2390</v>
      </c>
      <c r="VOK2217" s="64" t="s">
        <v>4</v>
      </c>
      <c r="VOL2217" s="65">
        <v>4</v>
      </c>
      <c r="VOM2217" s="66">
        <v>651717.88</v>
      </c>
      <c r="VON2217" s="66">
        <v>0</v>
      </c>
      <c r="VOO2217" s="66">
        <v>651717.88</v>
      </c>
      <c r="VOP2217" s="64" t="s">
        <v>1142</v>
      </c>
      <c r="VOQ2217" s="64" t="s">
        <v>448</v>
      </c>
      <c r="VOR2217" s="64" t="s">
        <v>2390</v>
      </c>
      <c r="VOS2217" s="64" t="s">
        <v>4</v>
      </c>
      <c r="VOT2217" s="65">
        <v>4</v>
      </c>
      <c r="VOU2217" s="66">
        <v>651717.88</v>
      </c>
      <c r="VOV2217" s="66">
        <v>0</v>
      </c>
      <c r="VOW2217" s="66">
        <v>651717.88</v>
      </c>
      <c r="VOX2217" s="64" t="s">
        <v>1142</v>
      </c>
      <c r="VOY2217" s="64" t="s">
        <v>448</v>
      </c>
      <c r="VOZ2217" s="64" t="s">
        <v>2390</v>
      </c>
      <c r="VPA2217" s="64" t="s">
        <v>4</v>
      </c>
      <c r="VPB2217" s="65">
        <v>4</v>
      </c>
      <c r="VPC2217" s="66">
        <v>651717.88</v>
      </c>
      <c r="VPD2217" s="66">
        <v>0</v>
      </c>
      <c r="VPE2217" s="66">
        <v>651717.88</v>
      </c>
      <c r="VPF2217" s="64" t="s">
        <v>1142</v>
      </c>
      <c r="VPG2217" s="64" t="s">
        <v>448</v>
      </c>
      <c r="VPH2217" s="64" t="s">
        <v>2390</v>
      </c>
      <c r="VPI2217" s="64" t="s">
        <v>4</v>
      </c>
      <c r="VPJ2217" s="65">
        <v>4</v>
      </c>
      <c r="VPK2217" s="66">
        <v>651717.88</v>
      </c>
      <c r="VPL2217" s="66">
        <v>0</v>
      </c>
      <c r="VPM2217" s="66">
        <v>651717.88</v>
      </c>
      <c r="VPN2217" s="64" t="s">
        <v>1142</v>
      </c>
      <c r="VPO2217" s="64" t="s">
        <v>448</v>
      </c>
      <c r="VPP2217" s="64" t="s">
        <v>2390</v>
      </c>
      <c r="VPQ2217" s="64" t="s">
        <v>4</v>
      </c>
      <c r="VPR2217" s="65">
        <v>4</v>
      </c>
      <c r="VPS2217" s="66">
        <v>651717.88</v>
      </c>
      <c r="VPT2217" s="66">
        <v>0</v>
      </c>
      <c r="VPU2217" s="66">
        <v>651717.88</v>
      </c>
      <c r="VPV2217" s="64" t="s">
        <v>1142</v>
      </c>
      <c r="VPW2217" s="64" t="s">
        <v>448</v>
      </c>
      <c r="VPX2217" s="64" t="s">
        <v>2390</v>
      </c>
      <c r="VPY2217" s="64" t="s">
        <v>4</v>
      </c>
      <c r="VPZ2217" s="65">
        <v>4</v>
      </c>
      <c r="VQA2217" s="66">
        <v>651717.88</v>
      </c>
      <c r="VQB2217" s="66">
        <v>0</v>
      </c>
      <c r="VQC2217" s="66">
        <v>651717.88</v>
      </c>
      <c r="VQD2217" s="64" t="s">
        <v>1142</v>
      </c>
      <c r="VQE2217" s="64" t="s">
        <v>448</v>
      </c>
      <c r="VQF2217" s="64" t="s">
        <v>2390</v>
      </c>
      <c r="VQG2217" s="64" t="s">
        <v>4</v>
      </c>
      <c r="VQH2217" s="65">
        <v>4</v>
      </c>
      <c r="VQI2217" s="66">
        <v>651717.88</v>
      </c>
      <c r="VQJ2217" s="66">
        <v>0</v>
      </c>
      <c r="VQK2217" s="66">
        <v>651717.88</v>
      </c>
      <c r="VQL2217" s="64" t="s">
        <v>1142</v>
      </c>
      <c r="VQM2217" s="64" t="s">
        <v>448</v>
      </c>
      <c r="VQN2217" s="64" t="s">
        <v>2390</v>
      </c>
      <c r="VQO2217" s="64" t="s">
        <v>4</v>
      </c>
      <c r="VQP2217" s="65">
        <v>4</v>
      </c>
      <c r="VQQ2217" s="66">
        <v>651717.88</v>
      </c>
      <c r="VQR2217" s="66">
        <v>0</v>
      </c>
      <c r="VQS2217" s="66">
        <v>651717.88</v>
      </c>
      <c r="VQT2217" s="64" t="s">
        <v>1142</v>
      </c>
      <c r="VQU2217" s="64" t="s">
        <v>448</v>
      </c>
      <c r="VQV2217" s="64" t="s">
        <v>2390</v>
      </c>
      <c r="VQW2217" s="64" t="s">
        <v>4</v>
      </c>
      <c r="VQX2217" s="65">
        <v>4</v>
      </c>
      <c r="VQY2217" s="66">
        <v>651717.88</v>
      </c>
      <c r="VQZ2217" s="66">
        <v>0</v>
      </c>
      <c r="VRA2217" s="66">
        <v>651717.88</v>
      </c>
      <c r="VRB2217" s="64" t="s">
        <v>1142</v>
      </c>
      <c r="VRC2217" s="64" t="s">
        <v>448</v>
      </c>
      <c r="VRD2217" s="64" t="s">
        <v>2390</v>
      </c>
      <c r="VRE2217" s="64" t="s">
        <v>4</v>
      </c>
      <c r="VRF2217" s="65">
        <v>4</v>
      </c>
      <c r="VRG2217" s="66">
        <v>651717.88</v>
      </c>
      <c r="VRH2217" s="66">
        <v>0</v>
      </c>
      <c r="VRI2217" s="66">
        <v>651717.88</v>
      </c>
      <c r="VRJ2217" s="64" t="s">
        <v>1142</v>
      </c>
      <c r="VRK2217" s="64" t="s">
        <v>448</v>
      </c>
      <c r="VRL2217" s="64" t="s">
        <v>2390</v>
      </c>
      <c r="VRM2217" s="64" t="s">
        <v>4</v>
      </c>
      <c r="VRN2217" s="65">
        <v>4</v>
      </c>
      <c r="VRO2217" s="66">
        <v>651717.88</v>
      </c>
      <c r="VRP2217" s="66">
        <v>0</v>
      </c>
      <c r="VRQ2217" s="66">
        <v>651717.88</v>
      </c>
      <c r="VRR2217" s="64" t="s">
        <v>1142</v>
      </c>
      <c r="VRS2217" s="64" t="s">
        <v>448</v>
      </c>
      <c r="VRT2217" s="64" t="s">
        <v>2390</v>
      </c>
      <c r="VRU2217" s="64" t="s">
        <v>4</v>
      </c>
      <c r="VRV2217" s="65">
        <v>4</v>
      </c>
      <c r="VRW2217" s="66">
        <v>651717.88</v>
      </c>
      <c r="VRX2217" s="66">
        <v>0</v>
      </c>
      <c r="VRY2217" s="66">
        <v>651717.88</v>
      </c>
      <c r="VRZ2217" s="64" t="s">
        <v>1142</v>
      </c>
      <c r="VSA2217" s="64" t="s">
        <v>448</v>
      </c>
      <c r="VSB2217" s="64" t="s">
        <v>2390</v>
      </c>
      <c r="VSC2217" s="64" t="s">
        <v>4</v>
      </c>
      <c r="VSD2217" s="65">
        <v>4</v>
      </c>
      <c r="VSE2217" s="66">
        <v>651717.88</v>
      </c>
      <c r="VSF2217" s="66">
        <v>0</v>
      </c>
      <c r="VSG2217" s="66">
        <v>651717.88</v>
      </c>
      <c r="VSH2217" s="64" t="s">
        <v>1142</v>
      </c>
      <c r="VSI2217" s="64" t="s">
        <v>448</v>
      </c>
      <c r="VSJ2217" s="64" t="s">
        <v>2390</v>
      </c>
      <c r="VSK2217" s="64" t="s">
        <v>4</v>
      </c>
      <c r="VSL2217" s="65">
        <v>4</v>
      </c>
      <c r="VSM2217" s="66">
        <v>651717.88</v>
      </c>
      <c r="VSN2217" s="66">
        <v>0</v>
      </c>
      <c r="VSO2217" s="66">
        <v>651717.88</v>
      </c>
      <c r="VSP2217" s="64" t="s">
        <v>1142</v>
      </c>
      <c r="VSQ2217" s="64" t="s">
        <v>448</v>
      </c>
      <c r="VSR2217" s="64" t="s">
        <v>2390</v>
      </c>
      <c r="VSS2217" s="64" t="s">
        <v>4</v>
      </c>
      <c r="VST2217" s="65">
        <v>4</v>
      </c>
      <c r="VSU2217" s="66">
        <v>651717.88</v>
      </c>
      <c r="VSV2217" s="66">
        <v>0</v>
      </c>
      <c r="VSW2217" s="66">
        <v>651717.88</v>
      </c>
      <c r="VSX2217" s="64" t="s">
        <v>1142</v>
      </c>
      <c r="VSY2217" s="64" t="s">
        <v>448</v>
      </c>
      <c r="VSZ2217" s="64" t="s">
        <v>2390</v>
      </c>
      <c r="VTA2217" s="64" t="s">
        <v>4</v>
      </c>
      <c r="VTB2217" s="65">
        <v>4</v>
      </c>
      <c r="VTC2217" s="66">
        <v>651717.88</v>
      </c>
      <c r="VTD2217" s="66">
        <v>0</v>
      </c>
      <c r="VTE2217" s="66">
        <v>651717.88</v>
      </c>
      <c r="VTF2217" s="64" t="s">
        <v>1142</v>
      </c>
      <c r="VTG2217" s="64" t="s">
        <v>448</v>
      </c>
      <c r="VTH2217" s="64" t="s">
        <v>2390</v>
      </c>
      <c r="VTI2217" s="64" t="s">
        <v>4</v>
      </c>
      <c r="VTJ2217" s="65">
        <v>4</v>
      </c>
      <c r="VTK2217" s="66">
        <v>651717.88</v>
      </c>
      <c r="VTL2217" s="66">
        <v>0</v>
      </c>
      <c r="VTM2217" s="66">
        <v>651717.88</v>
      </c>
      <c r="VTN2217" s="64" t="s">
        <v>1142</v>
      </c>
      <c r="VTO2217" s="64" t="s">
        <v>448</v>
      </c>
      <c r="VTP2217" s="64" t="s">
        <v>2390</v>
      </c>
      <c r="VTQ2217" s="64" t="s">
        <v>4</v>
      </c>
      <c r="VTR2217" s="65">
        <v>4</v>
      </c>
      <c r="VTS2217" s="66">
        <v>651717.88</v>
      </c>
      <c r="VTT2217" s="66">
        <v>0</v>
      </c>
      <c r="VTU2217" s="66">
        <v>651717.88</v>
      </c>
      <c r="VTV2217" s="64" t="s">
        <v>1142</v>
      </c>
      <c r="VTW2217" s="64" t="s">
        <v>448</v>
      </c>
      <c r="VTX2217" s="64" t="s">
        <v>2390</v>
      </c>
      <c r="VTY2217" s="64" t="s">
        <v>4</v>
      </c>
      <c r="VTZ2217" s="65">
        <v>4</v>
      </c>
      <c r="VUA2217" s="66">
        <v>651717.88</v>
      </c>
      <c r="VUB2217" s="66">
        <v>0</v>
      </c>
      <c r="VUC2217" s="66">
        <v>651717.88</v>
      </c>
      <c r="VUD2217" s="64" t="s">
        <v>1142</v>
      </c>
      <c r="VUE2217" s="64" t="s">
        <v>448</v>
      </c>
      <c r="VUF2217" s="64" t="s">
        <v>2390</v>
      </c>
      <c r="VUG2217" s="64" t="s">
        <v>4</v>
      </c>
      <c r="VUH2217" s="65">
        <v>4</v>
      </c>
      <c r="VUI2217" s="66">
        <v>651717.88</v>
      </c>
      <c r="VUJ2217" s="66">
        <v>0</v>
      </c>
      <c r="VUK2217" s="66">
        <v>651717.88</v>
      </c>
      <c r="VUL2217" s="64" t="s">
        <v>1142</v>
      </c>
      <c r="VUM2217" s="64" t="s">
        <v>448</v>
      </c>
      <c r="VUN2217" s="64" t="s">
        <v>2390</v>
      </c>
      <c r="VUO2217" s="64" t="s">
        <v>4</v>
      </c>
      <c r="VUP2217" s="65">
        <v>4</v>
      </c>
      <c r="VUQ2217" s="66">
        <v>651717.88</v>
      </c>
      <c r="VUR2217" s="66">
        <v>0</v>
      </c>
      <c r="VUS2217" s="66">
        <v>651717.88</v>
      </c>
      <c r="VUT2217" s="64" t="s">
        <v>1142</v>
      </c>
      <c r="VUU2217" s="64" t="s">
        <v>448</v>
      </c>
      <c r="VUV2217" s="64" t="s">
        <v>2390</v>
      </c>
      <c r="VUW2217" s="64" t="s">
        <v>4</v>
      </c>
      <c r="VUX2217" s="65">
        <v>4</v>
      </c>
      <c r="VUY2217" s="66">
        <v>651717.88</v>
      </c>
      <c r="VUZ2217" s="66">
        <v>0</v>
      </c>
      <c r="VVA2217" s="66">
        <v>651717.88</v>
      </c>
      <c r="VVB2217" s="64" t="s">
        <v>1142</v>
      </c>
      <c r="VVC2217" s="64" t="s">
        <v>448</v>
      </c>
      <c r="VVD2217" s="64" t="s">
        <v>2390</v>
      </c>
      <c r="VVE2217" s="64" t="s">
        <v>4</v>
      </c>
      <c r="VVF2217" s="65">
        <v>4</v>
      </c>
      <c r="VVG2217" s="66">
        <v>651717.88</v>
      </c>
      <c r="VVH2217" s="66">
        <v>0</v>
      </c>
      <c r="VVI2217" s="66">
        <v>651717.88</v>
      </c>
      <c r="VVJ2217" s="64" t="s">
        <v>1142</v>
      </c>
      <c r="VVK2217" s="64" t="s">
        <v>448</v>
      </c>
      <c r="VVL2217" s="64" t="s">
        <v>2390</v>
      </c>
      <c r="VVM2217" s="64" t="s">
        <v>4</v>
      </c>
      <c r="VVN2217" s="65">
        <v>4</v>
      </c>
      <c r="VVO2217" s="66">
        <v>651717.88</v>
      </c>
      <c r="VVP2217" s="66">
        <v>0</v>
      </c>
      <c r="VVQ2217" s="66">
        <v>651717.88</v>
      </c>
      <c r="VVR2217" s="64" t="s">
        <v>1142</v>
      </c>
      <c r="VVS2217" s="64" t="s">
        <v>448</v>
      </c>
      <c r="VVT2217" s="64" t="s">
        <v>2390</v>
      </c>
      <c r="VVU2217" s="64" t="s">
        <v>4</v>
      </c>
      <c r="VVV2217" s="65">
        <v>4</v>
      </c>
      <c r="VVW2217" s="66">
        <v>651717.88</v>
      </c>
      <c r="VVX2217" s="66">
        <v>0</v>
      </c>
      <c r="VVY2217" s="66">
        <v>651717.88</v>
      </c>
      <c r="VVZ2217" s="64" t="s">
        <v>1142</v>
      </c>
      <c r="VWA2217" s="64" t="s">
        <v>448</v>
      </c>
      <c r="VWB2217" s="64" t="s">
        <v>2390</v>
      </c>
      <c r="VWC2217" s="64" t="s">
        <v>4</v>
      </c>
      <c r="VWD2217" s="65">
        <v>4</v>
      </c>
      <c r="VWE2217" s="66">
        <v>651717.88</v>
      </c>
      <c r="VWF2217" s="66">
        <v>0</v>
      </c>
      <c r="VWG2217" s="66">
        <v>651717.88</v>
      </c>
      <c r="VWH2217" s="64" t="s">
        <v>1142</v>
      </c>
      <c r="VWI2217" s="64" t="s">
        <v>448</v>
      </c>
      <c r="VWJ2217" s="64" t="s">
        <v>2390</v>
      </c>
      <c r="VWK2217" s="64" t="s">
        <v>4</v>
      </c>
      <c r="VWL2217" s="65">
        <v>4</v>
      </c>
      <c r="VWM2217" s="66">
        <v>651717.88</v>
      </c>
      <c r="VWN2217" s="66">
        <v>0</v>
      </c>
      <c r="VWO2217" s="66">
        <v>651717.88</v>
      </c>
      <c r="VWP2217" s="64" t="s">
        <v>1142</v>
      </c>
      <c r="VWQ2217" s="64" t="s">
        <v>448</v>
      </c>
      <c r="VWR2217" s="64" t="s">
        <v>2390</v>
      </c>
      <c r="VWS2217" s="64" t="s">
        <v>4</v>
      </c>
      <c r="VWT2217" s="65">
        <v>4</v>
      </c>
      <c r="VWU2217" s="66">
        <v>651717.88</v>
      </c>
      <c r="VWV2217" s="66">
        <v>0</v>
      </c>
      <c r="VWW2217" s="66">
        <v>651717.88</v>
      </c>
      <c r="VWX2217" s="64" t="s">
        <v>1142</v>
      </c>
      <c r="VWY2217" s="64" t="s">
        <v>448</v>
      </c>
      <c r="VWZ2217" s="64" t="s">
        <v>2390</v>
      </c>
      <c r="VXA2217" s="64" t="s">
        <v>4</v>
      </c>
      <c r="VXB2217" s="65">
        <v>4</v>
      </c>
      <c r="VXC2217" s="66">
        <v>651717.88</v>
      </c>
      <c r="VXD2217" s="66">
        <v>0</v>
      </c>
      <c r="VXE2217" s="66">
        <v>651717.88</v>
      </c>
      <c r="VXF2217" s="64" t="s">
        <v>1142</v>
      </c>
      <c r="VXG2217" s="64" t="s">
        <v>448</v>
      </c>
      <c r="VXH2217" s="64" t="s">
        <v>2390</v>
      </c>
      <c r="VXI2217" s="64" t="s">
        <v>4</v>
      </c>
      <c r="VXJ2217" s="65">
        <v>4</v>
      </c>
      <c r="VXK2217" s="66">
        <v>651717.88</v>
      </c>
      <c r="VXL2217" s="66">
        <v>0</v>
      </c>
      <c r="VXM2217" s="66">
        <v>651717.88</v>
      </c>
      <c r="VXN2217" s="64" t="s">
        <v>1142</v>
      </c>
      <c r="VXO2217" s="64" t="s">
        <v>448</v>
      </c>
      <c r="VXP2217" s="64" t="s">
        <v>2390</v>
      </c>
      <c r="VXQ2217" s="64" t="s">
        <v>4</v>
      </c>
      <c r="VXR2217" s="65">
        <v>4</v>
      </c>
      <c r="VXS2217" s="66">
        <v>651717.88</v>
      </c>
      <c r="VXT2217" s="66">
        <v>0</v>
      </c>
      <c r="VXU2217" s="66">
        <v>651717.88</v>
      </c>
      <c r="VXV2217" s="64" t="s">
        <v>1142</v>
      </c>
      <c r="VXW2217" s="64" t="s">
        <v>448</v>
      </c>
      <c r="VXX2217" s="64" t="s">
        <v>2390</v>
      </c>
      <c r="VXY2217" s="64" t="s">
        <v>4</v>
      </c>
      <c r="VXZ2217" s="65">
        <v>4</v>
      </c>
      <c r="VYA2217" s="66">
        <v>651717.88</v>
      </c>
      <c r="VYB2217" s="66">
        <v>0</v>
      </c>
      <c r="VYC2217" s="66">
        <v>651717.88</v>
      </c>
      <c r="VYD2217" s="64" t="s">
        <v>1142</v>
      </c>
      <c r="VYE2217" s="64" t="s">
        <v>448</v>
      </c>
      <c r="VYF2217" s="64" t="s">
        <v>2390</v>
      </c>
      <c r="VYG2217" s="64" t="s">
        <v>4</v>
      </c>
      <c r="VYH2217" s="65">
        <v>4</v>
      </c>
      <c r="VYI2217" s="66">
        <v>651717.88</v>
      </c>
      <c r="VYJ2217" s="66">
        <v>0</v>
      </c>
      <c r="VYK2217" s="66">
        <v>651717.88</v>
      </c>
      <c r="VYL2217" s="64" t="s">
        <v>1142</v>
      </c>
      <c r="VYM2217" s="64" t="s">
        <v>448</v>
      </c>
      <c r="VYN2217" s="64" t="s">
        <v>2390</v>
      </c>
      <c r="VYO2217" s="64" t="s">
        <v>4</v>
      </c>
      <c r="VYP2217" s="65">
        <v>4</v>
      </c>
      <c r="VYQ2217" s="66">
        <v>651717.88</v>
      </c>
      <c r="VYR2217" s="66">
        <v>0</v>
      </c>
      <c r="VYS2217" s="66">
        <v>651717.88</v>
      </c>
      <c r="VYT2217" s="64" t="s">
        <v>1142</v>
      </c>
      <c r="VYU2217" s="64" t="s">
        <v>448</v>
      </c>
      <c r="VYV2217" s="64" t="s">
        <v>2390</v>
      </c>
      <c r="VYW2217" s="64" t="s">
        <v>4</v>
      </c>
      <c r="VYX2217" s="65">
        <v>4</v>
      </c>
      <c r="VYY2217" s="66">
        <v>651717.88</v>
      </c>
      <c r="VYZ2217" s="66">
        <v>0</v>
      </c>
      <c r="VZA2217" s="66">
        <v>651717.88</v>
      </c>
      <c r="VZB2217" s="64" t="s">
        <v>1142</v>
      </c>
      <c r="VZC2217" s="64" t="s">
        <v>448</v>
      </c>
      <c r="VZD2217" s="64" t="s">
        <v>2390</v>
      </c>
      <c r="VZE2217" s="64" t="s">
        <v>4</v>
      </c>
      <c r="VZF2217" s="65">
        <v>4</v>
      </c>
      <c r="VZG2217" s="66">
        <v>651717.88</v>
      </c>
      <c r="VZH2217" s="66">
        <v>0</v>
      </c>
      <c r="VZI2217" s="66">
        <v>651717.88</v>
      </c>
      <c r="VZJ2217" s="64" t="s">
        <v>1142</v>
      </c>
      <c r="VZK2217" s="64" t="s">
        <v>448</v>
      </c>
      <c r="VZL2217" s="64" t="s">
        <v>2390</v>
      </c>
      <c r="VZM2217" s="64" t="s">
        <v>4</v>
      </c>
      <c r="VZN2217" s="65">
        <v>4</v>
      </c>
      <c r="VZO2217" s="66">
        <v>651717.88</v>
      </c>
      <c r="VZP2217" s="66">
        <v>0</v>
      </c>
      <c r="VZQ2217" s="66">
        <v>651717.88</v>
      </c>
      <c r="VZR2217" s="64" t="s">
        <v>1142</v>
      </c>
      <c r="VZS2217" s="64" t="s">
        <v>448</v>
      </c>
      <c r="VZT2217" s="64" t="s">
        <v>2390</v>
      </c>
      <c r="VZU2217" s="64" t="s">
        <v>4</v>
      </c>
      <c r="VZV2217" s="65">
        <v>4</v>
      </c>
      <c r="VZW2217" s="66">
        <v>651717.88</v>
      </c>
      <c r="VZX2217" s="66">
        <v>0</v>
      </c>
      <c r="VZY2217" s="66">
        <v>651717.88</v>
      </c>
      <c r="VZZ2217" s="64" t="s">
        <v>1142</v>
      </c>
      <c r="WAA2217" s="64" t="s">
        <v>448</v>
      </c>
      <c r="WAB2217" s="64" t="s">
        <v>2390</v>
      </c>
      <c r="WAC2217" s="64" t="s">
        <v>4</v>
      </c>
      <c r="WAD2217" s="65">
        <v>4</v>
      </c>
      <c r="WAE2217" s="66">
        <v>651717.88</v>
      </c>
      <c r="WAF2217" s="66">
        <v>0</v>
      </c>
      <c r="WAG2217" s="66">
        <v>651717.88</v>
      </c>
      <c r="WAH2217" s="64" t="s">
        <v>1142</v>
      </c>
      <c r="WAI2217" s="64" t="s">
        <v>448</v>
      </c>
      <c r="WAJ2217" s="64" t="s">
        <v>2390</v>
      </c>
      <c r="WAK2217" s="64" t="s">
        <v>4</v>
      </c>
      <c r="WAL2217" s="65">
        <v>4</v>
      </c>
      <c r="WAM2217" s="66">
        <v>651717.88</v>
      </c>
      <c r="WAN2217" s="66">
        <v>0</v>
      </c>
      <c r="WAO2217" s="66">
        <v>651717.88</v>
      </c>
      <c r="WAP2217" s="64" t="s">
        <v>1142</v>
      </c>
      <c r="WAQ2217" s="64" t="s">
        <v>448</v>
      </c>
      <c r="WAR2217" s="64" t="s">
        <v>2390</v>
      </c>
      <c r="WAS2217" s="64" t="s">
        <v>4</v>
      </c>
      <c r="WAT2217" s="65">
        <v>4</v>
      </c>
      <c r="WAU2217" s="66">
        <v>651717.88</v>
      </c>
      <c r="WAV2217" s="66">
        <v>0</v>
      </c>
      <c r="WAW2217" s="66">
        <v>651717.88</v>
      </c>
      <c r="WAX2217" s="64" t="s">
        <v>1142</v>
      </c>
      <c r="WAY2217" s="64" t="s">
        <v>448</v>
      </c>
      <c r="WAZ2217" s="64" t="s">
        <v>2390</v>
      </c>
      <c r="WBA2217" s="64" t="s">
        <v>4</v>
      </c>
      <c r="WBB2217" s="65">
        <v>4</v>
      </c>
      <c r="WBC2217" s="66">
        <v>651717.88</v>
      </c>
      <c r="WBD2217" s="66">
        <v>0</v>
      </c>
      <c r="WBE2217" s="66">
        <v>651717.88</v>
      </c>
      <c r="WBF2217" s="64" t="s">
        <v>1142</v>
      </c>
      <c r="WBG2217" s="64" t="s">
        <v>448</v>
      </c>
      <c r="WBH2217" s="64" t="s">
        <v>2390</v>
      </c>
      <c r="WBI2217" s="64" t="s">
        <v>4</v>
      </c>
      <c r="WBJ2217" s="65">
        <v>4</v>
      </c>
      <c r="WBK2217" s="66">
        <v>651717.88</v>
      </c>
      <c r="WBL2217" s="66">
        <v>0</v>
      </c>
      <c r="WBM2217" s="66">
        <v>651717.88</v>
      </c>
      <c r="WBN2217" s="64" t="s">
        <v>1142</v>
      </c>
      <c r="WBO2217" s="64" t="s">
        <v>448</v>
      </c>
      <c r="WBP2217" s="64" t="s">
        <v>2390</v>
      </c>
      <c r="WBQ2217" s="64" t="s">
        <v>4</v>
      </c>
      <c r="WBR2217" s="65">
        <v>4</v>
      </c>
      <c r="WBS2217" s="66">
        <v>651717.88</v>
      </c>
      <c r="WBT2217" s="66">
        <v>0</v>
      </c>
      <c r="WBU2217" s="66">
        <v>651717.88</v>
      </c>
      <c r="WBV2217" s="64" t="s">
        <v>1142</v>
      </c>
      <c r="WBW2217" s="64" t="s">
        <v>448</v>
      </c>
      <c r="WBX2217" s="64" t="s">
        <v>2390</v>
      </c>
      <c r="WBY2217" s="64" t="s">
        <v>4</v>
      </c>
      <c r="WBZ2217" s="65">
        <v>4</v>
      </c>
      <c r="WCA2217" s="66">
        <v>651717.88</v>
      </c>
      <c r="WCB2217" s="66">
        <v>0</v>
      </c>
      <c r="WCC2217" s="66">
        <v>651717.88</v>
      </c>
      <c r="WCD2217" s="64" t="s">
        <v>1142</v>
      </c>
      <c r="WCE2217" s="64" t="s">
        <v>448</v>
      </c>
      <c r="WCF2217" s="64" t="s">
        <v>2390</v>
      </c>
      <c r="WCG2217" s="64" t="s">
        <v>4</v>
      </c>
      <c r="WCH2217" s="65">
        <v>4</v>
      </c>
      <c r="WCI2217" s="66">
        <v>651717.88</v>
      </c>
      <c r="WCJ2217" s="66">
        <v>0</v>
      </c>
      <c r="WCK2217" s="66">
        <v>651717.88</v>
      </c>
      <c r="WCL2217" s="64" t="s">
        <v>1142</v>
      </c>
      <c r="WCM2217" s="64" t="s">
        <v>448</v>
      </c>
      <c r="WCN2217" s="64" t="s">
        <v>2390</v>
      </c>
      <c r="WCO2217" s="64" t="s">
        <v>4</v>
      </c>
      <c r="WCP2217" s="65">
        <v>4</v>
      </c>
      <c r="WCQ2217" s="66">
        <v>651717.88</v>
      </c>
      <c r="WCR2217" s="66">
        <v>0</v>
      </c>
      <c r="WCS2217" s="66">
        <v>651717.88</v>
      </c>
      <c r="WCT2217" s="64" t="s">
        <v>1142</v>
      </c>
      <c r="WCU2217" s="64" t="s">
        <v>448</v>
      </c>
      <c r="WCV2217" s="64" t="s">
        <v>2390</v>
      </c>
      <c r="WCW2217" s="64" t="s">
        <v>4</v>
      </c>
      <c r="WCX2217" s="65">
        <v>4</v>
      </c>
      <c r="WCY2217" s="66">
        <v>651717.88</v>
      </c>
      <c r="WCZ2217" s="66">
        <v>0</v>
      </c>
      <c r="WDA2217" s="66">
        <v>651717.88</v>
      </c>
      <c r="WDB2217" s="64" t="s">
        <v>1142</v>
      </c>
      <c r="WDC2217" s="64" t="s">
        <v>448</v>
      </c>
      <c r="WDD2217" s="64" t="s">
        <v>2390</v>
      </c>
      <c r="WDE2217" s="64" t="s">
        <v>4</v>
      </c>
      <c r="WDF2217" s="65">
        <v>4</v>
      </c>
      <c r="WDG2217" s="66">
        <v>651717.88</v>
      </c>
      <c r="WDH2217" s="66">
        <v>0</v>
      </c>
      <c r="WDI2217" s="66">
        <v>651717.88</v>
      </c>
      <c r="WDJ2217" s="64" t="s">
        <v>1142</v>
      </c>
      <c r="WDK2217" s="64" t="s">
        <v>448</v>
      </c>
      <c r="WDL2217" s="64" t="s">
        <v>2390</v>
      </c>
      <c r="WDM2217" s="64" t="s">
        <v>4</v>
      </c>
      <c r="WDN2217" s="65">
        <v>4</v>
      </c>
      <c r="WDO2217" s="66">
        <v>651717.88</v>
      </c>
      <c r="WDP2217" s="66">
        <v>0</v>
      </c>
      <c r="WDQ2217" s="66">
        <v>651717.88</v>
      </c>
      <c r="WDR2217" s="64" t="s">
        <v>1142</v>
      </c>
      <c r="WDS2217" s="64" t="s">
        <v>448</v>
      </c>
      <c r="WDT2217" s="64" t="s">
        <v>2390</v>
      </c>
      <c r="WDU2217" s="64" t="s">
        <v>4</v>
      </c>
      <c r="WDV2217" s="65">
        <v>4</v>
      </c>
      <c r="WDW2217" s="66">
        <v>651717.88</v>
      </c>
      <c r="WDX2217" s="66">
        <v>0</v>
      </c>
      <c r="WDY2217" s="66">
        <v>651717.88</v>
      </c>
      <c r="WDZ2217" s="64" t="s">
        <v>1142</v>
      </c>
      <c r="WEA2217" s="64" t="s">
        <v>448</v>
      </c>
      <c r="WEB2217" s="64" t="s">
        <v>2390</v>
      </c>
      <c r="WEC2217" s="64" t="s">
        <v>4</v>
      </c>
      <c r="WED2217" s="65">
        <v>4</v>
      </c>
      <c r="WEE2217" s="66">
        <v>651717.88</v>
      </c>
      <c r="WEF2217" s="66">
        <v>0</v>
      </c>
      <c r="WEG2217" s="66">
        <v>651717.88</v>
      </c>
      <c r="WEH2217" s="64" t="s">
        <v>1142</v>
      </c>
      <c r="WEI2217" s="64" t="s">
        <v>448</v>
      </c>
      <c r="WEJ2217" s="64" t="s">
        <v>2390</v>
      </c>
      <c r="WEK2217" s="64" t="s">
        <v>4</v>
      </c>
      <c r="WEL2217" s="65">
        <v>4</v>
      </c>
      <c r="WEM2217" s="66">
        <v>651717.88</v>
      </c>
      <c r="WEN2217" s="66">
        <v>0</v>
      </c>
      <c r="WEO2217" s="66">
        <v>651717.88</v>
      </c>
      <c r="WEP2217" s="64" t="s">
        <v>1142</v>
      </c>
      <c r="WEQ2217" s="64" t="s">
        <v>448</v>
      </c>
      <c r="WER2217" s="64" t="s">
        <v>2390</v>
      </c>
      <c r="WES2217" s="64" t="s">
        <v>4</v>
      </c>
      <c r="WET2217" s="65">
        <v>4</v>
      </c>
      <c r="WEU2217" s="66">
        <v>651717.88</v>
      </c>
      <c r="WEV2217" s="66">
        <v>0</v>
      </c>
      <c r="WEW2217" s="66">
        <v>651717.88</v>
      </c>
      <c r="WEX2217" s="64" t="s">
        <v>1142</v>
      </c>
      <c r="WEY2217" s="64" t="s">
        <v>448</v>
      </c>
      <c r="WEZ2217" s="64" t="s">
        <v>2390</v>
      </c>
      <c r="WFA2217" s="64" t="s">
        <v>4</v>
      </c>
      <c r="WFB2217" s="65">
        <v>4</v>
      </c>
      <c r="WFC2217" s="66">
        <v>651717.88</v>
      </c>
      <c r="WFD2217" s="66">
        <v>0</v>
      </c>
      <c r="WFE2217" s="66">
        <v>651717.88</v>
      </c>
      <c r="WFF2217" s="64" t="s">
        <v>1142</v>
      </c>
      <c r="WFG2217" s="64" t="s">
        <v>448</v>
      </c>
      <c r="WFH2217" s="64" t="s">
        <v>2390</v>
      </c>
      <c r="WFI2217" s="64" t="s">
        <v>4</v>
      </c>
      <c r="WFJ2217" s="65">
        <v>4</v>
      </c>
      <c r="WFK2217" s="66">
        <v>651717.88</v>
      </c>
      <c r="WFL2217" s="66">
        <v>0</v>
      </c>
      <c r="WFM2217" s="66">
        <v>651717.88</v>
      </c>
      <c r="WFN2217" s="64" t="s">
        <v>1142</v>
      </c>
      <c r="WFO2217" s="64" t="s">
        <v>448</v>
      </c>
      <c r="WFP2217" s="64" t="s">
        <v>2390</v>
      </c>
      <c r="WFQ2217" s="64" t="s">
        <v>4</v>
      </c>
      <c r="WFR2217" s="65">
        <v>4</v>
      </c>
      <c r="WFS2217" s="66">
        <v>651717.88</v>
      </c>
      <c r="WFT2217" s="66">
        <v>0</v>
      </c>
      <c r="WFU2217" s="66">
        <v>651717.88</v>
      </c>
      <c r="WFV2217" s="64" t="s">
        <v>1142</v>
      </c>
      <c r="WFW2217" s="64" t="s">
        <v>448</v>
      </c>
      <c r="WFX2217" s="64" t="s">
        <v>2390</v>
      </c>
      <c r="WFY2217" s="64" t="s">
        <v>4</v>
      </c>
      <c r="WFZ2217" s="65">
        <v>4</v>
      </c>
      <c r="WGA2217" s="66">
        <v>651717.88</v>
      </c>
      <c r="WGB2217" s="66">
        <v>0</v>
      </c>
      <c r="WGC2217" s="66">
        <v>651717.88</v>
      </c>
      <c r="WGD2217" s="64" t="s">
        <v>1142</v>
      </c>
      <c r="WGE2217" s="64" t="s">
        <v>448</v>
      </c>
      <c r="WGF2217" s="64" t="s">
        <v>2390</v>
      </c>
      <c r="WGG2217" s="64" t="s">
        <v>4</v>
      </c>
      <c r="WGH2217" s="65">
        <v>4</v>
      </c>
      <c r="WGI2217" s="66">
        <v>651717.88</v>
      </c>
      <c r="WGJ2217" s="66">
        <v>0</v>
      </c>
      <c r="WGK2217" s="66">
        <v>651717.88</v>
      </c>
      <c r="WGL2217" s="64" t="s">
        <v>1142</v>
      </c>
      <c r="WGM2217" s="64" t="s">
        <v>448</v>
      </c>
      <c r="WGN2217" s="64" t="s">
        <v>2390</v>
      </c>
      <c r="WGO2217" s="64" t="s">
        <v>4</v>
      </c>
      <c r="WGP2217" s="65">
        <v>4</v>
      </c>
      <c r="WGQ2217" s="66">
        <v>651717.88</v>
      </c>
      <c r="WGR2217" s="66">
        <v>0</v>
      </c>
      <c r="WGS2217" s="66">
        <v>651717.88</v>
      </c>
      <c r="WGT2217" s="64" t="s">
        <v>1142</v>
      </c>
      <c r="WGU2217" s="64" t="s">
        <v>448</v>
      </c>
      <c r="WGV2217" s="64" t="s">
        <v>2390</v>
      </c>
      <c r="WGW2217" s="64" t="s">
        <v>4</v>
      </c>
      <c r="WGX2217" s="65">
        <v>4</v>
      </c>
      <c r="WGY2217" s="66">
        <v>651717.88</v>
      </c>
      <c r="WGZ2217" s="66">
        <v>0</v>
      </c>
      <c r="WHA2217" s="66">
        <v>651717.88</v>
      </c>
      <c r="WHB2217" s="64" t="s">
        <v>1142</v>
      </c>
      <c r="WHC2217" s="64" t="s">
        <v>448</v>
      </c>
      <c r="WHD2217" s="64" t="s">
        <v>2390</v>
      </c>
      <c r="WHE2217" s="64" t="s">
        <v>4</v>
      </c>
      <c r="WHF2217" s="65">
        <v>4</v>
      </c>
      <c r="WHG2217" s="66">
        <v>651717.88</v>
      </c>
      <c r="WHH2217" s="66">
        <v>0</v>
      </c>
      <c r="WHI2217" s="66">
        <v>651717.88</v>
      </c>
      <c r="WHJ2217" s="64" t="s">
        <v>1142</v>
      </c>
      <c r="WHK2217" s="64" t="s">
        <v>448</v>
      </c>
      <c r="WHL2217" s="64" t="s">
        <v>2390</v>
      </c>
      <c r="WHM2217" s="64" t="s">
        <v>4</v>
      </c>
      <c r="WHN2217" s="65">
        <v>4</v>
      </c>
      <c r="WHO2217" s="66">
        <v>651717.88</v>
      </c>
      <c r="WHP2217" s="66">
        <v>0</v>
      </c>
      <c r="WHQ2217" s="66">
        <v>651717.88</v>
      </c>
      <c r="WHR2217" s="64" t="s">
        <v>1142</v>
      </c>
      <c r="WHS2217" s="64" t="s">
        <v>448</v>
      </c>
      <c r="WHT2217" s="64" t="s">
        <v>2390</v>
      </c>
      <c r="WHU2217" s="64" t="s">
        <v>4</v>
      </c>
      <c r="WHV2217" s="65">
        <v>4</v>
      </c>
      <c r="WHW2217" s="66">
        <v>651717.88</v>
      </c>
      <c r="WHX2217" s="66">
        <v>0</v>
      </c>
      <c r="WHY2217" s="66">
        <v>651717.88</v>
      </c>
      <c r="WHZ2217" s="64" t="s">
        <v>1142</v>
      </c>
      <c r="WIA2217" s="64" t="s">
        <v>448</v>
      </c>
      <c r="WIB2217" s="64" t="s">
        <v>2390</v>
      </c>
      <c r="WIC2217" s="64" t="s">
        <v>4</v>
      </c>
      <c r="WID2217" s="65">
        <v>4</v>
      </c>
      <c r="WIE2217" s="66">
        <v>651717.88</v>
      </c>
      <c r="WIF2217" s="66">
        <v>0</v>
      </c>
      <c r="WIG2217" s="66">
        <v>651717.88</v>
      </c>
      <c r="WIH2217" s="64" t="s">
        <v>1142</v>
      </c>
      <c r="WII2217" s="64" t="s">
        <v>448</v>
      </c>
      <c r="WIJ2217" s="64" t="s">
        <v>2390</v>
      </c>
      <c r="WIK2217" s="64" t="s">
        <v>4</v>
      </c>
      <c r="WIL2217" s="65">
        <v>4</v>
      </c>
      <c r="WIM2217" s="66">
        <v>651717.88</v>
      </c>
      <c r="WIN2217" s="66">
        <v>0</v>
      </c>
      <c r="WIO2217" s="66">
        <v>651717.88</v>
      </c>
      <c r="WIP2217" s="64" t="s">
        <v>1142</v>
      </c>
      <c r="WIQ2217" s="64" t="s">
        <v>448</v>
      </c>
      <c r="WIR2217" s="64" t="s">
        <v>2390</v>
      </c>
      <c r="WIS2217" s="64" t="s">
        <v>4</v>
      </c>
      <c r="WIT2217" s="65">
        <v>4</v>
      </c>
      <c r="WIU2217" s="66">
        <v>651717.88</v>
      </c>
      <c r="WIV2217" s="66">
        <v>0</v>
      </c>
      <c r="WIW2217" s="66">
        <v>651717.88</v>
      </c>
      <c r="WIX2217" s="64" t="s">
        <v>1142</v>
      </c>
      <c r="WIY2217" s="64" t="s">
        <v>448</v>
      </c>
      <c r="WIZ2217" s="64" t="s">
        <v>2390</v>
      </c>
      <c r="WJA2217" s="64" t="s">
        <v>4</v>
      </c>
      <c r="WJB2217" s="65">
        <v>4</v>
      </c>
      <c r="WJC2217" s="66">
        <v>651717.88</v>
      </c>
      <c r="WJD2217" s="66">
        <v>0</v>
      </c>
      <c r="WJE2217" s="66">
        <v>651717.88</v>
      </c>
      <c r="WJF2217" s="64" t="s">
        <v>1142</v>
      </c>
      <c r="WJG2217" s="64" t="s">
        <v>448</v>
      </c>
      <c r="WJH2217" s="64" t="s">
        <v>2390</v>
      </c>
      <c r="WJI2217" s="64" t="s">
        <v>4</v>
      </c>
      <c r="WJJ2217" s="65">
        <v>4</v>
      </c>
      <c r="WJK2217" s="66">
        <v>651717.88</v>
      </c>
      <c r="WJL2217" s="66">
        <v>0</v>
      </c>
      <c r="WJM2217" s="66">
        <v>651717.88</v>
      </c>
      <c r="WJN2217" s="64" t="s">
        <v>1142</v>
      </c>
      <c r="WJO2217" s="64" t="s">
        <v>448</v>
      </c>
      <c r="WJP2217" s="64" t="s">
        <v>2390</v>
      </c>
      <c r="WJQ2217" s="64" t="s">
        <v>4</v>
      </c>
      <c r="WJR2217" s="65">
        <v>4</v>
      </c>
      <c r="WJS2217" s="66">
        <v>651717.88</v>
      </c>
      <c r="WJT2217" s="66">
        <v>0</v>
      </c>
      <c r="WJU2217" s="66">
        <v>651717.88</v>
      </c>
      <c r="WJV2217" s="64" t="s">
        <v>1142</v>
      </c>
      <c r="WJW2217" s="64" t="s">
        <v>448</v>
      </c>
      <c r="WJX2217" s="64" t="s">
        <v>2390</v>
      </c>
      <c r="WJY2217" s="64" t="s">
        <v>4</v>
      </c>
      <c r="WJZ2217" s="65">
        <v>4</v>
      </c>
      <c r="WKA2217" s="66">
        <v>651717.88</v>
      </c>
      <c r="WKB2217" s="66">
        <v>0</v>
      </c>
      <c r="WKC2217" s="66">
        <v>651717.88</v>
      </c>
      <c r="WKD2217" s="64" t="s">
        <v>1142</v>
      </c>
      <c r="WKE2217" s="64" t="s">
        <v>448</v>
      </c>
      <c r="WKF2217" s="64" t="s">
        <v>2390</v>
      </c>
      <c r="WKG2217" s="64" t="s">
        <v>4</v>
      </c>
      <c r="WKH2217" s="65">
        <v>4</v>
      </c>
      <c r="WKI2217" s="66">
        <v>651717.88</v>
      </c>
      <c r="WKJ2217" s="66">
        <v>0</v>
      </c>
      <c r="WKK2217" s="66">
        <v>651717.88</v>
      </c>
      <c r="WKL2217" s="64" t="s">
        <v>1142</v>
      </c>
      <c r="WKM2217" s="64" t="s">
        <v>448</v>
      </c>
      <c r="WKN2217" s="64" t="s">
        <v>2390</v>
      </c>
      <c r="WKO2217" s="64" t="s">
        <v>4</v>
      </c>
      <c r="WKP2217" s="65">
        <v>4</v>
      </c>
      <c r="WKQ2217" s="66">
        <v>651717.88</v>
      </c>
      <c r="WKR2217" s="66">
        <v>0</v>
      </c>
      <c r="WKS2217" s="66">
        <v>651717.88</v>
      </c>
      <c r="WKT2217" s="64" t="s">
        <v>1142</v>
      </c>
      <c r="WKU2217" s="64" t="s">
        <v>448</v>
      </c>
      <c r="WKV2217" s="64" t="s">
        <v>2390</v>
      </c>
      <c r="WKW2217" s="64" t="s">
        <v>4</v>
      </c>
      <c r="WKX2217" s="65">
        <v>4</v>
      </c>
      <c r="WKY2217" s="66">
        <v>651717.88</v>
      </c>
      <c r="WKZ2217" s="66">
        <v>0</v>
      </c>
      <c r="WLA2217" s="66">
        <v>651717.88</v>
      </c>
      <c r="WLB2217" s="64" t="s">
        <v>1142</v>
      </c>
      <c r="WLC2217" s="64" t="s">
        <v>448</v>
      </c>
      <c r="WLD2217" s="64" t="s">
        <v>2390</v>
      </c>
      <c r="WLE2217" s="64" t="s">
        <v>4</v>
      </c>
      <c r="WLF2217" s="65">
        <v>4</v>
      </c>
      <c r="WLG2217" s="66">
        <v>651717.88</v>
      </c>
      <c r="WLH2217" s="66">
        <v>0</v>
      </c>
      <c r="WLI2217" s="66">
        <v>651717.88</v>
      </c>
      <c r="WLJ2217" s="64" t="s">
        <v>1142</v>
      </c>
      <c r="WLK2217" s="64" t="s">
        <v>448</v>
      </c>
      <c r="WLL2217" s="64" t="s">
        <v>2390</v>
      </c>
      <c r="WLM2217" s="64" t="s">
        <v>4</v>
      </c>
      <c r="WLN2217" s="65">
        <v>4</v>
      </c>
      <c r="WLO2217" s="66">
        <v>651717.88</v>
      </c>
      <c r="WLP2217" s="66">
        <v>0</v>
      </c>
      <c r="WLQ2217" s="66">
        <v>651717.88</v>
      </c>
      <c r="WLR2217" s="64" t="s">
        <v>1142</v>
      </c>
      <c r="WLS2217" s="64" t="s">
        <v>448</v>
      </c>
      <c r="WLT2217" s="64" t="s">
        <v>2390</v>
      </c>
      <c r="WLU2217" s="64" t="s">
        <v>4</v>
      </c>
      <c r="WLV2217" s="65">
        <v>4</v>
      </c>
      <c r="WLW2217" s="66">
        <v>651717.88</v>
      </c>
      <c r="WLX2217" s="66">
        <v>0</v>
      </c>
      <c r="WLY2217" s="66">
        <v>651717.88</v>
      </c>
      <c r="WLZ2217" s="64" t="s">
        <v>1142</v>
      </c>
      <c r="WMA2217" s="64" t="s">
        <v>448</v>
      </c>
      <c r="WMB2217" s="64" t="s">
        <v>2390</v>
      </c>
      <c r="WMC2217" s="64" t="s">
        <v>4</v>
      </c>
      <c r="WMD2217" s="65">
        <v>4</v>
      </c>
      <c r="WME2217" s="66">
        <v>651717.88</v>
      </c>
      <c r="WMF2217" s="66">
        <v>0</v>
      </c>
      <c r="WMG2217" s="66">
        <v>651717.88</v>
      </c>
      <c r="WMH2217" s="64" t="s">
        <v>1142</v>
      </c>
      <c r="WMI2217" s="64" t="s">
        <v>448</v>
      </c>
      <c r="WMJ2217" s="64" t="s">
        <v>2390</v>
      </c>
      <c r="WMK2217" s="64" t="s">
        <v>4</v>
      </c>
      <c r="WML2217" s="65">
        <v>4</v>
      </c>
      <c r="WMM2217" s="66">
        <v>651717.88</v>
      </c>
      <c r="WMN2217" s="66">
        <v>0</v>
      </c>
      <c r="WMO2217" s="66">
        <v>651717.88</v>
      </c>
      <c r="WMP2217" s="64" t="s">
        <v>1142</v>
      </c>
      <c r="WMQ2217" s="64" t="s">
        <v>448</v>
      </c>
      <c r="WMR2217" s="64" t="s">
        <v>2390</v>
      </c>
      <c r="WMS2217" s="64" t="s">
        <v>4</v>
      </c>
      <c r="WMT2217" s="65">
        <v>4</v>
      </c>
      <c r="WMU2217" s="66">
        <v>651717.88</v>
      </c>
      <c r="WMV2217" s="66">
        <v>0</v>
      </c>
      <c r="WMW2217" s="66">
        <v>651717.88</v>
      </c>
      <c r="WMX2217" s="64" t="s">
        <v>1142</v>
      </c>
      <c r="WMY2217" s="64" t="s">
        <v>448</v>
      </c>
      <c r="WMZ2217" s="64" t="s">
        <v>2390</v>
      </c>
      <c r="WNA2217" s="64" t="s">
        <v>4</v>
      </c>
      <c r="WNB2217" s="65">
        <v>4</v>
      </c>
      <c r="WNC2217" s="66">
        <v>651717.88</v>
      </c>
      <c r="WND2217" s="66">
        <v>0</v>
      </c>
      <c r="WNE2217" s="66">
        <v>651717.88</v>
      </c>
      <c r="WNF2217" s="64" t="s">
        <v>1142</v>
      </c>
      <c r="WNG2217" s="64" t="s">
        <v>448</v>
      </c>
      <c r="WNH2217" s="64" t="s">
        <v>2390</v>
      </c>
      <c r="WNI2217" s="64" t="s">
        <v>4</v>
      </c>
      <c r="WNJ2217" s="65">
        <v>4</v>
      </c>
      <c r="WNK2217" s="66">
        <v>651717.88</v>
      </c>
      <c r="WNL2217" s="66">
        <v>0</v>
      </c>
      <c r="WNM2217" s="66">
        <v>651717.88</v>
      </c>
      <c r="WNN2217" s="64" t="s">
        <v>1142</v>
      </c>
      <c r="WNO2217" s="64" t="s">
        <v>448</v>
      </c>
      <c r="WNP2217" s="64" t="s">
        <v>2390</v>
      </c>
      <c r="WNQ2217" s="64" t="s">
        <v>4</v>
      </c>
      <c r="WNR2217" s="65">
        <v>4</v>
      </c>
      <c r="WNS2217" s="66">
        <v>651717.88</v>
      </c>
      <c r="WNT2217" s="66">
        <v>0</v>
      </c>
      <c r="WNU2217" s="66">
        <v>651717.88</v>
      </c>
      <c r="WNV2217" s="64" t="s">
        <v>1142</v>
      </c>
      <c r="WNW2217" s="64" t="s">
        <v>448</v>
      </c>
      <c r="WNX2217" s="64" t="s">
        <v>2390</v>
      </c>
      <c r="WNY2217" s="64" t="s">
        <v>4</v>
      </c>
      <c r="WNZ2217" s="65">
        <v>4</v>
      </c>
      <c r="WOA2217" s="66">
        <v>651717.88</v>
      </c>
      <c r="WOB2217" s="66">
        <v>0</v>
      </c>
      <c r="WOC2217" s="66">
        <v>651717.88</v>
      </c>
      <c r="WOD2217" s="64" t="s">
        <v>1142</v>
      </c>
      <c r="WOE2217" s="64" t="s">
        <v>448</v>
      </c>
      <c r="WOF2217" s="64" t="s">
        <v>2390</v>
      </c>
      <c r="WOG2217" s="64" t="s">
        <v>4</v>
      </c>
      <c r="WOH2217" s="65">
        <v>4</v>
      </c>
      <c r="WOI2217" s="66">
        <v>651717.88</v>
      </c>
      <c r="WOJ2217" s="66">
        <v>0</v>
      </c>
      <c r="WOK2217" s="66">
        <v>651717.88</v>
      </c>
      <c r="WOL2217" s="64" t="s">
        <v>1142</v>
      </c>
      <c r="WOM2217" s="64" t="s">
        <v>448</v>
      </c>
      <c r="WON2217" s="64" t="s">
        <v>2390</v>
      </c>
      <c r="WOO2217" s="64" t="s">
        <v>4</v>
      </c>
      <c r="WOP2217" s="65">
        <v>4</v>
      </c>
      <c r="WOQ2217" s="66">
        <v>651717.88</v>
      </c>
      <c r="WOR2217" s="66">
        <v>0</v>
      </c>
      <c r="WOS2217" s="66">
        <v>651717.88</v>
      </c>
      <c r="WOT2217" s="64" t="s">
        <v>1142</v>
      </c>
      <c r="WOU2217" s="64" t="s">
        <v>448</v>
      </c>
      <c r="WOV2217" s="64" t="s">
        <v>2390</v>
      </c>
      <c r="WOW2217" s="64" t="s">
        <v>4</v>
      </c>
      <c r="WOX2217" s="65">
        <v>4</v>
      </c>
      <c r="WOY2217" s="66">
        <v>651717.88</v>
      </c>
      <c r="WOZ2217" s="66">
        <v>0</v>
      </c>
      <c r="WPA2217" s="66">
        <v>651717.88</v>
      </c>
      <c r="WPB2217" s="64" t="s">
        <v>1142</v>
      </c>
      <c r="WPC2217" s="64" t="s">
        <v>448</v>
      </c>
      <c r="WPD2217" s="64" t="s">
        <v>2390</v>
      </c>
      <c r="WPE2217" s="64" t="s">
        <v>4</v>
      </c>
      <c r="WPF2217" s="65">
        <v>4</v>
      </c>
      <c r="WPG2217" s="66">
        <v>651717.88</v>
      </c>
      <c r="WPH2217" s="66">
        <v>0</v>
      </c>
      <c r="WPI2217" s="66">
        <v>651717.88</v>
      </c>
      <c r="WPJ2217" s="64" t="s">
        <v>1142</v>
      </c>
      <c r="WPK2217" s="64" t="s">
        <v>448</v>
      </c>
      <c r="WPL2217" s="64" t="s">
        <v>2390</v>
      </c>
      <c r="WPM2217" s="64" t="s">
        <v>4</v>
      </c>
      <c r="WPN2217" s="65">
        <v>4</v>
      </c>
      <c r="WPO2217" s="66">
        <v>651717.88</v>
      </c>
      <c r="WPP2217" s="66">
        <v>0</v>
      </c>
      <c r="WPQ2217" s="66">
        <v>651717.88</v>
      </c>
      <c r="WPR2217" s="64" t="s">
        <v>1142</v>
      </c>
      <c r="WPS2217" s="64" t="s">
        <v>448</v>
      </c>
      <c r="WPT2217" s="64" t="s">
        <v>2390</v>
      </c>
      <c r="WPU2217" s="64" t="s">
        <v>4</v>
      </c>
      <c r="WPV2217" s="65">
        <v>4</v>
      </c>
      <c r="WPW2217" s="66">
        <v>651717.88</v>
      </c>
      <c r="WPX2217" s="66">
        <v>0</v>
      </c>
      <c r="WPY2217" s="66">
        <v>651717.88</v>
      </c>
      <c r="WPZ2217" s="64" t="s">
        <v>1142</v>
      </c>
      <c r="WQA2217" s="64" t="s">
        <v>448</v>
      </c>
      <c r="WQB2217" s="64" t="s">
        <v>2390</v>
      </c>
      <c r="WQC2217" s="64" t="s">
        <v>4</v>
      </c>
      <c r="WQD2217" s="65">
        <v>4</v>
      </c>
      <c r="WQE2217" s="66">
        <v>651717.88</v>
      </c>
      <c r="WQF2217" s="66">
        <v>0</v>
      </c>
      <c r="WQG2217" s="66">
        <v>651717.88</v>
      </c>
      <c r="WQH2217" s="64" t="s">
        <v>1142</v>
      </c>
      <c r="WQI2217" s="64" t="s">
        <v>448</v>
      </c>
      <c r="WQJ2217" s="64" t="s">
        <v>2390</v>
      </c>
      <c r="WQK2217" s="64" t="s">
        <v>4</v>
      </c>
      <c r="WQL2217" s="65">
        <v>4</v>
      </c>
      <c r="WQM2217" s="66">
        <v>651717.88</v>
      </c>
      <c r="WQN2217" s="66">
        <v>0</v>
      </c>
      <c r="WQO2217" s="66">
        <v>651717.88</v>
      </c>
      <c r="WQP2217" s="64" t="s">
        <v>1142</v>
      </c>
      <c r="WQQ2217" s="64" t="s">
        <v>448</v>
      </c>
      <c r="WQR2217" s="64" t="s">
        <v>2390</v>
      </c>
      <c r="WQS2217" s="64" t="s">
        <v>4</v>
      </c>
      <c r="WQT2217" s="65">
        <v>4</v>
      </c>
      <c r="WQU2217" s="66">
        <v>651717.88</v>
      </c>
      <c r="WQV2217" s="66">
        <v>0</v>
      </c>
      <c r="WQW2217" s="66">
        <v>651717.88</v>
      </c>
      <c r="WQX2217" s="64" t="s">
        <v>1142</v>
      </c>
      <c r="WQY2217" s="64" t="s">
        <v>448</v>
      </c>
      <c r="WQZ2217" s="64" t="s">
        <v>2390</v>
      </c>
      <c r="WRA2217" s="64" t="s">
        <v>4</v>
      </c>
      <c r="WRB2217" s="65">
        <v>4</v>
      </c>
      <c r="WRC2217" s="66">
        <v>651717.88</v>
      </c>
      <c r="WRD2217" s="66">
        <v>0</v>
      </c>
      <c r="WRE2217" s="66">
        <v>651717.88</v>
      </c>
      <c r="WRF2217" s="64" t="s">
        <v>1142</v>
      </c>
      <c r="WRG2217" s="64" t="s">
        <v>448</v>
      </c>
      <c r="WRH2217" s="64" t="s">
        <v>2390</v>
      </c>
      <c r="WRI2217" s="64" t="s">
        <v>4</v>
      </c>
      <c r="WRJ2217" s="65">
        <v>4</v>
      </c>
      <c r="WRK2217" s="66">
        <v>651717.88</v>
      </c>
      <c r="WRL2217" s="66">
        <v>0</v>
      </c>
      <c r="WRM2217" s="66">
        <v>651717.88</v>
      </c>
      <c r="WRN2217" s="64" t="s">
        <v>1142</v>
      </c>
      <c r="WRO2217" s="64" t="s">
        <v>448</v>
      </c>
      <c r="WRP2217" s="64" t="s">
        <v>2390</v>
      </c>
      <c r="WRQ2217" s="64" t="s">
        <v>4</v>
      </c>
      <c r="WRR2217" s="65">
        <v>4</v>
      </c>
      <c r="WRS2217" s="66">
        <v>651717.88</v>
      </c>
      <c r="WRT2217" s="66">
        <v>0</v>
      </c>
      <c r="WRU2217" s="66">
        <v>651717.88</v>
      </c>
      <c r="WRV2217" s="64" t="s">
        <v>1142</v>
      </c>
      <c r="WRW2217" s="64" t="s">
        <v>448</v>
      </c>
      <c r="WRX2217" s="64" t="s">
        <v>2390</v>
      </c>
      <c r="WRY2217" s="64" t="s">
        <v>4</v>
      </c>
      <c r="WRZ2217" s="65">
        <v>4</v>
      </c>
      <c r="WSA2217" s="66">
        <v>651717.88</v>
      </c>
      <c r="WSB2217" s="66">
        <v>0</v>
      </c>
      <c r="WSC2217" s="66">
        <v>651717.88</v>
      </c>
      <c r="WSD2217" s="64" t="s">
        <v>1142</v>
      </c>
      <c r="WSE2217" s="64" t="s">
        <v>448</v>
      </c>
      <c r="WSF2217" s="64" t="s">
        <v>2390</v>
      </c>
      <c r="WSG2217" s="64" t="s">
        <v>4</v>
      </c>
      <c r="WSH2217" s="65">
        <v>4</v>
      </c>
      <c r="WSI2217" s="66">
        <v>651717.88</v>
      </c>
      <c r="WSJ2217" s="66">
        <v>0</v>
      </c>
      <c r="WSK2217" s="66">
        <v>651717.88</v>
      </c>
      <c r="WSL2217" s="64" t="s">
        <v>1142</v>
      </c>
      <c r="WSM2217" s="64" t="s">
        <v>448</v>
      </c>
      <c r="WSN2217" s="64" t="s">
        <v>2390</v>
      </c>
      <c r="WSO2217" s="64" t="s">
        <v>4</v>
      </c>
      <c r="WSP2217" s="65">
        <v>4</v>
      </c>
      <c r="WSQ2217" s="66">
        <v>651717.88</v>
      </c>
      <c r="WSR2217" s="66">
        <v>0</v>
      </c>
      <c r="WSS2217" s="66">
        <v>651717.88</v>
      </c>
      <c r="WST2217" s="64" t="s">
        <v>1142</v>
      </c>
      <c r="WSU2217" s="64" t="s">
        <v>448</v>
      </c>
      <c r="WSV2217" s="64" t="s">
        <v>2390</v>
      </c>
      <c r="WSW2217" s="64" t="s">
        <v>4</v>
      </c>
      <c r="WSX2217" s="65">
        <v>4</v>
      </c>
      <c r="WSY2217" s="66">
        <v>651717.88</v>
      </c>
      <c r="WSZ2217" s="66">
        <v>0</v>
      </c>
      <c r="WTA2217" s="66">
        <v>651717.88</v>
      </c>
      <c r="WTB2217" s="64" t="s">
        <v>1142</v>
      </c>
      <c r="WTC2217" s="64" t="s">
        <v>448</v>
      </c>
      <c r="WTD2217" s="64" t="s">
        <v>2390</v>
      </c>
      <c r="WTE2217" s="64" t="s">
        <v>4</v>
      </c>
      <c r="WTF2217" s="65">
        <v>4</v>
      </c>
      <c r="WTG2217" s="66">
        <v>651717.88</v>
      </c>
      <c r="WTH2217" s="66">
        <v>0</v>
      </c>
      <c r="WTI2217" s="66">
        <v>651717.88</v>
      </c>
      <c r="WTJ2217" s="64" t="s">
        <v>1142</v>
      </c>
      <c r="WTK2217" s="64" t="s">
        <v>448</v>
      </c>
      <c r="WTL2217" s="64" t="s">
        <v>2390</v>
      </c>
      <c r="WTM2217" s="64" t="s">
        <v>4</v>
      </c>
      <c r="WTN2217" s="65">
        <v>4</v>
      </c>
      <c r="WTO2217" s="66">
        <v>651717.88</v>
      </c>
      <c r="WTP2217" s="66">
        <v>0</v>
      </c>
      <c r="WTQ2217" s="66">
        <v>651717.88</v>
      </c>
      <c r="WTR2217" s="64" t="s">
        <v>1142</v>
      </c>
      <c r="WTS2217" s="64" t="s">
        <v>448</v>
      </c>
      <c r="WTT2217" s="64" t="s">
        <v>2390</v>
      </c>
      <c r="WTU2217" s="64" t="s">
        <v>4</v>
      </c>
      <c r="WTV2217" s="65">
        <v>4</v>
      </c>
      <c r="WTW2217" s="66">
        <v>651717.88</v>
      </c>
      <c r="WTX2217" s="66">
        <v>0</v>
      </c>
      <c r="WTY2217" s="66">
        <v>651717.88</v>
      </c>
      <c r="WTZ2217" s="64" t="s">
        <v>1142</v>
      </c>
      <c r="WUA2217" s="64" t="s">
        <v>448</v>
      </c>
      <c r="WUB2217" s="64" t="s">
        <v>2390</v>
      </c>
      <c r="WUC2217" s="64" t="s">
        <v>4</v>
      </c>
      <c r="WUD2217" s="65">
        <v>4</v>
      </c>
      <c r="WUE2217" s="66">
        <v>651717.88</v>
      </c>
      <c r="WUF2217" s="66">
        <v>0</v>
      </c>
      <c r="WUG2217" s="66">
        <v>651717.88</v>
      </c>
      <c r="WUH2217" s="64" t="s">
        <v>1142</v>
      </c>
      <c r="WUI2217" s="64" t="s">
        <v>448</v>
      </c>
      <c r="WUJ2217" s="64" t="s">
        <v>2390</v>
      </c>
      <c r="WUK2217" s="64" t="s">
        <v>4</v>
      </c>
      <c r="WUL2217" s="65">
        <v>4</v>
      </c>
      <c r="WUM2217" s="66">
        <v>651717.88</v>
      </c>
      <c r="WUN2217" s="66">
        <v>0</v>
      </c>
      <c r="WUO2217" s="66">
        <v>651717.88</v>
      </c>
      <c r="WUP2217" s="64" t="s">
        <v>1142</v>
      </c>
      <c r="WUQ2217" s="64" t="s">
        <v>448</v>
      </c>
      <c r="WUR2217" s="64" t="s">
        <v>2390</v>
      </c>
      <c r="WUS2217" s="64" t="s">
        <v>4</v>
      </c>
      <c r="WUT2217" s="65">
        <v>4</v>
      </c>
      <c r="WUU2217" s="66">
        <v>651717.88</v>
      </c>
      <c r="WUV2217" s="66">
        <v>0</v>
      </c>
      <c r="WUW2217" s="66">
        <v>651717.88</v>
      </c>
      <c r="WUX2217" s="64" t="s">
        <v>1142</v>
      </c>
      <c r="WUY2217" s="64" t="s">
        <v>448</v>
      </c>
      <c r="WUZ2217" s="64" t="s">
        <v>2390</v>
      </c>
      <c r="WVA2217" s="64" t="s">
        <v>4</v>
      </c>
      <c r="WVB2217" s="65">
        <v>4</v>
      </c>
      <c r="WVC2217" s="66">
        <v>651717.88</v>
      </c>
      <c r="WVD2217" s="66">
        <v>0</v>
      </c>
      <c r="WVE2217" s="66">
        <v>651717.88</v>
      </c>
      <c r="WVF2217" s="64" t="s">
        <v>1142</v>
      </c>
      <c r="WVG2217" s="64" t="s">
        <v>448</v>
      </c>
      <c r="WVH2217" s="64" t="s">
        <v>2390</v>
      </c>
      <c r="WVI2217" s="64" t="s">
        <v>4</v>
      </c>
      <c r="WVJ2217" s="65">
        <v>4</v>
      </c>
      <c r="WVK2217" s="66">
        <v>651717.88</v>
      </c>
      <c r="WVL2217" s="66">
        <v>0</v>
      </c>
      <c r="WVM2217" s="66">
        <v>651717.88</v>
      </c>
      <c r="WVN2217" s="64" t="s">
        <v>1142</v>
      </c>
      <c r="WVO2217" s="64" t="s">
        <v>448</v>
      </c>
      <c r="WVP2217" s="64" t="s">
        <v>2390</v>
      </c>
      <c r="WVQ2217" s="64" t="s">
        <v>4</v>
      </c>
      <c r="WVR2217" s="65">
        <v>4</v>
      </c>
      <c r="WVS2217" s="66">
        <v>651717.88</v>
      </c>
      <c r="WVT2217" s="66">
        <v>0</v>
      </c>
      <c r="WVU2217" s="66">
        <v>651717.88</v>
      </c>
      <c r="WVV2217" s="64" t="s">
        <v>1142</v>
      </c>
      <c r="WVW2217" s="64" t="s">
        <v>448</v>
      </c>
      <c r="WVX2217" s="64" t="s">
        <v>2390</v>
      </c>
      <c r="WVY2217" s="64" t="s">
        <v>4</v>
      </c>
      <c r="WVZ2217" s="65">
        <v>4</v>
      </c>
      <c r="WWA2217" s="66">
        <v>651717.88</v>
      </c>
      <c r="WWB2217" s="66">
        <v>0</v>
      </c>
      <c r="WWC2217" s="66">
        <v>651717.88</v>
      </c>
      <c r="WWD2217" s="64" t="s">
        <v>1142</v>
      </c>
      <c r="WWE2217" s="64" t="s">
        <v>448</v>
      </c>
      <c r="WWF2217" s="64" t="s">
        <v>2390</v>
      </c>
      <c r="WWG2217" s="64" t="s">
        <v>4</v>
      </c>
      <c r="WWH2217" s="65">
        <v>4</v>
      </c>
      <c r="WWI2217" s="66">
        <v>651717.88</v>
      </c>
      <c r="WWJ2217" s="66">
        <v>0</v>
      </c>
      <c r="WWK2217" s="66">
        <v>651717.88</v>
      </c>
      <c r="WWL2217" s="64" t="s">
        <v>1142</v>
      </c>
      <c r="WWM2217" s="64" t="s">
        <v>448</v>
      </c>
      <c r="WWN2217" s="64" t="s">
        <v>2390</v>
      </c>
      <c r="WWO2217" s="64" t="s">
        <v>4</v>
      </c>
      <c r="WWP2217" s="65">
        <v>4</v>
      </c>
      <c r="WWQ2217" s="66">
        <v>651717.88</v>
      </c>
      <c r="WWR2217" s="66">
        <v>0</v>
      </c>
      <c r="WWS2217" s="66">
        <v>651717.88</v>
      </c>
      <c r="WWT2217" s="64" t="s">
        <v>1142</v>
      </c>
      <c r="WWU2217" s="64" t="s">
        <v>448</v>
      </c>
      <c r="WWV2217" s="64" t="s">
        <v>2390</v>
      </c>
      <c r="WWW2217" s="64" t="s">
        <v>4</v>
      </c>
      <c r="WWX2217" s="65">
        <v>4</v>
      </c>
      <c r="WWY2217" s="66">
        <v>651717.88</v>
      </c>
      <c r="WWZ2217" s="66">
        <v>0</v>
      </c>
      <c r="WXA2217" s="66">
        <v>651717.88</v>
      </c>
      <c r="WXB2217" s="64" t="s">
        <v>1142</v>
      </c>
      <c r="WXC2217" s="64" t="s">
        <v>448</v>
      </c>
      <c r="WXD2217" s="64" t="s">
        <v>2390</v>
      </c>
      <c r="WXE2217" s="64" t="s">
        <v>4</v>
      </c>
      <c r="WXF2217" s="65">
        <v>4</v>
      </c>
      <c r="WXG2217" s="66">
        <v>651717.88</v>
      </c>
      <c r="WXH2217" s="66">
        <v>0</v>
      </c>
      <c r="WXI2217" s="66">
        <v>651717.88</v>
      </c>
      <c r="WXJ2217" s="64" t="s">
        <v>1142</v>
      </c>
      <c r="WXK2217" s="64" t="s">
        <v>448</v>
      </c>
      <c r="WXL2217" s="64" t="s">
        <v>2390</v>
      </c>
      <c r="WXM2217" s="64" t="s">
        <v>4</v>
      </c>
      <c r="WXN2217" s="65">
        <v>4</v>
      </c>
      <c r="WXO2217" s="66">
        <v>651717.88</v>
      </c>
      <c r="WXP2217" s="66">
        <v>0</v>
      </c>
      <c r="WXQ2217" s="66">
        <v>651717.88</v>
      </c>
      <c r="WXR2217" s="64" t="s">
        <v>1142</v>
      </c>
      <c r="WXS2217" s="64" t="s">
        <v>448</v>
      </c>
      <c r="WXT2217" s="64" t="s">
        <v>2390</v>
      </c>
      <c r="WXU2217" s="64" t="s">
        <v>4</v>
      </c>
      <c r="WXV2217" s="65">
        <v>4</v>
      </c>
      <c r="WXW2217" s="66">
        <v>651717.88</v>
      </c>
      <c r="WXX2217" s="66">
        <v>0</v>
      </c>
      <c r="WXY2217" s="66">
        <v>651717.88</v>
      </c>
      <c r="WXZ2217" s="64" t="s">
        <v>1142</v>
      </c>
      <c r="WYA2217" s="64" t="s">
        <v>448</v>
      </c>
      <c r="WYB2217" s="64" t="s">
        <v>2390</v>
      </c>
      <c r="WYC2217" s="64" t="s">
        <v>4</v>
      </c>
      <c r="WYD2217" s="65">
        <v>4</v>
      </c>
      <c r="WYE2217" s="66">
        <v>651717.88</v>
      </c>
      <c r="WYF2217" s="66">
        <v>0</v>
      </c>
      <c r="WYG2217" s="66">
        <v>651717.88</v>
      </c>
      <c r="WYH2217" s="64" t="s">
        <v>1142</v>
      </c>
      <c r="WYI2217" s="64" t="s">
        <v>448</v>
      </c>
      <c r="WYJ2217" s="64" t="s">
        <v>2390</v>
      </c>
      <c r="WYK2217" s="64" t="s">
        <v>4</v>
      </c>
      <c r="WYL2217" s="65">
        <v>4</v>
      </c>
      <c r="WYM2217" s="66">
        <v>651717.88</v>
      </c>
      <c r="WYN2217" s="66">
        <v>0</v>
      </c>
      <c r="WYO2217" s="66">
        <v>651717.88</v>
      </c>
      <c r="WYP2217" s="64" t="s">
        <v>1142</v>
      </c>
      <c r="WYQ2217" s="64" t="s">
        <v>448</v>
      </c>
      <c r="WYR2217" s="64" t="s">
        <v>2390</v>
      </c>
      <c r="WYS2217" s="64" t="s">
        <v>4</v>
      </c>
      <c r="WYT2217" s="65">
        <v>4</v>
      </c>
      <c r="WYU2217" s="66">
        <v>651717.88</v>
      </c>
      <c r="WYV2217" s="66">
        <v>0</v>
      </c>
      <c r="WYW2217" s="66">
        <v>651717.88</v>
      </c>
      <c r="WYX2217" s="64" t="s">
        <v>1142</v>
      </c>
      <c r="WYY2217" s="64" t="s">
        <v>448</v>
      </c>
      <c r="WYZ2217" s="64" t="s">
        <v>2390</v>
      </c>
      <c r="WZA2217" s="64" t="s">
        <v>4</v>
      </c>
      <c r="WZB2217" s="65">
        <v>4</v>
      </c>
      <c r="WZC2217" s="66">
        <v>651717.88</v>
      </c>
      <c r="WZD2217" s="66">
        <v>0</v>
      </c>
      <c r="WZE2217" s="66">
        <v>651717.88</v>
      </c>
      <c r="WZF2217" s="64" t="s">
        <v>1142</v>
      </c>
      <c r="WZG2217" s="64" t="s">
        <v>448</v>
      </c>
      <c r="WZH2217" s="64" t="s">
        <v>2390</v>
      </c>
      <c r="WZI2217" s="64" t="s">
        <v>4</v>
      </c>
      <c r="WZJ2217" s="65">
        <v>4</v>
      </c>
      <c r="WZK2217" s="66">
        <v>651717.88</v>
      </c>
      <c r="WZL2217" s="66">
        <v>0</v>
      </c>
      <c r="WZM2217" s="66">
        <v>651717.88</v>
      </c>
      <c r="WZN2217" s="64" t="s">
        <v>1142</v>
      </c>
      <c r="WZO2217" s="64" t="s">
        <v>448</v>
      </c>
      <c r="WZP2217" s="64" t="s">
        <v>2390</v>
      </c>
      <c r="WZQ2217" s="64" t="s">
        <v>4</v>
      </c>
      <c r="WZR2217" s="65">
        <v>4</v>
      </c>
      <c r="WZS2217" s="66">
        <v>651717.88</v>
      </c>
      <c r="WZT2217" s="66">
        <v>0</v>
      </c>
      <c r="WZU2217" s="66">
        <v>651717.88</v>
      </c>
      <c r="WZV2217" s="64" t="s">
        <v>1142</v>
      </c>
      <c r="WZW2217" s="64" t="s">
        <v>448</v>
      </c>
      <c r="WZX2217" s="64" t="s">
        <v>2390</v>
      </c>
      <c r="WZY2217" s="64" t="s">
        <v>4</v>
      </c>
      <c r="WZZ2217" s="65">
        <v>4</v>
      </c>
      <c r="XAA2217" s="66">
        <v>651717.88</v>
      </c>
      <c r="XAB2217" s="66">
        <v>0</v>
      </c>
      <c r="XAC2217" s="66">
        <v>651717.88</v>
      </c>
      <c r="XAD2217" s="64" t="s">
        <v>1142</v>
      </c>
      <c r="XAE2217" s="64" t="s">
        <v>448</v>
      </c>
      <c r="XAF2217" s="64" t="s">
        <v>2390</v>
      </c>
      <c r="XAG2217" s="64" t="s">
        <v>4</v>
      </c>
      <c r="XAH2217" s="65">
        <v>4</v>
      </c>
      <c r="XAI2217" s="66">
        <v>651717.88</v>
      </c>
      <c r="XAJ2217" s="66">
        <v>0</v>
      </c>
      <c r="XAK2217" s="66">
        <v>651717.88</v>
      </c>
      <c r="XAL2217" s="64" t="s">
        <v>1142</v>
      </c>
      <c r="XAM2217" s="64" t="s">
        <v>448</v>
      </c>
      <c r="XAN2217" s="64" t="s">
        <v>2390</v>
      </c>
      <c r="XAO2217" s="64" t="s">
        <v>4</v>
      </c>
      <c r="XAP2217" s="65">
        <v>4</v>
      </c>
      <c r="XAQ2217" s="66">
        <v>651717.88</v>
      </c>
      <c r="XAR2217" s="66">
        <v>0</v>
      </c>
      <c r="XAS2217" s="66">
        <v>651717.88</v>
      </c>
      <c r="XAT2217" s="64" t="s">
        <v>1142</v>
      </c>
      <c r="XAU2217" s="64" t="s">
        <v>448</v>
      </c>
      <c r="XAV2217" s="64" t="s">
        <v>2390</v>
      </c>
      <c r="XAW2217" s="64" t="s">
        <v>4</v>
      </c>
      <c r="XAX2217" s="65">
        <v>4</v>
      </c>
      <c r="XAY2217" s="66">
        <v>651717.88</v>
      </c>
      <c r="XAZ2217" s="66">
        <v>0</v>
      </c>
      <c r="XBA2217" s="66">
        <v>651717.88</v>
      </c>
      <c r="XBB2217" s="64" t="s">
        <v>1142</v>
      </c>
      <c r="XBC2217" s="64" t="s">
        <v>448</v>
      </c>
      <c r="XBD2217" s="64" t="s">
        <v>2390</v>
      </c>
      <c r="XBE2217" s="64" t="s">
        <v>4</v>
      </c>
      <c r="XBF2217" s="65">
        <v>4</v>
      </c>
      <c r="XBG2217" s="66">
        <v>651717.88</v>
      </c>
      <c r="XBH2217" s="66">
        <v>0</v>
      </c>
      <c r="XBI2217" s="66">
        <v>651717.88</v>
      </c>
      <c r="XBJ2217" s="64" t="s">
        <v>1142</v>
      </c>
      <c r="XBK2217" s="64" t="s">
        <v>448</v>
      </c>
      <c r="XBL2217" s="64" t="s">
        <v>2390</v>
      </c>
      <c r="XBM2217" s="64" t="s">
        <v>4</v>
      </c>
      <c r="XBN2217" s="65">
        <v>4</v>
      </c>
      <c r="XBO2217" s="66">
        <v>651717.88</v>
      </c>
      <c r="XBP2217" s="66">
        <v>0</v>
      </c>
      <c r="XBQ2217" s="66">
        <v>651717.88</v>
      </c>
      <c r="XBR2217" s="64" t="s">
        <v>1142</v>
      </c>
      <c r="XBS2217" s="64" t="s">
        <v>448</v>
      </c>
      <c r="XBT2217" s="64" t="s">
        <v>2390</v>
      </c>
      <c r="XBU2217" s="64" t="s">
        <v>4</v>
      </c>
      <c r="XBV2217" s="65">
        <v>4</v>
      </c>
      <c r="XBW2217" s="66">
        <v>651717.88</v>
      </c>
      <c r="XBX2217" s="66">
        <v>0</v>
      </c>
      <c r="XBY2217" s="66">
        <v>651717.88</v>
      </c>
      <c r="XBZ2217" s="64" t="s">
        <v>1142</v>
      </c>
      <c r="XCA2217" s="64" t="s">
        <v>448</v>
      </c>
      <c r="XCB2217" s="64" t="s">
        <v>2390</v>
      </c>
      <c r="XCC2217" s="64" t="s">
        <v>4</v>
      </c>
      <c r="XCD2217" s="65">
        <v>4</v>
      </c>
      <c r="XCE2217" s="66">
        <v>651717.88</v>
      </c>
      <c r="XCF2217" s="66">
        <v>0</v>
      </c>
      <c r="XCG2217" s="66">
        <v>651717.88</v>
      </c>
      <c r="XCH2217" s="64" t="s">
        <v>1142</v>
      </c>
      <c r="XCI2217" s="64" t="s">
        <v>448</v>
      </c>
      <c r="XCJ2217" s="64" t="s">
        <v>2390</v>
      </c>
      <c r="XCK2217" s="64" t="s">
        <v>4</v>
      </c>
      <c r="XCL2217" s="65">
        <v>4</v>
      </c>
      <c r="XCM2217" s="66">
        <v>651717.88</v>
      </c>
      <c r="XCN2217" s="66">
        <v>0</v>
      </c>
      <c r="XCO2217" s="66">
        <v>651717.88</v>
      </c>
      <c r="XCP2217" s="64" t="s">
        <v>1142</v>
      </c>
      <c r="XCQ2217" s="64" t="s">
        <v>448</v>
      </c>
      <c r="XCR2217" s="64" t="s">
        <v>2390</v>
      </c>
      <c r="XCS2217" s="64" t="s">
        <v>4</v>
      </c>
      <c r="XCT2217" s="65">
        <v>4</v>
      </c>
      <c r="XCU2217" s="66">
        <v>651717.88</v>
      </c>
      <c r="XCV2217" s="66">
        <v>0</v>
      </c>
      <c r="XCW2217" s="66">
        <v>651717.88</v>
      </c>
      <c r="XCX2217" s="64" t="s">
        <v>1142</v>
      </c>
      <c r="XCY2217" s="64" t="s">
        <v>448</v>
      </c>
      <c r="XCZ2217" s="64" t="s">
        <v>2390</v>
      </c>
      <c r="XDA2217" s="64" t="s">
        <v>4</v>
      </c>
      <c r="XDB2217" s="65">
        <v>4</v>
      </c>
      <c r="XDC2217" s="66">
        <v>651717.88</v>
      </c>
      <c r="XDD2217" s="66">
        <v>0</v>
      </c>
      <c r="XDE2217" s="66">
        <v>651717.88</v>
      </c>
      <c r="XDF2217" s="64" t="s">
        <v>1142</v>
      </c>
      <c r="XDG2217" s="64" t="s">
        <v>448</v>
      </c>
      <c r="XDH2217" s="64" t="s">
        <v>2390</v>
      </c>
      <c r="XDI2217" s="64" t="s">
        <v>4</v>
      </c>
      <c r="XDJ2217" s="65">
        <v>4</v>
      </c>
      <c r="XDK2217" s="66">
        <v>651717.88</v>
      </c>
      <c r="XDL2217" s="66">
        <v>0</v>
      </c>
      <c r="XDM2217" s="66">
        <v>651717.88</v>
      </c>
      <c r="XDN2217" s="64" t="s">
        <v>1142</v>
      </c>
      <c r="XDO2217" s="64" t="s">
        <v>448</v>
      </c>
      <c r="XDP2217" s="64" t="s">
        <v>2390</v>
      </c>
      <c r="XDQ2217" s="64" t="s">
        <v>4</v>
      </c>
      <c r="XDR2217" s="65">
        <v>4</v>
      </c>
      <c r="XDS2217" s="66">
        <v>651717.88</v>
      </c>
      <c r="XDT2217" s="66">
        <v>0</v>
      </c>
      <c r="XDU2217" s="66">
        <v>651717.88</v>
      </c>
      <c r="XDV2217" s="64" t="s">
        <v>1142</v>
      </c>
      <c r="XDW2217" s="64" t="s">
        <v>448</v>
      </c>
      <c r="XDX2217" s="64" t="s">
        <v>2390</v>
      </c>
      <c r="XDY2217" s="64" t="s">
        <v>4</v>
      </c>
      <c r="XDZ2217" s="65">
        <v>4</v>
      </c>
      <c r="XEA2217" s="66">
        <v>651717.88</v>
      </c>
      <c r="XEB2217" s="66">
        <v>0</v>
      </c>
      <c r="XEC2217" s="66">
        <v>651717.88</v>
      </c>
      <c r="XED2217" s="64" t="s">
        <v>1142</v>
      </c>
      <c r="XEE2217" s="64" t="s">
        <v>448</v>
      </c>
      <c r="XEF2217" s="64" t="s">
        <v>2390</v>
      </c>
      <c r="XEG2217" s="64" t="s">
        <v>4</v>
      </c>
      <c r="XEH2217" s="65">
        <v>4</v>
      </c>
      <c r="XEI2217" s="66">
        <v>651717.88</v>
      </c>
      <c r="XEJ2217" s="66">
        <v>0</v>
      </c>
      <c r="XEK2217" s="66">
        <v>651717.88</v>
      </c>
      <c r="XEL2217" s="64" t="s">
        <v>1142</v>
      </c>
      <c r="XEM2217" s="64" t="s">
        <v>448</v>
      </c>
      <c r="XEN2217" s="64" t="s">
        <v>2390</v>
      </c>
      <c r="XEO2217" s="64" t="s">
        <v>4</v>
      </c>
      <c r="XEP2217" s="65">
        <v>4</v>
      </c>
      <c r="XEQ2217" s="66">
        <v>651717.88</v>
      </c>
      <c r="XER2217" s="66">
        <v>0</v>
      </c>
      <c r="XES2217" s="66">
        <v>651717.88</v>
      </c>
      <c r="XET2217" s="64" t="s">
        <v>1142</v>
      </c>
      <c r="XEU2217" s="64" t="s">
        <v>448</v>
      </c>
      <c r="XEV2217" s="64" t="s">
        <v>2390</v>
      </c>
      <c r="XEW2217" s="64" t="s">
        <v>4</v>
      </c>
      <c r="XEX2217" s="65">
        <v>4</v>
      </c>
      <c r="XEY2217" s="66">
        <v>651717.88</v>
      </c>
      <c r="XEZ2217" s="66">
        <v>0</v>
      </c>
      <c r="XFA2217" s="66">
        <v>651717.88</v>
      </c>
      <c r="XFB2217" s="64" t="s">
        <v>1142</v>
      </c>
      <c r="XFC2217" s="64" t="s">
        <v>448</v>
      </c>
      <c r="XFD2217" s="64" t="s">
        <v>2390</v>
      </c>
    </row>
    <row r="2218" spans="1:16384" customFormat="1" hidden="1" x14ac:dyDescent="0.25">
      <c r="A2218" s="92" t="s">
        <v>179</v>
      </c>
      <c r="B2218" s="94">
        <v>1</v>
      </c>
      <c r="C2218" s="96">
        <v>10734360</v>
      </c>
      <c r="D2218" s="96">
        <v>0</v>
      </c>
      <c r="E2218" s="96">
        <v>10734360</v>
      </c>
      <c r="F2218" s="93" t="s">
        <v>765</v>
      </c>
      <c r="G2218" s="93"/>
      <c r="H2218" s="95" t="s">
        <v>766</v>
      </c>
    </row>
    <row r="2219" spans="1:16384" customFormat="1" hidden="1" x14ac:dyDescent="0.25">
      <c r="A2219" s="92"/>
      <c r="B2219" s="94">
        <v>1</v>
      </c>
      <c r="C2219" s="96">
        <v>380424.13</v>
      </c>
      <c r="D2219" s="96">
        <v>0</v>
      </c>
      <c r="E2219" s="96">
        <v>380424.13</v>
      </c>
      <c r="F2219" s="93" t="s">
        <v>765</v>
      </c>
      <c r="G2219" s="93"/>
      <c r="H2219" s="95" t="s">
        <v>767</v>
      </c>
    </row>
    <row r="2220" spans="1:16384" customFormat="1" hidden="1" x14ac:dyDescent="0.25">
      <c r="A2220" s="92"/>
      <c r="B2220" s="94">
        <v>1</v>
      </c>
      <c r="C2220" s="96">
        <v>126808.03</v>
      </c>
      <c r="D2220" s="96">
        <v>0</v>
      </c>
      <c r="E2220" s="96">
        <v>126808.03</v>
      </c>
      <c r="F2220" s="93" t="s">
        <v>764</v>
      </c>
      <c r="G2220" s="93"/>
      <c r="H2220" s="95"/>
    </row>
    <row r="2221" spans="1:16384" customFormat="1" hidden="1" x14ac:dyDescent="0.25">
      <c r="A2221" s="92" t="s">
        <v>179</v>
      </c>
      <c r="B2221" s="94">
        <v>2</v>
      </c>
      <c r="C2221" s="96">
        <v>10747045.67</v>
      </c>
      <c r="D2221" s="96">
        <v>0</v>
      </c>
      <c r="E2221" s="96">
        <v>10747045.67</v>
      </c>
      <c r="F2221" s="93" t="s">
        <v>944</v>
      </c>
      <c r="G2221" s="93"/>
      <c r="H2221" s="95" t="s">
        <v>945</v>
      </c>
    </row>
    <row r="2222" spans="1:16384" customFormat="1" hidden="1" x14ac:dyDescent="0.25">
      <c r="A2222" s="92"/>
      <c r="B2222" s="94">
        <v>2</v>
      </c>
      <c r="C2222" s="96">
        <v>380424.13</v>
      </c>
      <c r="D2222" s="96">
        <v>0</v>
      </c>
      <c r="E2222" s="96">
        <v>380424.13</v>
      </c>
      <c r="F2222" s="93" t="s">
        <v>944</v>
      </c>
      <c r="G2222" s="93"/>
      <c r="H2222" s="95" t="s">
        <v>946</v>
      </c>
    </row>
    <row r="2223" spans="1:16384" customFormat="1" hidden="1" x14ac:dyDescent="0.25">
      <c r="A2223" s="92"/>
      <c r="B2223" s="94">
        <v>2</v>
      </c>
      <c r="C2223" s="96">
        <v>126808.03</v>
      </c>
      <c r="D2223" s="96">
        <v>0</v>
      </c>
      <c r="E2223" s="96">
        <v>126808.03</v>
      </c>
      <c r="F2223" s="93" t="s">
        <v>943</v>
      </c>
      <c r="G2223" s="93"/>
      <c r="H2223" s="95"/>
    </row>
    <row r="2224" spans="1:16384" customFormat="1" hidden="1" x14ac:dyDescent="0.25">
      <c r="A2224" s="92" t="s">
        <v>179</v>
      </c>
      <c r="B2224" s="94">
        <v>3</v>
      </c>
      <c r="C2224" s="96">
        <v>10747447.02</v>
      </c>
      <c r="D2224" s="96">
        <v>0</v>
      </c>
      <c r="E2224" s="96">
        <v>10747447.02</v>
      </c>
      <c r="F2224" s="93" t="s">
        <v>1124</v>
      </c>
      <c r="G2224" s="93"/>
      <c r="H2224" s="95" t="s">
        <v>1125</v>
      </c>
    </row>
    <row r="2225" spans="1:8" hidden="1" x14ac:dyDescent="0.25">
      <c r="A2225" s="92"/>
      <c r="B2225" s="94">
        <v>3</v>
      </c>
      <c r="C2225" s="96">
        <v>380424.13</v>
      </c>
      <c r="D2225" s="96">
        <v>0</v>
      </c>
      <c r="E2225" s="96">
        <v>380424.13</v>
      </c>
      <c r="F2225" s="93" t="s">
        <v>1124</v>
      </c>
      <c r="G2225" s="93"/>
      <c r="H2225" s="95" t="s">
        <v>1126</v>
      </c>
    </row>
    <row r="2226" spans="1:8" hidden="1" x14ac:dyDescent="0.25">
      <c r="A2226" s="92"/>
      <c r="B2226" s="94">
        <v>3</v>
      </c>
      <c r="C2226" s="96">
        <v>126808.03</v>
      </c>
      <c r="D2226" s="96">
        <v>0</v>
      </c>
      <c r="E2226" s="96">
        <v>126808.03</v>
      </c>
      <c r="F2226" s="93" t="s">
        <v>1122</v>
      </c>
      <c r="G2226" s="93"/>
      <c r="H2226" s="95"/>
    </row>
    <row r="2227" spans="1:8" hidden="1" x14ac:dyDescent="0.25">
      <c r="A2227" s="92" t="s">
        <v>179</v>
      </c>
      <c r="B2227" s="99">
        <v>4</v>
      </c>
      <c r="C2227" s="101">
        <v>10874293.970000001</v>
      </c>
      <c r="D2227" s="101">
        <v>0</v>
      </c>
      <c r="E2227" s="101">
        <v>10874293.970000001</v>
      </c>
      <c r="F2227" s="98" t="s">
        <v>1302</v>
      </c>
      <c r="G2227" s="98"/>
      <c r="H2227" s="100" t="s">
        <v>1303</v>
      </c>
    </row>
    <row r="2228" spans="1:8" hidden="1" x14ac:dyDescent="0.25">
      <c r="A2228" s="92"/>
      <c r="B2228" s="94">
        <v>4</v>
      </c>
      <c r="C2228" s="96">
        <v>380424.13</v>
      </c>
      <c r="D2228" s="96">
        <v>0</v>
      </c>
      <c r="E2228" s="96">
        <v>380424.13</v>
      </c>
      <c r="F2228" s="93" t="s">
        <v>1302</v>
      </c>
      <c r="G2228" s="93"/>
      <c r="H2228" s="95" t="s">
        <v>1304</v>
      </c>
    </row>
    <row r="2229" spans="1:8" hidden="1" x14ac:dyDescent="0.25">
      <c r="A2229" s="92" t="s">
        <v>179</v>
      </c>
      <c r="B2229" s="94">
        <v>5</v>
      </c>
      <c r="C2229" s="96">
        <v>10902537.359999999</v>
      </c>
      <c r="D2229" s="96">
        <v>0</v>
      </c>
      <c r="E2229" s="96">
        <v>10902537.359999999</v>
      </c>
      <c r="F2229" s="93" t="s">
        <v>1480</v>
      </c>
      <c r="G2229" s="93"/>
      <c r="H2229" s="95" t="s">
        <v>1481</v>
      </c>
    </row>
    <row r="2230" spans="1:8" hidden="1" x14ac:dyDescent="0.25">
      <c r="A2230" s="92"/>
      <c r="B2230" s="104">
        <v>5</v>
      </c>
      <c r="C2230" s="106">
        <v>380424.13</v>
      </c>
      <c r="D2230" s="106">
        <v>0</v>
      </c>
      <c r="E2230" s="106">
        <v>380424.13</v>
      </c>
      <c r="F2230" s="107" t="s">
        <v>1480</v>
      </c>
      <c r="G2230" s="107"/>
      <c r="H2230" s="108" t="s">
        <v>1482</v>
      </c>
    </row>
    <row r="2231" spans="1:8" hidden="1" x14ac:dyDescent="0.25">
      <c r="A2231" s="92" t="s">
        <v>179</v>
      </c>
      <c r="B2231" s="94">
        <v>6</v>
      </c>
      <c r="C2231" s="96">
        <v>25037.88</v>
      </c>
      <c r="D2231" s="96">
        <v>0</v>
      </c>
      <c r="E2231" s="96">
        <v>25037.88</v>
      </c>
      <c r="F2231" s="93" t="s">
        <v>1662</v>
      </c>
      <c r="G2231" s="93"/>
      <c r="H2231" s="95" t="s">
        <v>1663</v>
      </c>
    </row>
    <row r="2232" spans="1:8" hidden="1" x14ac:dyDescent="0.25">
      <c r="A2232" s="110" t="s">
        <v>179</v>
      </c>
      <c r="B2232" s="94">
        <v>7</v>
      </c>
      <c r="C2232" s="96">
        <v>10856212.109999999</v>
      </c>
      <c r="D2232" s="96">
        <v>0</v>
      </c>
      <c r="E2232" s="96">
        <v>10856212.109999999</v>
      </c>
      <c r="F2232" s="93" t="s">
        <v>1659</v>
      </c>
      <c r="G2232" s="93"/>
      <c r="H2232" s="95" t="s">
        <v>1660</v>
      </c>
    </row>
    <row r="2233" spans="1:8" hidden="1" x14ac:dyDescent="0.25">
      <c r="A2233" s="110" t="s">
        <v>179</v>
      </c>
      <c r="B2233" s="94">
        <v>6</v>
      </c>
      <c r="C2233" s="96">
        <v>10880272.220000001</v>
      </c>
      <c r="D2233" s="96">
        <v>0</v>
      </c>
      <c r="E2233" s="96">
        <v>10880272.220000001</v>
      </c>
      <c r="F2233" s="93" t="s">
        <v>1665</v>
      </c>
      <c r="G2233" s="93"/>
      <c r="H2233" s="95" t="s">
        <v>1666</v>
      </c>
    </row>
    <row r="2234" spans="1:8" hidden="1" x14ac:dyDescent="0.25">
      <c r="A2234" s="92"/>
      <c r="B2234" s="94">
        <v>6</v>
      </c>
      <c r="C2234" s="96">
        <v>379763.5</v>
      </c>
      <c r="D2234" s="96">
        <v>0</v>
      </c>
      <c r="E2234" s="96">
        <v>379763.5</v>
      </c>
      <c r="F2234" s="93" t="s">
        <v>1659</v>
      </c>
      <c r="G2234" s="93"/>
      <c r="H2234" s="95" t="s">
        <v>1661</v>
      </c>
    </row>
    <row r="2235" spans="1:8" hidden="1" x14ac:dyDescent="0.25">
      <c r="A2235" s="92"/>
      <c r="B2235" s="94">
        <v>6</v>
      </c>
      <c r="C2235" s="96">
        <v>774.37</v>
      </c>
      <c r="D2235" s="96">
        <v>0</v>
      </c>
      <c r="E2235" s="96">
        <v>774.37</v>
      </c>
      <c r="F2235" s="93" t="s">
        <v>1662</v>
      </c>
      <c r="G2235" s="93"/>
      <c r="H2235" s="95" t="s">
        <v>1664</v>
      </c>
    </row>
    <row r="2236" spans="1:8" hidden="1" x14ac:dyDescent="0.25">
      <c r="A2236" s="92"/>
      <c r="B2236" s="94">
        <v>7</v>
      </c>
      <c r="C2236" s="96">
        <v>380464.81</v>
      </c>
      <c r="D2236" s="96">
        <v>0</v>
      </c>
      <c r="E2236" s="96">
        <v>380464.81</v>
      </c>
      <c r="F2236" s="93" t="s">
        <v>1665</v>
      </c>
      <c r="G2236" s="93"/>
      <c r="H2236" s="95" t="s">
        <v>1667</v>
      </c>
    </row>
    <row r="2237" spans="1:8" hidden="1" x14ac:dyDescent="0.25">
      <c r="A2237" s="92" t="s">
        <v>179</v>
      </c>
      <c r="B2237" s="94">
        <v>8</v>
      </c>
      <c r="C2237" s="96">
        <v>10919964.810000001</v>
      </c>
      <c r="D2237" s="96">
        <v>0</v>
      </c>
      <c r="E2237" s="96">
        <v>10919964.810000001</v>
      </c>
      <c r="F2237" s="93" t="s">
        <v>2018</v>
      </c>
      <c r="G2237" s="93"/>
      <c r="H2237" s="95" t="s">
        <v>2019</v>
      </c>
    </row>
    <row r="2238" spans="1:8" hidden="1" x14ac:dyDescent="0.25">
      <c r="A2238" s="92"/>
      <c r="B2238" s="94">
        <v>8</v>
      </c>
      <c r="C2238" s="96">
        <v>380684.45</v>
      </c>
      <c r="D2238" s="96">
        <v>0</v>
      </c>
      <c r="E2238" s="96">
        <v>380684.45</v>
      </c>
      <c r="F2238" s="93" t="s">
        <v>2018</v>
      </c>
      <c r="G2238" s="93"/>
      <c r="H2238" s="95" t="s">
        <v>2020</v>
      </c>
    </row>
    <row r="2239" spans="1:8" hidden="1" x14ac:dyDescent="0.25">
      <c r="A2239" s="92" t="s">
        <v>179</v>
      </c>
      <c r="B2239" s="94">
        <v>10</v>
      </c>
      <c r="C2239" s="96">
        <v>11563320.779999999</v>
      </c>
      <c r="D2239" s="96">
        <v>0</v>
      </c>
      <c r="E2239" s="96">
        <v>11563320.779999999</v>
      </c>
      <c r="F2239" s="93" t="s">
        <v>2203</v>
      </c>
      <c r="G2239" s="93"/>
      <c r="H2239" s="95" t="s">
        <v>2204</v>
      </c>
    </row>
    <row r="2240" spans="1:8" hidden="1" x14ac:dyDescent="0.25">
      <c r="A2240" s="92" t="s">
        <v>179</v>
      </c>
      <c r="B2240" s="94">
        <v>9</v>
      </c>
      <c r="C2240" s="96">
        <v>11566541.5</v>
      </c>
      <c r="D2240" s="96">
        <v>0</v>
      </c>
      <c r="E2240" s="96">
        <v>11566541.5</v>
      </c>
      <c r="F2240" s="93" t="s">
        <v>2200</v>
      </c>
      <c r="G2240" s="93"/>
      <c r="H2240" s="95" t="s">
        <v>2201</v>
      </c>
    </row>
    <row r="2241" spans="1:8" hidden="1" x14ac:dyDescent="0.25">
      <c r="A2241" s="92"/>
      <c r="B2241" s="94">
        <v>9</v>
      </c>
      <c r="C2241" s="96">
        <v>400399.35</v>
      </c>
      <c r="D2241" s="96">
        <v>0</v>
      </c>
      <c r="E2241" s="96">
        <v>400399.35</v>
      </c>
      <c r="F2241" s="93" t="s">
        <v>2200</v>
      </c>
      <c r="G2241" s="93"/>
      <c r="H2241" s="95" t="s">
        <v>2202</v>
      </c>
    </row>
    <row r="2242" spans="1:8" hidden="1" x14ac:dyDescent="0.25">
      <c r="A2242" s="92"/>
      <c r="B2242" s="94">
        <v>10</v>
      </c>
      <c r="C2242" s="96">
        <v>400399.33</v>
      </c>
      <c r="D2242" s="96">
        <v>0</v>
      </c>
      <c r="E2242" s="96">
        <v>400399.33</v>
      </c>
      <c r="F2242" s="93" t="s">
        <v>2203</v>
      </c>
      <c r="G2242" s="93"/>
      <c r="H2242" s="95" t="s">
        <v>2205</v>
      </c>
    </row>
    <row r="2243" spans="1:8" hidden="1" x14ac:dyDescent="0.25">
      <c r="A2243" s="92"/>
      <c r="B2243" s="94">
        <v>11</v>
      </c>
      <c r="C2243" s="96">
        <v>400606.45</v>
      </c>
      <c r="D2243" s="96">
        <v>0</v>
      </c>
      <c r="E2243" s="96">
        <v>400606.45</v>
      </c>
      <c r="F2243" s="93" t="s">
        <v>2785</v>
      </c>
      <c r="G2243" s="93" t="s">
        <v>2786</v>
      </c>
      <c r="H2243" s="95" t="s">
        <v>2788</v>
      </c>
    </row>
    <row r="2244" spans="1:8" hidden="1" x14ac:dyDescent="0.25">
      <c r="A2244" s="92" t="s">
        <v>179</v>
      </c>
      <c r="B2244" s="94">
        <v>11</v>
      </c>
      <c r="C2244" s="96">
        <v>11572143.699999999</v>
      </c>
      <c r="D2244" s="96">
        <v>0</v>
      </c>
      <c r="E2244" s="96">
        <v>11572143.699999999</v>
      </c>
      <c r="F2244" s="93" t="s">
        <v>2785</v>
      </c>
      <c r="G2244" s="93" t="s">
        <v>2786</v>
      </c>
      <c r="H2244" s="95" t="s">
        <v>2787</v>
      </c>
    </row>
    <row r="2245" spans="1:8" hidden="1" x14ac:dyDescent="0.25">
      <c r="A2245" s="92"/>
      <c r="B2245" s="94">
        <v>12</v>
      </c>
      <c r="C2245" s="96">
        <v>400606.46</v>
      </c>
      <c r="D2245" s="96">
        <v>0</v>
      </c>
      <c r="E2245" s="96">
        <v>400606.46</v>
      </c>
      <c r="F2245" s="93" t="s">
        <v>2793</v>
      </c>
      <c r="G2245" s="93" t="s">
        <v>2786</v>
      </c>
      <c r="H2245" s="95" t="s">
        <v>2795</v>
      </c>
    </row>
    <row r="2246" spans="1:8" hidden="1" x14ac:dyDescent="0.25">
      <c r="A2246" s="92" t="s">
        <v>179</v>
      </c>
      <c r="B2246" s="94">
        <v>12</v>
      </c>
      <c r="C2246" s="96">
        <v>11490476.16</v>
      </c>
      <c r="D2246" s="96">
        <v>0</v>
      </c>
      <c r="E2246" s="96">
        <v>11490476.16</v>
      </c>
      <c r="F2246" s="93" t="s">
        <v>2793</v>
      </c>
      <c r="G2246" s="93" t="s">
        <v>2786</v>
      </c>
      <c r="H2246" s="95" t="s">
        <v>2794</v>
      </c>
    </row>
    <row r="2247" spans="1:8" hidden="1" x14ac:dyDescent="0.25">
      <c r="A2247" s="92"/>
      <c r="B2247" s="94">
        <v>1</v>
      </c>
      <c r="C2247" s="96">
        <v>447351.14</v>
      </c>
      <c r="D2247" s="96">
        <v>0</v>
      </c>
      <c r="E2247" s="96">
        <v>447351.14</v>
      </c>
      <c r="F2247" s="93" t="s">
        <v>762</v>
      </c>
      <c r="G2247" s="93"/>
      <c r="H2247" s="95" t="s">
        <v>763</v>
      </c>
    </row>
    <row r="2248" spans="1:8" hidden="1" x14ac:dyDescent="0.25">
      <c r="A2248" s="92"/>
      <c r="B2248" s="94">
        <v>1</v>
      </c>
      <c r="C2248" s="96">
        <v>66857.3</v>
      </c>
      <c r="D2248" s="96">
        <v>0</v>
      </c>
      <c r="E2248" s="96">
        <v>66857.3</v>
      </c>
      <c r="F2248" s="93" t="s">
        <v>761</v>
      </c>
      <c r="G2248" s="93"/>
      <c r="H2248" s="95"/>
    </row>
    <row r="2249" spans="1:8" hidden="1" x14ac:dyDescent="0.25">
      <c r="A2249" s="92"/>
      <c r="B2249" s="94">
        <v>1</v>
      </c>
      <c r="C2249" s="96">
        <v>7219474.1500000004</v>
      </c>
      <c r="D2249" s="96">
        <v>0</v>
      </c>
      <c r="E2249" s="96">
        <v>7219474.1500000004</v>
      </c>
      <c r="F2249" s="93" t="s">
        <v>761</v>
      </c>
      <c r="G2249" s="93"/>
      <c r="H2249" s="95"/>
    </row>
    <row r="2250" spans="1:8" hidden="1" x14ac:dyDescent="0.25">
      <c r="A2250" s="92"/>
      <c r="B2250" s="94">
        <v>2</v>
      </c>
      <c r="C2250" s="96">
        <v>447351.14</v>
      </c>
      <c r="D2250" s="96">
        <v>0</v>
      </c>
      <c r="E2250" s="96">
        <v>447351.14</v>
      </c>
      <c r="F2250" s="93" t="s">
        <v>941</v>
      </c>
      <c r="G2250" s="93"/>
      <c r="H2250" s="95" t="s">
        <v>942</v>
      </c>
    </row>
    <row r="2251" spans="1:8" hidden="1" x14ac:dyDescent="0.25">
      <c r="A2251" s="92"/>
      <c r="B2251" s="104">
        <v>2</v>
      </c>
      <c r="C2251" s="106">
        <v>41704.36</v>
      </c>
      <c r="D2251" s="106">
        <v>0</v>
      </c>
      <c r="E2251" s="106">
        <v>41704.36</v>
      </c>
      <c r="F2251" s="107" t="s">
        <v>940</v>
      </c>
      <c r="G2251" s="107"/>
      <c r="H2251" s="108"/>
    </row>
    <row r="2252" spans="1:8" hidden="1" x14ac:dyDescent="0.25">
      <c r="A2252" s="92"/>
      <c r="B2252" s="94">
        <v>2</v>
      </c>
      <c r="C2252" s="96">
        <v>7287359.0800000001</v>
      </c>
      <c r="D2252" s="96">
        <v>0</v>
      </c>
      <c r="E2252" s="96">
        <v>7287359.0800000001</v>
      </c>
      <c r="F2252" s="93" t="s">
        <v>940</v>
      </c>
      <c r="G2252" s="93"/>
      <c r="H2252" s="95"/>
    </row>
    <row r="2253" spans="1:8" hidden="1" x14ac:dyDescent="0.25">
      <c r="A2253" s="92"/>
      <c r="B2253" s="94">
        <v>3</v>
      </c>
      <c r="C2253" s="96">
        <v>447351.14</v>
      </c>
      <c r="D2253" s="96">
        <v>0</v>
      </c>
      <c r="E2253" s="96">
        <v>447351.14</v>
      </c>
      <c r="F2253" s="93" t="s">
        <v>1120</v>
      </c>
      <c r="G2253" s="93"/>
      <c r="H2253" s="95" t="s">
        <v>1121</v>
      </c>
    </row>
    <row r="2254" spans="1:8" hidden="1" x14ac:dyDescent="0.25">
      <c r="A2254" s="92"/>
      <c r="B2254" s="94">
        <v>3</v>
      </c>
      <c r="C2254" s="96">
        <v>42521.43</v>
      </c>
      <c r="D2254" s="96">
        <v>0</v>
      </c>
      <c r="E2254" s="96">
        <v>42521.43</v>
      </c>
      <c r="F2254" s="93" t="s">
        <v>1119</v>
      </c>
      <c r="G2254" s="93"/>
      <c r="H2254" s="95"/>
    </row>
    <row r="2255" spans="1:8" hidden="1" x14ac:dyDescent="0.25">
      <c r="A2255" s="92"/>
      <c r="B2255" s="94">
        <v>3</v>
      </c>
      <c r="C2255" s="96">
        <v>7282954.8099999996</v>
      </c>
      <c r="D2255" s="96">
        <v>0</v>
      </c>
      <c r="E2255" s="96">
        <v>7282954.8099999996</v>
      </c>
      <c r="F2255" s="93" t="s">
        <v>1119</v>
      </c>
      <c r="G2255" s="93"/>
      <c r="H2255" s="95"/>
    </row>
    <row r="2256" spans="1:8" hidden="1" x14ac:dyDescent="0.25">
      <c r="A2256" s="92"/>
      <c r="B2256" s="94">
        <v>3</v>
      </c>
      <c r="C2256" s="96">
        <v>2732265</v>
      </c>
      <c r="D2256" s="96">
        <v>0</v>
      </c>
      <c r="E2256" s="96">
        <v>2732265</v>
      </c>
      <c r="F2256" s="93" t="s">
        <v>1123</v>
      </c>
      <c r="G2256" s="93"/>
      <c r="H2256" s="95"/>
    </row>
    <row r="2257" spans="1:8" hidden="1" x14ac:dyDescent="0.25">
      <c r="A2257" s="92"/>
      <c r="B2257" s="94">
        <v>4</v>
      </c>
      <c r="C2257" s="96">
        <v>437841.23</v>
      </c>
      <c r="D2257" s="96">
        <v>0</v>
      </c>
      <c r="E2257" s="96">
        <v>437841.23</v>
      </c>
      <c r="F2257" s="93" t="s">
        <v>1300</v>
      </c>
      <c r="G2257" s="93"/>
      <c r="H2257" s="95" t="s">
        <v>1301</v>
      </c>
    </row>
    <row r="2258" spans="1:8" hidden="1" x14ac:dyDescent="0.25">
      <c r="A2258" s="92"/>
      <c r="B2258" s="94">
        <v>4</v>
      </c>
      <c r="C2258" s="96">
        <v>42479.77</v>
      </c>
      <c r="D2258" s="96">
        <v>0</v>
      </c>
      <c r="E2258" s="96">
        <v>42479.77</v>
      </c>
      <c r="F2258" s="93" t="s">
        <v>1299</v>
      </c>
      <c r="G2258" s="93"/>
      <c r="H2258" s="95"/>
    </row>
    <row r="2259" spans="1:8" hidden="1" x14ac:dyDescent="0.25">
      <c r="A2259" s="92"/>
      <c r="B2259" s="94">
        <v>4</v>
      </c>
      <c r="C2259" s="96">
        <v>7302118.9699999997</v>
      </c>
      <c r="D2259" s="96">
        <v>0</v>
      </c>
      <c r="E2259" s="96">
        <v>7302118.9699999997</v>
      </c>
      <c r="F2259" s="93" t="s">
        <v>1299</v>
      </c>
      <c r="G2259" s="93"/>
      <c r="H2259" s="95"/>
    </row>
    <row r="2260" spans="1:8" hidden="1" x14ac:dyDescent="0.25">
      <c r="A2260" s="92"/>
      <c r="B2260" s="94">
        <v>5</v>
      </c>
      <c r="C2260" s="96">
        <v>432963.28</v>
      </c>
      <c r="D2260" s="96">
        <v>0</v>
      </c>
      <c r="E2260" s="96">
        <v>432963.28</v>
      </c>
      <c r="F2260" s="93" t="s">
        <v>1478</v>
      </c>
      <c r="G2260" s="93"/>
      <c r="H2260" s="95" t="s">
        <v>1479</v>
      </c>
    </row>
    <row r="2261" spans="1:8" hidden="1" x14ac:dyDescent="0.25">
      <c r="A2261" s="92"/>
      <c r="B2261" s="94">
        <v>5</v>
      </c>
      <c r="C2261" s="96">
        <v>41246.03</v>
      </c>
      <c r="D2261" s="96">
        <v>0</v>
      </c>
      <c r="E2261" s="96">
        <v>41246.03</v>
      </c>
      <c r="F2261" s="93" t="s">
        <v>1477</v>
      </c>
      <c r="G2261" s="93"/>
      <c r="H2261" s="95"/>
    </row>
    <row r="2262" spans="1:8" hidden="1" x14ac:dyDescent="0.25">
      <c r="A2262" s="92"/>
      <c r="B2262" s="94">
        <v>5</v>
      </c>
      <c r="C2262" s="96">
        <v>7185925.4400000004</v>
      </c>
      <c r="D2262" s="96">
        <v>0</v>
      </c>
      <c r="E2262" s="96">
        <v>7185925.4400000004</v>
      </c>
      <c r="F2262" s="93" t="s">
        <v>1477</v>
      </c>
      <c r="G2262" s="93"/>
      <c r="H2262" s="95"/>
    </row>
    <row r="2263" spans="1:8" hidden="1" x14ac:dyDescent="0.25">
      <c r="A2263" s="92"/>
      <c r="B2263" s="94">
        <v>6</v>
      </c>
      <c r="C2263" s="96">
        <v>434315.54</v>
      </c>
      <c r="D2263" s="96">
        <v>0</v>
      </c>
      <c r="E2263" s="96">
        <v>434315.54</v>
      </c>
      <c r="F2263" s="93" t="s">
        <v>1655</v>
      </c>
      <c r="G2263" s="93"/>
      <c r="H2263" s="95" t="s">
        <v>1656</v>
      </c>
    </row>
    <row r="2264" spans="1:8" hidden="1" x14ac:dyDescent="0.25">
      <c r="A2264" s="92"/>
      <c r="B2264" s="94">
        <v>6</v>
      </c>
      <c r="C2264" s="96">
        <v>434315.54</v>
      </c>
      <c r="D2264" s="96">
        <v>0</v>
      </c>
      <c r="E2264" s="96">
        <v>434315.54</v>
      </c>
      <c r="F2264" s="93" t="s">
        <v>1657</v>
      </c>
      <c r="G2264" s="93"/>
      <c r="H2264" s="95" t="s">
        <v>1658</v>
      </c>
    </row>
    <row r="2265" spans="1:8" hidden="1" x14ac:dyDescent="0.25">
      <c r="A2265" s="92"/>
      <c r="B2265" s="94">
        <v>6</v>
      </c>
      <c r="C2265" s="96">
        <v>41070.199999999997</v>
      </c>
      <c r="D2265" s="96">
        <v>0</v>
      </c>
      <c r="E2265" s="96">
        <v>41070.199999999997</v>
      </c>
      <c r="F2265" s="93" t="s">
        <v>1654</v>
      </c>
      <c r="G2265" s="93"/>
      <c r="H2265" s="95"/>
    </row>
    <row r="2266" spans="1:8" hidden="1" x14ac:dyDescent="0.25">
      <c r="A2266" s="92"/>
      <c r="B2266" s="94">
        <v>6</v>
      </c>
      <c r="C2266" s="96">
        <v>7210325.9900000002</v>
      </c>
      <c r="D2266" s="96">
        <v>0</v>
      </c>
      <c r="E2266" s="96">
        <v>7210325.9900000002</v>
      </c>
      <c r="F2266" s="93" t="s">
        <v>1654</v>
      </c>
      <c r="G2266" s="93"/>
      <c r="H2266" s="95"/>
    </row>
    <row r="2267" spans="1:8" hidden="1" x14ac:dyDescent="0.25">
      <c r="A2267" s="92"/>
      <c r="B2267" s="94">
        <v>7</v>
      </c>
      <c r="C2267" s="96">
        <v>40775.160000000003</v>
      </c>
      <c r="D2267" s="96">
        <v>0</v>
      </c>
      <c r="E2267" s="96">
        <v>40775.160000000003</v>
      </c>
      <c r="F2267" s="93" t="s">
        <v>1841</v>
      </c>
      <c r="G2267" s="93"/>
      <c r="H2267" s="95"/>
    </row>
    <row r="2268" spans="1:8" hidden="1" x14ac:dyDescent="0.25">
      <c r="A2268" s="92"/>
      <c r="B2268" s="94">
        <v>7</v>
      </c>
      <c r="C2268" s="96">
        <v>7454716.3600000003</v>
      </c>
      <c r="D2268" s="96">
        <v>0</v>
      </c>
      <c r="E2268" s="96">
        <v>7454716.3600000003</v>
      </c>
      <c r="F2268" s="93" t="s">
        <v>1841</v>
      </c>
      <c r="G2268" s="93"/>
      <c r="H2268" s="95"/>
    </row>
    <row r="2269" spans="1:8" hidden="1" x14ac:dyDescent="0.25">
      <c r="A2269" s="92"/>
      <c r="B2269" s="94">
        <v>8</v>
      </c>
      <c r="C2269" s="96">
        <v>434510.14</v>
      </c>
      <c r="D2269" s="96">
        <v>0</v>
      </c>
      <c r="E2269" s="96">
        <v>434510.14</v>
      </c>
      <c r="F2269" s="93" t="s">
        <v>2016</v>
      </c>
      <c r="G2269" s="93"/>
      <c r="H2269" s="95" t="s">
        <v>2017</v>
      </c>
    </row>
    <row r="2270" spans="1:8" hidden="1" x14ac:dyDescent="0.25">
      <c r="A2270" s="92"/>
      <c r="B2270" s="94">
        <v>8</v>
      </c>
      <c r="C2270" s="96">
        <v>40654.53</v>
      </c>
      <c r="D2270" s="96">
        <v>0</v>
      </c>
      <c r="E2270" s="96">
        <v>40654.53</v>
      </c>
      <c r="F2270" s="93" t="s">
        <v>2015</v>
      </c>
      <c r="G2270" s="93"/>
      <c r="H2270" s="95"/>
    </row>
    <row r="2271" spans="1:8" hidden="1" x14ac:dyDescent="0.25">
      <c r="A2271" s="92"/>
      <c r="B2271" s="94">
        <v>8</v>
      </c>
      <c r="C2271" s="96">
        <v>7443018.3499999996</v>
      </c>
      <c r="D2271" s="96">
        <v>0</v>
      </c>
      <c r="E2271" s="96">
        <v>7443018.3499999996</v>
      </c>
      <c r="F2271" s="93" t="s">
        <v>2015</v>
      </c>
      <c r="G2271" s="93"/>
      <c r="H2271" s="95"/>
    </row>
    <row r="2272" spans="1:8" hidden="1" x14ac:dyDescent="0.25">
      <c r="A2272" s="92"/>
      <c r="B2272" s="94">
        <v>9</v>
      </c>
      <c r="C2272" s="96">
        <v>435510.14</v>
      </c>
      <c r="D2272" s="96">
        <v>0</v>
      </c>
      <c r="E2272" s="96">
        <v>435510.14</v>
      </c>
      <c r="F2272" s="93" t="s">
        <v>2198</v>
      </c>
      <c r="G2272" s="93"/>
      <c r="H2272" s="95" t="s">
        <v>2199</v>
      </c>
    </row>
    <row r="2273" spans="1:8" hidden="1" x14ac:dyDescent="0.25">
      <c r="A2273" s="92"/>
      <c r="B2273" s="94">
        <v>9</v>
      </c>
      <c r="C2273" s="96">
        <v>435510.14</v>
      </c>
      <c r="D2273" s="96">
        <v>0</v>
      </c>
      <c r="E2273" s="96">
        <v>435510.14</v>
      </c>
      <c r="F2273" s="93" t="s">
        <v>2196</v>
      </c>
      <c r="G2273" s="93"/>
      <c r="H2273" s="95" t="s">
        <v>2197</v>
      </c>
    </row>
    <row r="2274" spans="1:8" hidden="1" x14ac:dyDescent="0.25">
      <c r="A2274" s="92"/>
      <c r="B2274" s="94">
        <v>9</v>
      </c>
      <c r="C2274" s="96">
        <v>0</v>
      </c>
      <c r="D2274" s="96">
        <v>-471762098</v>
      </c>
      <c r="E2274" s="96">
        <v>-471762098</v>
      </c>
      <c r="F2274" s="93" t="s">
        <v>2193</v>
      </c>
      <c r="G2274" s="93"/>
      <c r="H2274" s="95" t="s">
        <v>2194</v>
      </c>
    </row>
    <row r="2275" spans="1:8" hidden="1" x14ac:dyDescent="0.25">
      <c r="A2275" s="92"/>
      <c r="B2275" s="94">
        <v>9</v>
      </c>
      <c r="C2275" s="96">
        <v>39604.49</v>
      </c>
      <c r="D2275" s="96">
        <v>0</v>
      </c>
      <c r="E2275" s="96">
        <v>39604.49</v>
      </c>
      <c r="F2275" s="93" t="s">
        <v>2195</v>
      </c>
      <c r="G2275" s="93"/>
      <c r="H2275" s="95"/>
    </row>
    <row r="2276" spans="1:8" hidden="1" x14ac:dyDescent="0.25">
      <c r="A2276" s="92"/>
      <c r="B2276" s="94">
        <v>9</v>
      </c>
      <c r="C2276" s="96">
        <v>7452857.8300000001</v>
      </c>
      <c r="D2276" s="96">
        <v>0</v>
      </c>
      <c r="E2276" s="96">
        <v>7452857.8300000001</v>
      </c>
      <c r="F2276" s="93" t="s">
        <v>2195</v>
      </c>
      <c r="G2276" s="93"/>
      <c r="H2276" s="95"/>
    </row>
    <row r="2277" spans="1:8" ht="24" hidden="1" x14ac:dyDescent="0.25">
      <c r="A2277" s="92"/>
      <c r="B2277" s="94">
        <v>10</v>
      </c>
      <c r="C2277" s="96">
        <v>569849</v>
      </c>
      <c r="D2277" s="96">
        <v>0</v>
      </c>
      <c r="E2277" s="96">
        <v>569849</v>
      </c>
      <c r="F2277" s="93" t="s">
        <v>2783</v>
      </c>
      <c r="G2277" s="93"/>
      <c r="H2277" s="97" t="s">
        <v>2784</v>
      </c>
    </row>
    <row r="2278" spans="1:8" hidden="1" x14ac:dyDescent="0.25">
      <c r="A2278" s="92"/>
      <c r="B2278" s="94">
        <v>10</v>
      </c>
      <c r="C2278" s="96">
        <v>42418.31</v>
      </c>
      <c r="D2278" s="96">
        <v>0</v>
      </c>
      <c r="E2278" s="96">
        <v>42418.31</v>
      </c>
      <c r="F2278" s="93" t="s">
        <v>2389</v>
      </c>
      <c r="G2278" s="93"/>
      <c r="H2278" s="95"/>
    </row>
    <row r="2279" spans="1:8" hidden="1" x14ac:dyDescent="0.25">
      <c r="A2279" s="92"/>
      <c r="B2279" s="94">
        <v>10</v>
      </c>
      <c r="C2279" s="96">
        <v>7455841.8099999996</v>
      </c>
      <c r="D2279" s="96">
        <v>0</v>
      </c>
      <c r="E2279" s="96">
        <v>7455841.8099999996</v>
      </c>
      <c r="F2279" s="93" t="s">
        <v>2389</v>
      </c>
      <c r="G2279" s="93"/>
      <c r="H2279" s="95"/>
    </row>
    <row r="2280" spans="1:8" hidden="1" x14ac:dyDescent="0.25">
      <c r="A2280" s="92"/>
      <c r="B2280" s="94">
        <v>11</v>
      </c>
      <c r="C2280" s="96">
        <v>435510.14</v>
      </c>
      <c r="D2280" s="96">
        <v>0</v>
      </c>
      <c r="E2280" s="96">
        <v>435510.14</v>
      </c>
      <c r="F2280" s="93" t="s">
        <v>2789</v>
      </c>
      <c r="G2280" s="93" t="s">
        <v>2790</v>
      </c>
      <c r="H2280" s="95" t="s">
        <v>2791</v>
      </c>
    </row>
    <row r="2281" spans="1:8" hidden="1" x14ac:dyDescent="0.25">
      <c r="A2281" s="92"/>
      <c r="B2281" s="94">
        <v>11</v>
      </c>
      <c r="C2281" s="96">
        <v>40242.1</v>
      </c>
      <c r="D2281" s="96">
        <v>0</v>
      </c>
      <c r="E2281" s="96">
        <v>40242.1</v>
      </c>
      <c r="F2281" s="93" t="s">
        <v>2792</v>
      </c>
      <c r="G2281" s="93"/>
      <c r="H2281" s="95"/>
    </row>
    <row r="2282" spans="1:8" hidden="1" x14ac:dyDescent="0.25">
      <c r="A2282" s="92"/>
      <c r="B2282" s="94">
        <v>11</v>
      </c>
      <c r="C2282" s="96">
        <v>7466949.3499999996</v>
      </c>
      <c r="D2282" s="96">
        <v>0</v>
      </c>
      <c r="E2282" s="96">
        <v>7466949.3499999996</v>
      </c>
      <c r="F2282" s="93" t="s">
        <v>2792</v>
      </c>
      <c r="G2282" s="93"/>
      <c r="H2282" s="95"/>
    </row>
    <row r="2283" spans="1:8" hidden="1" x14ac:dyDescent="0.25">
      <c r="A2283" s="92"/>
      <c r="B2283" s="94">
        <v>12</v>
      </c>
      <c r="C2283" s="96">
        <v>435510.12</v>
      </c>
      <c r="D2283" s="96">
        <v>0</v>
      </c>
      <c r="E2283" s="96">
        <v>435510.12</v>
      </c>
      <c r="F2283" s="93" t="s">
        <v>2796</v>
      </c>
      <c r="G2283" s="93" t="s">
        <v>2790</v>
      </c>
      <c r="H2283" s="95" t="s">
        <v>2797</v>
      </c>
    </row>
    <row r="2284" spans="1:8" hidden="1" x14ac:dyDescent="0.25">
      <c r="A2284" s="92"/>
      <c r="B2284" s="94">
        <v>12</v>
      </c>
      <c r="C2284" s="96">
        <v>40356.03</v>
      </c>
      <c r="D2284" s="96">
        <v>0</v>
      </c>
      <c r="E2284" s="96">
        <v>40356.03</v>
      </c>
      <c r="F2284" s="93" t="s">
        <v>2799</v>
      </c>
      <c r="G2284" s="93"/>
      <c r="H2284" s="95"/>
    </row>
    <row r="2285" spans="1:8" hidden="1" x14ac:dyDescent="0.25">
      <c r="A2285" s="92"/>
      <c r="B2285" s="104">
        <v>12</v>
      </c>
      <c r="C2285" s="106">
        <v>7728505.5800000001</v>
      </c>
      <c r="D2285" s="106">
        <v>0</v>
      </c>
      <c r="E2285" s="106">
        <v>7728505.5800000001</v>
      </c>
      <c r="F2285" s="107" t="s">
        <v>2799</v>
      </c>
      <c r="G2285" s="107"/>
      <c r="H2285" s="108"/>
    </row>
    <row r="2287" spans="1:8" x14ac:dyDescent="0.25">
      <c r="C2287" s="116">
        <f>C551+103737.74</f>
        <v>23767395.799999997</v>
      </c>
    </row>
  </sheetData>
  <autoFilter ref="A1:XFD2285" xr:uid="{00000000-0001-0000-0300-000000000000}">
    <filterColumn colId="0">
      <filters>
        <filter val="0900"/>
      </filters>
    </filterColumn>
  </autoFilter>
  <sortState xmlns:xlrd2="http://schemas.microsoft.com/office/spreadsheetml/2017/richdata2" ref="A2:H2345">
    <sortCondition ref="A2:A2345"/>
    <sortCondition ref="B2:B2345"/>
  </sortState>
  <phoneticPr fontId="19" type="noConversion"/>
  <pageMargins left="0.78431372549019618" right="0.78431372549019618" top="0.98039215686274517" bottom="0.98039215686274517" header="0.50980392156862753" footer="0.50980392156862753"/>
  <pageSetup paperSize="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CCA90-54DB-4F9A-8FE8-94C4F4C33BEB}">
  <dimension ref="A1:WVP51"/>
  <sheetViews>
    <sheetView workbookViewId="0">
      <selection activeCell="B90" sqref="B90"/>
    </sheetView>
  </sheetViews>
  <sheetFormatPr defaultRowHeight="15" x14ac:dyDescent="0.25"/>
  <cols>
    <col min="1" max="1" width="8.28515625" bestFit="1" customWidth="1"/>
    <col min="2" max="2" width="6.28515625" bestFit="1" customWidth="1"/>
    <col min="3" max="3" width="13.42578125" bestFit="1" customWidth="1"/>
    <col min="4" max="4" width="12.5703125" bestFit="1" customWidth="1"/>
    <col min="5" max="5" width="18" bestFit="1" customWidth="1"/>
    <col min="6" max="6" width="31.7109375" bestFit="1" customWidth="1"/>
    <col min="7" max="7" width="42.7109375" bestFit="1" customWidth="1"/>
    <col min="8" max="8" width="52.42578125" bestFit="1" customWidth="1"/>
    <col min="11" max="11" width="4" bestFit="1" customWidth="1"/>
  </cols>
  <sheetData>
    <row r="1" spans="1:8" s="82" customFormat="1" ht="12" x14ac:dyDescent="0.2">
      <c r="A1" s="79" t="s">
        <v>2391</v>
      </c>
      <c r="B1" s="80" t="s">
        <v>314</v>
      </c>
      <c r="C1" s="81" t="s">
        <v>315</v>
      </c>
      <c r="D1" s="81" t="s">
        <v>316</v>
      </c>
      <c r="E1" s="81" t="s">
        <v>317</v>
      </c>
      <c r="F1" s="80" t="s">
        <v>318</v>
      </c>
      <c r="G1" s="80" t="s">
        <v>319</v>
      </c>
      <c r="H1" s="80" t="s">
        <v>2392</v>
      </c>
    </row>
    <row r="2" spans="1:8" s="82" customFormat="1" ht="12" x14ac:dyDescent="0.2">
      <c r="A2" s="83" t="s">
        <v>3</v>
      </c>
      <c r="B2" s="85">
        <v>10</v>
      </c>
      <c r="C2" s="87">
        <v>2115785.52</v>
      </c>
      <c r="D2" s="87">
        <v>0</v>
      </c>
      <c r="E2" s="87">
        <v>2115785.52</v>
      </c>
      <c r="F2" s="84" t="s">
        <v>2399</v>
      </c>
      <c r="G2" s="84" t="s">
        <v>446</v>
      </c>
      <c r="H2" s="86" t="s">
        <v>2400</v>
      </c>
    </row>
    <row r="3" spans="1:8" s="82" customFormat="1" ht="12" x14ac:dyDescent="0.2">
      <c r="A3" s="83" t="s">
        <v>7</v>
      </c>
      <c r="B3" s="85">
        <v>10</v>
      </c>
      <c r="C3" s="87">
        <v>3016375.82</v>
      </c>
      <c r="D3" s="87">
        <v>0</v>
      </c>
      <c r="E3" s="87">
        <v>3016375.82</v>
      </c>
      <c r="F3" s="84" t="s">
        <v>2409</v>
      </c>
      <c r="G3" s="84" t="s">
        <v>454</v>
      </c>
      <c r="H3" s="86" t="s">
        <v>2400</v>
      </c>
    </row>
    <row r="4" spans="1:8" s="82" customFormat="1" ht="12" x14ac:dyDescent="0.2">
      <c r="A4" s="83" t="s">
        <v>10</v>
      </c>
      <c r="B4" s="85">
        <v>10</v>
      </c>
      <c r="C4" s="87">
        <v>4301.63</v>
      </c>
      <c r="D4" s="87">
        <v>0</v>
      </c>
      <c r="E4" s="87">
        <v>4301.63</v>
      </c>
      <c r="F4" s="84" t="s">
        <v>2416</v>
      </c>
      <c r="G4" s="84" t="s">
        <v>460</v>
      </c>
      <c r="H4" s="86" t="s">
        <v>2400</v>
      </c>
    </row>
    <row r="5" spans="1:8" s="82" customFormat="1" ht="12" x14ac:dyDescent="0.2">
      <c r="A5" s="83" t="s">
        <v>11</v>
      </c>
      <c r="B5" s="85">
        <v>10</v>
      </c>
      <c r="C5" s="87">
        <v>763406.32</v>
      </c>
      <c r="D5" s="87">
        <v>0</v>
      </c>
      <c r="E5" s="87">
        <v>763406.32</v>
      </c>
      <c r="F5" s="84" t="s">
        <v>2419</v>
      </c>
      <c r="G5" s="84" t="s">
        <v>462</v>
      </c>
      <c r="H5" s="86" t="s">
        <v>2400</v>
      </c>
    </row>
    <row r="6" spans="1:8" s="82" customFormat="1" ht="12" x14ac:dyDescent="0.2">
      <c r="A6" s="83" t="s">
        <v>14</v>
      </c>
      <c r="B6" s="85">
        <v>10</v>
      </c>
      <c r="C6" s="87">
        <v>41980.63</v>
      </c>
      <c r="D6" s="87">
        <v>0</v>
      </c>
      <c r="E6" s="87">
        <v>41980.63</v>
      </c>
      <c r="F6" s="84" t="s">
        <v>2428</v>
      </c>
      <c r="G6" s="84" t="s">
        <v>464</v>
      </c>
      <c r="H6" s="86" t="s">
        <v>2400</v>
      </c>
    </row>
    <row r="7" spans="1:8" s="82" customFormat="1" ht="12" x14ac:dyDescent="0.2">
      <c r="A7" s="83" t="s">
        <v>15</v>
      </c>
      <c r="B7" s="85">
        <v>10</v>
      </c>
      <c r="C7" s="87">
        <v>4726652.49</v>
      </c>
      <c r="D7" s="87">
        <v>0</v>
      </c>
      <c r="E7" s="87">
        <v>4726652.49</v>
      </c>
      <c r="F7" s="84" t="s">
        <v>2431</v>
      </c>
      <c r="G7" s="84" t="s">
        <v>466</v>
      </c>
      <c r="H7" s="86" t="s">
        <v>2400</v>
      </c>
    </row>
    <row r="8" spans="1:8" s="82" customFormat="1" ht="12" x14ac:dyDescent="0.2">
      <c r="A8" s="83" t="s">
        <v>17</v>
      </c>
      <c r="B8" s="85">
        <v>10</v>
      </c>
      <c r="C8" s="87">
        <v>62452.21</v>
      </c>
      <c r="D8" s="87">
        <v>0</v>
      </c>
      <c r="E8" s="87">
        <v>62452.21</v>
      </c>
      <c r="F8" s="84" t="s">
        <v>2436</v>
      </c>
      <c r="G8" s="84" t="s">
        <v>470</v>
      </c>
      <c r="H8" s="86" t="s">
        <v>2400</v>
      </c>
    </row>
    <row r="9" spans="1:8" s="82" customFormat="1" ht="12" x14ac:dyDescent="0.2">
      <c r="A9" s="83" t="s">
        <v>19</v>
      </c>
      <c r="B9" s="85">
        <v>10</v>
      </c>
      <c r="C9" s="87">
        <v>9818.24</v>
      </c>
      <c r="D9" s="87">
        <v>0</v>
      </c>
      <c r="E9" s="87">
        <v>9818.24</v>
      </c>
      <c r="F9" s="84" t="s">
        <v>2441</v>
      </c>
      <c r="G9" s="84" t="s">
        <v>474</v>
      </c>
      <c r="H9" s="86" t="s">
        <v>2400</v>
      </c>
    </row>
    <row r="10" spans="1:8" s="82" customFormat="1" ht="12" x14ac:dyDescent="0.2">
      <c r="A10" s="83" t="s">
        <v>23</v>
      </c>
      <c r="B10" s="85">
        <v>10</v>
      </c>
      <c r="C10" s="87">
        <v>632477.97</v>
      </c>
      <c r="D10" s="87">
        <v>0</v>
      </c>
      <c r="E10" s="87">
        <v>632477.97</v>
      </c>
      <c r="F10" s="84" t="s">
        <v>2450</v>
      </c>
      <c r="G10" s="84" t="s">
        <v>482</v>
      </c>
      <c r="H10" s="86" t="s">
        <v>2400</v>
      </c>
    </row>
    <row r="11" spans="1:8" s="82" customFormat="1" ht="12" x14ac:dyDescent="0.2">
      <c r="A11" s="83" t="s">
        <v>27</v>
      </c>
      <c r="B11" s="85">
        <v>10</v>
      </c>
      <c r="C11" s="87">
        <v>68635.67</v>
      </c>
      <c r="D11" s="87">
        <v>0</v>
      </c>
      <c r="E11" s="87">
        <v>68635.67</v>
      </c>
      <c r="F11" s="84" t="s">
        <v>2459</v>
      </c>
      <c r="G11" s="84" t="s">
        <v>490</v>
      </c>
      <c r="H11" s="86" t="s">
        <v>2400</v>
      </c>
    </row>
    <row r="12" spans="1:8" s="82" customFormat="1" ht="12" x14ac:dyDescent="0.2">
      <c r="A12" s="83" t="s">
        <v>30</v>
      </c>
      <c r="B12" s="85">
        <v>10</v>
      </c>
      <c r="C12" s="87">
        <v>14096.98</v>
      </c>
      <c r="D12" s="87">
        <v>0</v>
      </c>
      <c r="E12" s="87">
        <v>14096.98</v>
      </c>
      <c r="F12" s="84" t="s">
        <v>2466</v>
      </c>
      <c r="G12" s="84" t="s">
        <v>496</v>
      </c>
      <c r="H12" s="86" t="s">
        <v>2400</v>
      </c>
    </row>
    <row r="13" spans="1:8" s="82" customFormat="1" ht="12" x14ac:dyDescent="0.2">
      <c r="A13" s="83" t="s">
        <v>32</v>
      </c>
      <c r="B13" s="85">
        <v>10</v>
      </c>
      <c r="C13" s="87">
        <v>101053.52</v>
      </c>
      <c r="D13" s="87">
        <v>0</v>
      </c>
      <c r="E13" s="87">
        <v>101053.52</v>
      </c>
      <c r="F13" s="84" t="s">
        <v>2471</v>
      </c>
      <c r="G13" s="84" t="s">
        <v>500</v>
      </c>
      <c r="H13" s="86" t="s">
        <v>2400</v>
      </c>
    </row>
    <row r="14" spans="1:8" s="82" customFormat="1" ht="12" x14ac:dyDescent="0.2">
      <c r="A14" s="83" t="s">
        <v>37</v>
      </c>
      <c r="B14" s="85">
        <v>10</v>
      </c>
      <c r="C14" s="87">
        <v>14669.24</v>
      </c>
      <c r="D14" s="87">
        <v>0</v>
      </c>
      <c r="E14" s="87">
        <v>14669.24</v>
      </c>
      <c r="F14" s="84" t="s">
        <v>2482</v>
      </c>
      <c r="G14" s="84" t="s">
        <v>508</v>
      </c>
      <c r="H14" s="86" t="s">
        <v>2400</v>
      </c>
    </row>
    <row r="15" spans="1:8" s="82" customFormat="1" ht="12" x14ac:dyDescent="0.2">
      <c r="A15" s="83" t="s">
        <v>38</v>
      </c>
      <c r="B15" s="85">
        <v>10</v>
      </c>
      <c r="C15" s="87">
        <v>107259.27</v>
      </c>
      <c r="D15" s="87">
        <v>0</v>
      </c>
      <c r="E15" s="87">
        <v>107259.27</v>
      </c>
      <c r="F15" s="84" t="s">
        <v>2485</v>
      </c>
      <c r="G15" s="84" t="s">
        <v>428</v>
      </c>
      <c r="H15" s="86" t="s">
        <v>2400</v>
      </c>
    </row>
    <row r="16" spans="1:8" s="82" customFormat="1" ht="12" x14ac:dyDescent="0.2">
      <c r="A16" s="83" t="s">
        <v>46</v>
      </c>
      <c r="B16" s="85">
        <v>10</v>
      </c>
      <c r="C16" s="87">
        <v>62870.82</v>
      </c>
      <c r="D16" s="87">
        <v>0</v>
      </c>
      <c r="E16" s="87">
        <v>62870.82</v>
      </c>
      <c r="F16" s="84" t="s">
        <v>2502</v>
      </c>
      <c r="G16" s="84" t="s">
        <v>518</v>
      </c>
      <c r="H16" s="86" t="s">
        <v>2400</v>
      </c>
    </row>
    <row r="17" spans="1:8" s="82" customFormat="1" ht="12" x14ac:dyDescent="0.2">
      <c r="A17" s="83" t="s">
        <v>52</v>
      </c>
      <c r="B17" s="85">
        <v>10</v>
      </c>
      <c r="C17" s="87">
        <v>252601.64</v>
      </c>
      <c r="D17" s="87">
        <v>0</v>
      </c>
      <c r="E17" s="87">
        <v>252601.64</v>
      </c>
      <c r="F17" s="84" t="s">
        <v>2515</v>
      </c>
      <c r="G17" s="84" t="s">
        <v>530</v>
      </c>
      <c r="H17" s="86" t="s">
        <v>2400</v>
      </c>
    </row>
    <row r="18" spans="1:8" s="82" customFormat="1" ht="12" x14ac:dyDescent="0.2">
      <c r="A18" s="83" t="s">
        <v>57</v>
      </c>
      <c r="B18" s="85">
        <v>10</v>
      </c>
      <c r="C18" s="87">
        <v>262143.82</v>
      </c>
      <c r="D18" s="87">
        <v>0</v>
      </c>
      <c r="E18" s="87">
        <v>262143.82</v>
      </c>
      <c r="F18" s="84" t="s">
        <v>2526</v>
      </c>
      <c r="G18" s="84" t="s">
        <v>540</v>
      </c>
      <c r="H18" s="86" t="s">
        <v>2400</v>
      </c>
    </row>
    <row r="19" spans="1:8" s="82" customFormat="1" ht="12" x14ac:dyDescent="0.2">
      <c r="A19" s="83" t="s">
        <v>58</v>
      </c>
      <c r="B19" s="85">
        <v>10</v>
      </c>
      <c r="C19" s="87">
        <v>50524.04</v>
      </c>
      <c r="D19" s="87">
        <v>0</v>
      </c>
      <c r="E19" s="87">
        <v>50524.04</v>
      </c>
      <c r="F19" s="84" t="s">
        <v>2529</v>
      </c>
      <c r="G19" s="84" t="s">
        <v>542</v>
      </c>
      <c r="H19" s="86" t="s">
        <v>2400</v>
      </c>
    </row>
    <row r="20" spans="1:8" s="82" customFormat="1" ht="12" x14ac:dyDescent="0.2">
      <c r="A20" s="83" t="s">
        <v>62</v>
      </c>
      <c r="B20" s="85">
        <v>10</v>
      </c>
      <c r="C20" s="87">
        <v>130353.4</v>
      </c>
      <c r="D20" s="87">
        <v>0</v>
      </c>
      <c r="E20" s="87">
        <v>130353.4</v>
      </c>
      <c r="F20" s="84" t="s">
        <v>2538</v>
      </c>
      <c r="G20" s="84" t="s">
        <v>550</v>
      </c>
      <c r="H20" s="86" t="s">
        <v>2400</v>
      </c>
    </row>
    <row r="21" spans="1:8" s="82" customFormat="1" ht="12" x14ac:dyDescent="0.2">
      <c r="A21" s="83" t="s">
        <v>65</v>
      </c>
      <c r="B21" s="85">
        <v>10</v>
      </c>
      <c r="C21" s="87">
        <v>14645.37</v>
      </c>
      <c r="D21" s="87">
        <v>0</v>
      </c>
      <c r="E21" s="87">
        <v>14645.37</v>
      </c>
      <c r="F21" s="84" t="s">
        <v>2545</v>
      </c>
      <c r="G21" s="84" t="s">
        <v>556</v>
      </c>
      <c r="H21" s="86" t="s">
        <v>2400</v>
      </c>
    </row>
    <row r="22" spans="1:8" s="82" customFormat="1" ht="12" x14ac:dyDescent="0.2">
      <c r="A22" s="83" t="s">
        <v>66</v>
      </c>
      <c r="B22" s="85">
        <v>10</v>
      </c>
      <c r="C22" s="87">
        <v>47658.64</v>
      </c>
      <c r="D22" s="87">
        <v>0</v>
      </c>
      <c r="E22" s="87">
        <v>47658.64</v>
      </c>
      <c r="F22" s="84" t="s">
        <v>2548</v>
      </c>
      <c r="G22" s="84" t="s">
        <v>558</v>
      </c>
      <c r="H22" s="86" t="s">
        <v>2400</v>
      </c>
    </row>
    <row r="23" spans="1:8" s="82" customFormat="1" ht="12" x14ac:dyDescent="0.2">
      <c r="A23" s="83" t="s">
        <v>67</v>
      </c>
      <c r="B23" s="85">
        <v>10</v>
      </c>
      <c r="C23" s="87">
        <v>996.06</v>
      </c>
      <c r="D23" s="87">
        <v>0</v>
      </c>
      <c r="E23" s="87">
        <v>996.06</v>
      </c>
      <c r="F23" s="84" t="s">
        <v>2551</v>
      </c>
      <c r="G23" s="84" t="s">
        <v>560</v>
      </c>
      <c r="H23" s="86" t="s">
        <v>2400</v>
      </c>
    </row>
    <row r="24" spans="1:8" s="82" customFormat="1" ht="12" x14ac:dyDescent="0.2">
      <c r="A24" s="83" t="s">
        <v>69</v>
      </c>
      <c r="B24" s="85">
        <v>10</v>
      </c>
      <c r="C24" s="87">
        <v>496545.06</v>
      </c>
      <c r="D24" s="87">
        <v>0</v>
      </c>
      <c r="E24" s="87">
        <v>496545.06</v>
      </c>
      <c r="F24" s="84" t="s">
        <v>2556</v>
      </c>
      <c r="G24" s="84" t="s">
        <v>564</v>
      </c>
      <c r="H24" s="86" t="s">
        <v>2400</v>
      </c>
    </row>
    <row r="25" spans="1:8" s="82" customFormat="1" ht="12" x14ac:dyDescent="0.2">
      <c r="A25" s="83" t="s">
        <v>74</v>
      </c>
      <c r="B25" s="85">
        <v>10</v>
      </c>
      <c r="C25" s="87">
        <v>96221.78</v>
      </c>
      <c r="D25" s="87">
        <v>0</v>
      </c>
      <c r="E25" s="87">
        <v>96221.78</v>
      </c>
      <c r="F25" s="84" t="s">
        <v>2567</v>
      </c>
      <c r="G25" s="84" t="s">
        <v>574</v>
      </c>
      <c r="H25" s="86" t="s">
        <v>2400</v>
      </c>
    </row>
    <row r="26" spans="1:8" s="82" customFormat="1" ht="12" x14ac:dyDescent="0.2">
      <c r="A26" s="83" t="s">
        <v>80</v>
      </c>
      <c r="B26" s="85">
        <v>10</v>
      </c>
      <c r="C26" s="87">
        <v>27506.62</v>
      </c>
      <c r="D26" s="87">
        <v>0</v>
      </c>
      <c r="E26" s="87">
        <v>27506.62</v>
      </c>
      <c r="F26" s="84" t="s">
        <v>2578</v>
      </c>
      <c r="G26" s="84" t="s">
        <v>584</v>
      </c>
      <c r="H26" s="86" t="s">
        <v>2400</v>
      </c>
    </row>
    <row r="27" spans="1:8" s="82" customFormat="1" ht="12" x14ac:dyDescent="0.2">
      <c r="A27" s="83" t="s">
        <v>84</v>
      </c>
      <c r="B27" s="85">
        <v>10</v>
      </c>
      <c r="C27" s="87">
        <v>9428.09</v>
      </c>
      <c r="D27" s="87">
        <v>0</v>
      </c>
      <c r="E27" s="87">
        <v>9428.09</v>
      </c>
      <c r="F27" s="84" t="s">
        <v>2587</v>
      </c>
      <c r="G27" s="84" t="s">
        <v>592</v>
      </c>
      <c r="H27" s="86" t="s">
        <v>2400</v>
      </c>
    </row>
    <row r="28" spans="1:8" s="82" customFormat="1" ht="12" x14ac:dyDescent="0.2">
      <c r="A28" s="83" t="s">
        <v>86</v>
      </c>
      <c r="B28" s="85">
        <v>10</v>
      </c>
      <c r="C28" s="87">
        <v>121360.93</v>
      </c>
      <c r="D28" s="87">
        <v>0</v>
      </c>
      <c r="E28" s="87">
        <v>121360.93</v>
      </c>
      <c r="F28" s="84" t="s">
        <v>2592</v>
      </c>
      <c r="G28" s="84" t="s">
        <v>596</v>
      </c>
      <c r="H28" s="86" t="s">
        <v>2400</v>
      </c>
    </row>
    <row r="29" spans="1:8" s="82" customFormat="1" ht="12" x14ac:dyDescent="0.2">
      <c r="A29" s="83" t="s">
        <v>96</v>
      </c>
      <c r="B29" s="85">
        <v>10</v>
      </c>
      <c r="C29" s="87">
        <v>27205.49</v>
      </c>
      <c r="D29" s="87">
        <v>0</v>
      </c>
      <c r="E29" s="87">
        <v>27205.49</v>
      </c>
      <c r="F29" s="84" t="s">
        <v>2611</v>
      </c>
      <c r="G29" s="84" t="s">
        <v>614</v>
      </c>
      <c r="H29" s="86" t="s">
        <v>2400</v>
      </c>
    </row>
    <row r="30" spans="1:8" s="82" customFormat="1" ht="12" x14ac:dyDescent="0.2">
      <c r="A30" s="83" t="s">
        <v>98</v>
      </c>
      <c r="B30" s="85">
        <v>10</v>
      </c>
      <c r="C30" s="87">
        <v>10731.84</v>
      </c>
      <c r="D30" s="87">
        <v>0</v>
      </c>
      <c r="E30" s="87">
        <v>10731.84</v>
      </c>
      <c r="F30" s="84" t="s">
        <v>2616</v>
      </c>
      <c r="G30" s="84" t="s">
        <v>618</v>
      </c>
      <c r="H30" s="86" t="s">
        <v>2400</v>
      </c>
    </row>
    <row r="31" spans="1:8" s="82" customFormat="1" ht="12" x14ac:dyDescent="0.2">
      <c r="A31" s="83" t="s">
        <v>101</v>
      </c>
      <c r="B31" s="85">
        <v>10</v>
      </c>
      <c r="C31" s="87">
        <v>3062.72</v>
      </c>
      <c r="D31" s="87">
        <v>0</v>
      </c>
      <c r="E31" s="87">
        <v>3062.72</v>
      </c>
      <c r="F31" s="84" t="s">
        <v>2623</v>
      </c>
      <c r="G31" s="84" t="s">
        <v>624</v>
      </c>
      <c r="H31" s="86" t="s">
        <v>2400</v>
      </c>
    </row>
    <row r="32" spans="1:8" s="82" customFormat="1" ht="12" x14ac:dyDescent="0.2">
      <c r="A32" s="83" t="s">
        <v>103</v>
      </c>
      <c r="B32" s="85">
        <v>10</v>
      </c>
      <c r="C32" s="87">
        <v>9097.0400000000009</v>
      </c>
      <c r="D32" s="87">
        <v>0</v>
      </c>
      <c r="E32" s="87">
        <v>9097.0400000000009</v>
      </c>
      <c r="F32" s="84" t="s">
        <v>2628</v>
      </c>
      <c r="G32" s="84" t="s">
        <v>628</v>
      </c>
      <c r="H32" s="86" t="s">
        <v>2400</v>
      </c>
    </row>
    <row r="33" spans="1:16136" s="82" customFormat="1" ht="12" x14ac:dyDescent="0.2">
      <c r="A33" s="83" t="s">
        <v>111</v>
      </c>
      <c r="B33" s="85">
        <v>10</v>
      </c>
      <c r="C33" s="87">
        <v>89358.74</v>
      </c>
      <c r="D33" s="87">
        <v>0</v>
      </c>
      <c r="E33" s="87">
        <v>89358.74</v>
      </c>
      <c r="F33" s="84" t="s">
        <v>2645</v>
      </c>
      <c r="G33" s="84" t="s">
        <v>645</v>
      </c>
      <c r="H33" s="86" t="s">
        <v>2400</v>
      </c>
    </row>
    <row r="34" spans="1:16136" s="82" customFormat="1" ht="12" x14ac:dyDescent="0.2">
      <c r="A34" s="83" t="s">
        <v>113</v>
      </c>
      <c r="B34" s="85">
        <v>10</v>
      </c>
      <c r="C34" s="87">
        <v>60605.18</v>
      </c>
      <c r="D34" s="87">
        <v>0</v>
      </c>
      <c r="E34" s="87">
        <v>60605.18</v>
      </c>
      <c r="F34" s="84" t="s">
        <v>2650</v>
      </c>
      <c r="G34" s="84" t="s">
        <v>649</v>
      </c>
      <c r="H34" s="86" t="s">
        <v>2400</v>
      </c>
    </row>
    <row r="35" spans="1:16136" s="82" customFormat="1" ht="12" x14ac:dyDescent="0.2">
      <c r="A35" s="83" t="s">
        <v>117</v>
      </c>
      <c r="B35" s="85">
        <v>10</v>
      </c>
      <c r="C35" s="87">
        <v>808325.1</v>
      </c>
      <c r="D35" s="87">
        <v>0</v>
      </c>
      <c r="E35" s="87">
        <v>808325.1</v>
      </c>
      <c r="F35" s="84" t="s">
        <v>2659</v>
      </c>
      <c r="G35" s="84" t="s">
        <v>657</v>
      </c>
      <c r="H35" s="86" t="s">
        <v>2400</v>
      </c>
    </row>
    <row r="36" spans="1:16136" s="82" customFormat="1" ht="12" x14ac:dyDescent="0.2">
      <c r="A36" s="83" t="s">
        <v>120</v>
      </c>
      <c r="B36" s="85">
        <v>10</v>
      </c>
      <c r="C36" s="87">
        <v>17725.84</v>
      </c>
      <c r="D36" s="87">
        <v>0</v>
      </c>
      <c r="E36" s="87">
        <v>17725.84</v>
      </c>
      <c r="F36" s="84" t="s">
        <v>2664</v>
      </c>
      <c r="G36" s="84" t="s">
        <v>661</v>
      </c>
      <c r="H36" s="86" t="s">
        <v>2400</v>
      </c>
    </row>
    <row r="37" spans="1:16136" s="82" customFormat="1" ht="12" x14ac:dyDescent="0.2">
      <c r="A37" s="83" t="s">
        <v>137</v>
      </c>
      <c r="B37" s="85">
        <v>10</v>
      </c>
      <c r="C37" s="87">
        <v>288870.48</v>
      </c>
      <c r="D37" s="87">
        <v>0</v>
      </c>
      <c r="E37" s="87">
        <v>288870.48</v>
      </c>
      <c r="F37" s="84" t="s">
        <v>2699</v>
      </c>
      <c r="G37" s="84" t="s">
        <v>695</v>
      </c>
      <c r="H37" s="86" t="s">
        <v>2400</v>
      </c>
    </row>
    <row r="38" spans="1:16136" s="82" customFormat="1" ht="12" x14ac:dyDescent="0.2">
      <c r="A38" s="83" t="s">
        <v>146</v>
      </c>
      <c r="B38" s="85">
        <v>10</v>
      </c>
      <c r="C38" s="87">
        <v>3266.16</v>
      </c>
      <c r="D38" s="87">
        <v>0</v>
      </c>
      <c r="E38" s="87">
        <v>3266.16</v>
      </c>
      <c r="F38" s="84" t="s">
        <v>2718</v>
      </c>
      <c r="G38" s="84" t="s">
        <v>438</v>
      </c>
      <c r="H38" s="86" t="s">
        <v>2400</v>
      </c>
    </row>
    <row r="39" spans="1:16136" s="82" customFormat="1" ht="12" x14ac:dyDescent="0.2">
      <c r="A39" s="83" t="s">
        <v>147</v>
      </c>
      <c r="B39" s="85">
        <v>10</v>
      </c>
      <c r="C39" s="87">
        <v>15968.3</v>
      </c>
      <c r="D39" s="87">
        <v>0</v>
      </c>
      <c r="E39" s="87">
        <v>15968.3</v>
      </c>
      <c r="F39" s="84" t="s">
        <v>2721</v>
      </c>
      <c r="G39" s="84" t="s">
        <v>711</v>
      </c>
      <c r="H39" s="86" t="s">
        <v>2400</v>
      </c>
    </row>
    <row r="40" spans="1:16136" s="82" customFormat="1" ht="12" x14ac:dyDescent="0.2">
      <c r="A40" s="83" t="s">
        <v>148</v>
      </c>
      <c r="B40" s="85">
        <v>10</v>
      </c>
      <c r="C40" s="87">
        <v>8404</v>
      </c>
      <c r="D40" s="87">
        <v>0</v>
      </c>
      <c r="E40" s="87">
        <v>8404</v>
      </c>
      <c r="F40" s="84" t="s">
        <v>2724</v>
      </c>
      <c r="G40" s="84" t="s">
        <v>713</v>
      </c>
      <c r="H40" s="86" t="s">
        <v>2400</v>
      </c>
    </row>
    <row r="41" spans="1:16136" s="82" customFormat="1" ht="12" x14ac:dyDescent="0.2">
      <c r="A41" s="83" t="s">
        <v>154</v>
      </c>
      <c r="B41" s="85">
        <v>10</v>
      </c>
      <c r="C41" s="87">
        <v>35133.870000000003</v>
      </c>
      <c r="D41" s="87">
        <v>0</v>
      </c>
      <c r="E41" s="87">
        <v>35133.870000000003</v>
      </c>
      <c r="F41" s="84" t="s">
        <v>2737</v>
      </c>
      <c r="G41" s="84" t="s">
        <v>320</v>
      </c>
      <c r="H41" s="86" t="s">
        <v>2400</v>
      </c>
    </row>
    <row r="42" spans="1:16136" s="82" customFormat="1" ht="12" x14ac:dyDescent="0.2">
      <c r="A42" s="83" t="s">
        <v>159</v>
      </c>
      <c r="B42" s="85">
        <v>10</v>
      </c>
      <c r="C42" s="87">
        <v>1980.84</v>
      </c>
      <c r="D42" s="87">
        <v>0</v>
      </c>
      <c r="E42" s="87">
        <v>1980.84</v>
      </c>
      <c r="F42" s="84" t="s">
        <v>2746</v>
      </c>
      <c r="G42" s="84" t="s">
        <v>732</v>
      </c>
      <c r="H42" s="86" t="s">
        <v>2400</v>
      </c>
    </row>
    <row r="43" spans="1:16136" s="82" customFormat="1" ht="12" x14ac:dyDescent="0.2">
      <c r="A43" s="83" t="s">
        <v>163</v>
      </c>
      <c r="B43" s="85">
        <v>10</v>
      </c>
      <c r="C43" s="87">
        <v>7989.81</v>
      </c>
      <c r="D43" s="87">
        <v>0</v>
      </c>
      <c r="E43" s="87">
        <v>7989.81</v>
      </c>
      <c r="F43" s="84" t="s">
        <v>2755</v>
      </c>
      <c r="G43" s="84" t="s">
        <v>440</v>
      </c>
      <c r="H43" s="86" t="s">
        <v>2400</v>
      </c>
    </row>
    <row r="44" spans="1:16136" s="82" customFormat="1" ht="12" x14ac:dyDescent="0.2">
      <c r="A44" s="83" t="s">
        <v>164</v>
      </c>
      <c r="B44" s="85">
        <v>10</v>
      </c>
      <c r="C44" s="87">
        <v>25220.1</v>
      </c>
      <c r="D44" s="87">
        <v>0</v>
      </c>
      <c r="E44" s="87">
        <v>25220.1</v>
      </c>
      <c r="F44" s="84" t="s">
        <v>2758</v>
      </c>
      <c r="G44" s="84" t="s">
        <v>740</v>
      </c>
      <c r="H44" s="86" t="s">
        <v>2400</v>
      </c>
    </row>
    <row r="45" spans="1:16136" s="82" customFormat="1" ht="12" x14ac:dyDescent="0.2">
      <c r="A45" s="83" t="s">
        <v>166</v>
      </c>
      <c r="B45" s="85">
        <v>10</v>
      </c>
      <c r="C45" s="87">
        <v>414569.46</v>
      </c>
      <c r="D45" s="87">
        <v>0</v>
      </c>
      <c r="E45" s="87">
        <v>414569.46</v>
      </c>
      <c r="F45" s="84" t="s">
        <v>2761</v>
      </c>
      <c r="G45" s="84" t="s">
        <v>744</v>
      </c>
      <c r="H45" s="86" t="s">
        <v>2400</v>
      </c>
    </row>
    <row r="46" spans="1:16136" s="82" customFormat="1" ht="12" x14ac:dyDescent="0.2">
      <c r="A46" s="83" t="s">
        <v>167</v>
      </c>
      <c r="B46" s="85">
        <v>10</v>
      </c>
      <c r="C46" s="87">
        <v>452890.32</v>
      </c>
      <c r="D46" s="87">
        <v>0</v>
      </c>
      <c r="E46" s="87">
        <v>452890.32</v>
      </c>
      <c r="F46" s="84" t="s">
        <v>2764</v>
      </c>
      <c r="G46" s="84" t="s">
        <v>746</v>
      </c>
      <c r="H46" s="86" t="s">
        <v>2400</v>
      </c>
    </row>
    <row r="47" spans="1:16136" s="52" customFormat="1" ht="12" x14ac:dyDescent="0.2">
      <c r="A47" s="83" t="s">
        <v>176</v>
      </c>
      <c r="B47" s="85">
        <v>10</v>
      </c>
      <c r="C47" s="87">
        <v>13586.36</v>
      </c>
      <c r="D47" s="87">
        <v>0</v>
      </c>
      <c r="E47" s="87">
        <v>13586.36</v>
      </c>
      <c r="F47" s="84" t="s">
        <v>2776</v>
      </c>
      <c r="G47" s="84" t="s">
        <v>756</v>
      </c>
      <c r="H47" s="86" t="s">
        <v>2400</v>
      </c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2"/>
      <c r="FS47" s="82"/>
      <c r="FT47" s="82"/>
      <c r="FU47" s="82"/>
      <c r="FV47" s="82"/>
      <c r="FW47" s="82"/>
      <c r="FX47" s="82"/>
      <c r="FY47" s="82"/>
      <c r="FZ47" s="82"/>
      <c r="GA47" s="82"/>
      <c r="GB47" s="82"/>
      <c r="GC47" s="82"/>
      <c r="GD47" s="82"/>
      <c r="GE47" s="82"/>
      <c r="GF47" s="82"/>
      <c r="GG47" s="82"/>
      <c r="GH47" s="82"/>
      <c r="GI47" s="82"/>
      <c r="GJ47" s="82"/>
      <c r="GK47" s="82"/>
      <c r="GL47" s="82"/>
      <c r="GM47" s="82"/>
      <c r="GN47" s="82"/>
      <c r="GO47" s="82"/>
      <c r="GP47" s="82"/>
      <c r="GQ47" s="82"/>
      <c r="GR47" s="82"/>
      <c r="GS47" s="82"/>
      <c r="GT47" s="82"/>
      <c r="GU47" s="82"/>
      <c r="GV47" s="82"/>
      <c r="GW47" s="82"/>
      <c r="GX47" s="82"/>
      <c r="GY47" s="82"/>
      <c r="GZ47" s="82"/>
      <c r="HA47" s="82"/>
      <c r="HB47" s="82"/>
      <c r="HC47" s="82"/>
      <c r="HD47" s="82"/>
      <c r="HE47" s="82"/>
      <c r="HF47" s="82"/>
      <c r="HG47" s="82"/>
      <c r="HH47" s="82"/>
      <c r="HI47" s="82"/>
      <c r="HJ47" s="82"/>
      <c r="HK47" s="82"/>
      <c r="HL47" s="82"/>
      <c r="HM47" s="82"/>
      <c r="HN47" s="82"/>
      <c r="HO47" s="82"/>
      <c r="HP47" s="82"/>
      <c r="HQ47" s="82"/>
      <c r="HR47" s="82"/>
      <c r="HS47" s="82"/>
      <c r="HT47" s="82"/>
      <c r="HU47" s="82"/>
      <c r="HV47" s="82"/>
      <c r="HW47" s="82"/>
      <c r="HX47" s="82"/>
      <c r="HY47" s="82"/>
      <c r="HZ47" s="82"/>
      <c r="IA47" s="82"/>
      <c r="IB47" s="82"/>
      <c r="IC47" s="82"/>
      <c r="ID47" s="82"/>
      <c r="IE47" s="82"/>
      <c r="IF47" s="82"/>
      <c r="IG47" s="82"/>
      <c r="IH47" s="82"/>
      <c r="II47" s="82"/>
      <c r="IJ47" s="82"/>
      <c r="IK47" s="82"/>
      <c r="IL47" s="82"/>
      <c r="IM47" s="82"/>
      <c r="IN47" s="82"/>
      <c r="IO47" s="82"/>
      <c r="IP47" s="82"/>
      <c r="IQ47" s="82"/>
      <c r="IR47" s="82"/>
      <c r="IS47" s="82"/>
      <c r="IT47" s="82"/>
      <c r="IU47" s="82"/>
      <c r="IV47" s="82"/>
      <c r="IW47" s="82"/>
      <c r="IX47" s="82"/>
      <c r="IY47" s="82"/>
      <c r="IZ47" s="82"/>
      <c r="JA47" s="82"/>
      <c r="JB47" s="82"/>
      <c r="JC47" s="82"/>
      <c r="JD47" s="82"/>
      <c r="JE47" s="82"/>
      <c r="JF47" s="82"/>
      <c r="JG47" s="82"/>
      <c r="JH47" s="82"/>
      <c r="JI47" s="82"/>
      <c r="JJ47" s="82"/>
      <c r="JK47" s="82"/>
      <c r="JL47" s="82"/>
      <c r="JM47" s="82"/>
      <c r="JN47" s="82"/>
      <c r="JO47" s="82"/>
      <c r="JP47" s="82"/>
      <c r="JQ47" s="82"/>
      <c r="JR47" s="82"/>
      <c r="JS47" s="82"/>
      <c r="JT47" s="82"/>
      <c r="JU47" s="82"/>
      <c r="JV47" s="82"/>
      <c r="JW47" s="82"/>
      <c r="JX47" s="82"/>
      <c r="JY47" s="82"/>
      <c r="JZ47" s="82"/>
      <c r="KA47" s="82"/>
      <c r="KB47" s="82"/>
      <c r="KC47" s="82"/>
      <c r="KD47" s="82"/>
      <c r="KE47" s="82"/>
      <c r="KF47" s="82"/>
      <c r="KG47" s="82"/>
      <c r="KH47" s="82"/>
      <c r="KI47" s="82"/>
      <c r="KJ47" s="82"/>
      <c r="KK47" s="82"/>
      <c r="KL47" s="82"/>
      <c r="KM47" s="82"/>
      <c r="KN47" s="82"/>
      <c r="KO47" s="82"/>
      <c r="KP47" s="82"/>
      <c r="KQ47" s="82"/>
      <c r="KR47" s="82"/>
      <c r="KS47" s="82"/>
      <c r="KT47" s="82"/>
      <c r="KU47" s="82"/>
      <c r="KV47" s="82"/>
      <c r="KW47" s="82"/>
      <c r="KX47" s="82"/>
      <c r="KY47" s="82"/>
      <c r="KZ47" s="82"/>
      <c r="LA47" s="82"/>
      <c r="LB47" s="82"/>
      <c r="LC47" s="82"/>
      <c r="LD47" s="82"/>
      <c r="LE47" s="82"/>
      <c r="LF47" s="82"/>
      <c r="LG47" s="82"/>
      <c r="LH47" s="82"/>
      <c r="LI47" s="82"/>
      <c r="LJ47" s="82"/>
      <c r="LK47" s="82"/>
      <c r="LL47" s="82"/>
      <c r="LM47" s="82"/>
      <c r="LN47" s="82"/>
      <c r="LO47" s="82"/>
      <c r="LP47" s="82"/>
      <c r="LQ47" s="82"/>
      <c r="LR47" s="82"/>
      <c r="LS47" s="82"/>
      <c r="LT47" s="82"/>
      <c r="LU47" s="82"/>
      <c r="LV47" s="82"/>
      <c r="LW47" s="82"/>
      <c r="LX47" s="82"/>
      <c r="LY47" s="82"/>
      <c r="LZ47" s="82"/>
      <c r="MA47" s="82"/>
      <c r="MB47" s="82"/>
      <c r="MC47" s="82"/>
      <c r="MD47" s="82"/>
      <c r="ME47" s="82"/>
      <c r="MF47" s="82"/>
      <c r="MG47" s="82"/>
      <c r="MH47" s="82"/>
      <c r="MI47" s="82"/>
      <c r="MJ47" s="82"/>
      <c r="MK47" s="82"/>
      <c r="ML47" s="82"/>
      <c r="MM47" s="82"/>
      <c r="MN47" s="82"/>
      <c r="MO47" s="82"/>
      <c r="MP47" s="82"/>
      <c r="MQ47" s="82"/>
      <c r="MR47" s="82"/>
      <c r="MS47" s="82"/>
      <c r="MT47" s="82"/>
      <c r="MU47" s="82"/>
      <c r="MV47" s="82"/>
      <c r="MW47" s="82"/>
      <c r="MX47" s="82"/>
      <c r="MY47" s="82"/>
      <c r="MZ47" s="82"/>
      <c r="NA47" s="82"/>
      <c r="NB47" s="82"/>
      <c r="NC47" s="82"/>
      <c r="ND47" s="82"/>
      <c r="NE47" s="82"/>
      <c r="NF47" s="82"/>
      <c r="NG47" s="82"/>
      <c r="NH47" s="82"/>
      <c r="NI47" s="82"/>
      <c r="NJ47" s="82"/>
      <c r="NK47" s="82"/>
      <c r="NL47" s="82"/>
      <c r="NM47" s="82"/>
      <c r="NN47" s="82"/>
      <c r="NO47" s="82"/>
      <c r="NP47" s="82"/>
      <c r="NQ47" s="82"/>
      <c r="NR47" s="82"/>
      <c r="NS47" s="82"/>
      <c r="NT47" s="82"/>
      <c r="NU47" s="82"/>
      <c r="NV47" s="82"/>
      <c r="NW47" s="82"/>
      <c r="NX47" s="82"/>
      <c r="NY47" s="82"/>
      <c r="NZ47" s="82"/>
      <c r="OA47" s="82"/>
      <c r="OB47" s="82"/>
      <c r="OC47" s="82"/>
      <c r="OD47" s="82"/>
      <c r="OE47" s="82"/>
      <c r="OF47" s="82"/>
      <c r="OG47" s="82"/>
      <c r="OH47" s="82"/>
      <c r="OI47" s="82"/>
      <c r="OJ47" s="82"/>
      <c r="OK47" s="82"/>
      <c r="OL47" s="82"/>
      <c r="OM47" s="82"/>
      <c r="ON47" s="82"/>
      <c r="OO47" s="82"/>
      <c r="OP47" s="82"/>
      <c r="OQ47" s="82"/>
      <c r="OR47" s="82"/>
      <c r="OS47" s="82"/>
      <c r="OT47" s="82"/>
      <c r="OU47" s="82"/>
      <c r="OV47" s="82"/>
      <c r="OW47" s="82"/>
      <c r="OX47" s="82"/>
      <c r="OY47" s="82"/>
      <c r="OZ47" s="82"/>
      <c r="PA47" s="82"/>
      <c r="PB47" s="82"/>
      <c r="PC47" s="82"/>
      <c r="PD47" s="82"/>
      <c r="PE47" s="82"/>
      <c r="PF47" s="82"/>
      <c r="PG47" s="82"/>
      <c r="PH47" s="82"/>
      <c r="PI47" s="82"/>
      <c r="PJ47" s="82"/>
      <c r="PK47" s="82"/>
      <c r="PL47" s="82"/>
      <c r="PM47" s="82"/>
      <c r="PN47" s="82"/>
      <c r="PO47" s="82"/>
      <c r="PP47" s="82"/>
      <c r="PQ47" s="82"/>
      <c r="PR47" s="82"/>
      <c r="PS47" s="82"/>
      <c r="PT47" s="82"/>
      <c r="PU47" s="82"/>
      <c r="PV47" s="82"/>
      <c r="PW47" s="82"/>
      <c r="PX47" s="82"/>
      <c r="PY47" s="82"/>
      <c r="PZ47" s="82"/>
      <c r="QA47" s="82"/>
      <c r="QB47" s="82"/>
      <c r="QC47" s="82"/>
      <c r="QD47" s="82"/>
      <c r="QE47" s="82"/>
      <c r="QF47" s="82"/>
      <c r="QG47" s="82"/>
      <c r="QH47" s="82"/>
      <c r="QI47" s="82"/>
      <c r="QJ47" s="82"/>
      <c r="QK47" s="82"/>
      <c r="QL47" s="82"/>
      <c r="QM47" s="82"/>
      <c r="QN47" s="82"/>
      <c r="QO47" s="82"/>
      <c r="QP47" s="82"/>
      <c r="QQ47" s="82"/>
      <c r="QR47" s="82"/>
      <c r="QS47" s="82"/>
      <c r="QT47" s="82"/>
      <c r="QU47" s="82"/>
      <c r="QV47" s="82"/>
      <c r="QW47" s="82"/>
      <c r="QX47" s="82"/>
      <c r="QY47" s="82"/>
      <c r="QZ47" s="82"/>
      <c r="RA47" s="82"/>
      <c r="RB47" s="82"/>
      <c r="RC47" s="82"/>
      <c r="RD47" s="82"/>
      <c r="RE47" s="82"/>
      <c r="RF47" s="82"/>
      <c r="RG47" s="82"/>
      <c r="RH47" s="82"/>
      <c r="RI47" s="82"/>
      <c r="RJ47" s="82"/>
      <c r="RK47" s="82"/>
      <c r="RL47" s="82"/>
      <c r="RM47" s="82"/>
      <c r="RN47" s="82"/>
      <c r="RO47" s="82"/>
      <c r="RP47" s="82"/>
      <c r="RQ47" s="82"/>
      <c r="RR47" s="82"/>
      <c r="RS47" s="82"/>
      <c r="RT47" s="82"/>
      <c r="RU47" s="82"/>
      <c r="RV47" s="82"/>
      <c r="RW47" s="82"/>
      <c r="RX47" s="82"/>
      <c r="RY47" s="82"/>
      <c r="RZ47" s="82"/>
      <c r="SA47" s="82"/>
      <c r="SB47" s="82"/>
      <c r="SC47" s="82"/>
      <c r="SD47" s="82"/>
      <c r="SE47" s="82"/>
      <c r="SF47" s="82"/>
      <c r="SG47" s="82"/>
      <c r="SH47" s="82"/>
      <c r="SI47" s="82"/>
      <c r="SJ47" s="82"/>
      <c r="SK47" s="82"/>
      <c r="SL47" s="82"/>
      <c r="SM47" s="82"/>
      <c r="SN47" s="82"/>
      <c r="SO47" s="82"/>
      <c r="SP47" s="82"/>
      <c r="SQ47" s="82"/>
      <c r="SR47" s="82"/>
      <c r="SS47" s="82"/>
      <c r="ST47" s="82"/>
      <c r="SU47" s="82"/>
      <c r="SV47" s="82"/>
      <c r="SW47" s="82"/>
      <c r="SX47" s="82"/>
      <c r="SY47" s="82"/>
      <c r="SZ47" s="82"/>
      <c r="TA47" s="82"/>
      <c r="TB47" s="82"/>
      <c r="TC47" s="82"/>
      <c r="TD47" s="82"/>
      <c r="TE47" s="82"/>
      <c r="TF47" s="82"/>
      <c r="TG47" s="82"/>
      <c r="TH47" s="82"/>
      <c r="TI47" s="82"/>
      <c r="TJ47" s="82"/>
      <c r="TK47" s="82"/>
      <c r="TL47" s="82"/>
      <c r="TM47" s="82"/>
      <c r="TN47" s="82"/>
      <c r="TO47" s="82"/>
      <c r="TP47" s="82"/>
      <c r="TQ47" s="82"/>
      <c r="TR47" s="82"/>
      <c r="TS47" s="82"/>
      <c r="TT47" s="82"/>
      <c r="TU47" s="82"/>
      <c r="TV47" s="82"/>
      <c r="TW47" s="82"/>
      <c r="TX47" s="82"/>
      <c r="TY47" s="82"/>
      <c r="TZ47" s="82"/>
      <c r="UA47" s="82"/>
      <c r="UB47" s="82"/>
      <c r="UC47" s="82"/>
      <c r="UD47" s="82"/>
      <c r="UE47" s="82"/>
      <c r="UF47" s="82"/>
      <c r="UG47" s="82"/>
      <c r="UH47" s="82"/>
      <c r="UI47" s="82"/>
      <c r="UJ47" s="82"/>
      <c r="UK47" s="82"/>
      <c r="UL47" s="82"/>
      <c r="UM47" s="82"/>
      <c r="UN47" s="82"/>
      <c r="UO47" s="82"/>
      <c r="UP47" s="82"/>
      <c r="UQ47" s="82"/>
      <c r="UR47" s="82"/>
      <c r="US47" s="82"/>
      <c r="UT47" s="82"/>
      <c r="UU47" s="82"/>
      <c r="UV47" s="82"/>
      <c r="UW47" s="82"/>
      <c r="UX47" s="82"/>
      <c r="UY47" s="82"/>
      <c r="UZ47" s="82"/>
      <c r="VA47" s="82"/>
      <c r="VB47" s="82"/>
      <c r="VC47" s="82"/>
      <c r="VD47" s="82"/>
      <c r="VE47" s="82"/>
      <c r="VF47" s="82"/>
      <c r="VG47" s="82"/>
      <c r="VH47" s="82"/>
      <c r="VI47" s="82"/>
      <c r="VJ47" s="82"/>
      <c r="VK47" s="82"/>
      <c r="VL47" s="82"/>
      <c r="VM47" s="82"/>
      <c r="VN47" s="82"/>
      <c r="VO47" s="82"/>
      <c r="VP47" s="82"/>
      <c r="VQ47" s="82"/>
      <c r="VR47" s="82"/>
      <c r="VS47" s="82"/>
      <c r="VT47" s="82"/>
      <c r="VU47" s="82"/>
      <c r="VV47" s="82"/>
      <c r="VW47" s="82"/>
      <c r="VX47" s="82"/>
      <c r="VY47" s="82"/>
      <c r="VZ47" s="82"/>
      <c r="WA47" s="82"/>
      <c r="WB47" s="82"/>
      <c r="WC47" s="82"/>
      <c r="WD47" s="82"/>
      <c r="WE47" s="82"/>
      <c r="WF47" s="82"/>
      <c r="WG47" s="82"/>
      <c r="WH47" s="82"/>
      <c r="WI47" s="82"/>
      <c r="WJ47" s="82"/>
      <c r="WK47" s="82"/>
      <c r="WL47" s="82"/>
      <c r="WM47" s="82"/>
      <c r="WN47" s="82"/>
      <c r="WO47" s="82"/>
      <c r="WP47" s="82"/>
      <c r="WQ47" s="82"/>
      <c r="WR47" s="82"/>
      <c r="WS47" s="82"/>
      <c r="WT47" s="82"/>
      <c r="WU47" s="82"/>
      <c r="WV47" s="82"/>
      <c r="WW47" s="82"/>
      <c r="WX47" s="82"/>
      <c r="WY47" s="82"/>
      <c r="WZ47" s="82"/>
      <c r="XA47" s="82"/>
      <c r="XB47" s="82"/>
      <c r="XC47" s="82"/>
      <c r="XD47" s="82"/>
      <c r="XE47" s="82"/>
      <c r="XF47" s="82"/>
      <c r="XG47" s="82"/>
      <c r="XH47" s="82"/>
      <c r="XI47" s="82"/>
      <c r="XJ47" s="82"/>
      <c r="XK47" s="82"/>
      <c r="XL47" s="82"/>
      <c r="XM47" s="82"/>
      <c r="XN47" s="82"/>
      <c r="XO47" s="82"/>
      <c r="XP47" s="82"/>
      <c r="XQ47" s="82"/>
      <c r="XR47" s="82"/>
      <c r="XS47" s="82"/>
      <c r="XT47" s="82"/>
      <c r="XU47" s="82"/>
      <c r="XV47" s="82"/>
      <c r="XW47" s="82"/>
      <c r="XX47" s="82"/>
      <c r="XY47" s="82"/>
      <c r="XZ47" s="82"/>
      <c r="YA47" s="82"/>
      <c r="YB47" s="82"/>
      <c r="YC47" s="82"/>
      <c r="YD47" s="82"/>
      <c r="YE47" s="82"/>
      <c r="YF47" s="82"/>
      <c r="YG47" s="82"/>
      <c r="YH47" s="82"/>
      <c r="YI47" s="82"/>
      <c r="YJ47" s="82"/>
      <c r="YK47" s="82"/>
      <c r="YL47" s="82"/>
      <c r="YM47" s="82"/>
      <c r="YN47" s="82"/>
      <c r="YO47" s="82"/>
      <c r="YP47" s="82"/>
      <c r="YQ47" s="82"/>
      <c r="YR47" s="82"/>
      <c r="YS47" s="82"/>
      <c r="YT47" s="82"/>
      <c r="YU47" s="82"/>
      <c r="YV47" s="82"/>
      <c r="YW47" s="82"/>
      <c r="YX47" s="82"/>
      <c r="YY47" s="82"/>
      <c r="YZ47" s="82"/>
      <c r="ZA47" s="82"/>
      <c r="ZB47" s="82"/>
      <c r="ZC47" s="82"/>
      <c r="ZD47" s="82"/>
      <c r="ZE47" s="82"/>
      <c r="ZF47" s="82"/>
      <c r="ZG47" s="82"/>
      <c r="ZH47" s="82"/>
      <c r="ZI47" s="82"/>
      <c r="ZJ47" s="82"/>
      <c r="ZK47" s="82"/>
      <c r="ZL47" s="82"/>
      <c r="ZM47" s="82"/>
      <c r="ZN47" s="82"/>
      <c r="ZO47" s="82"/>
      <c r="ZP47" s="82"/>
      <c r="ZQ47" s="82"/>
      <c r="ZR47" s="82"/>
      <c r="ZS47" s="82"/>
      <c r="ZT47" s="82"/>
      <c r="ZU47" s="82"/>
      <c r="ZV47" s="82"/>
      <c r="ZW47" s="82"/>
      <c r="ZX47" s="82"/>
      <c r="ZY47" s="82"/>
      <c r="ZZ47" s="82"/>
      <c r="AAA47" s="82"/>
      <c r="AAB47" s="82"/>
      <c r="AAC47" s="82"/>
      <c r="AAD47" s="82"/>
      <c r="AAE47" s="82"/>
      <c r="AAF47" s="82"/>
      <c r="AAG47" s="82"/>
      <c r="AAH47" s="82"/>
      <c r="AAI47" s="82"/>
      <c r="AAJ47" s="82"/>
      <c r="AAK47" s="82"/>
      <c r="AAL47" s="82"/>
      <c r="AAM47" s="82"/>
      <c r="AAN47" s="82"/>
      <c r="AAO47" s="82"/>
      <c r="AAP47" s="82"/>
      <c r="AAQ47" s="82"/>
      <c r="AAR47" s="82"/>
      <c r="AAS47" s="82"/>
      <c r="AAT47" s="82"/>
      <c r="AAU47" s="82"/>
      <c r="AAV47" s="82"/>
      <c r="AAW47" s="82"/>
      <c r="AAX47" s="82"/>
      <c r="AAY47" s="82"/>
      <c r="AAZ47" s="82"/>
      <c r="ABA47" s="82"/>
      <c r="ABB47" s="82"/>
      <c r="ABC47" s="82"/>
      <c r="ABD47" s="82"/>
      <c r="ABE47" s="82"/>
      <c r="ABF47" s="82"/>
      <c r="ABG47" s="82"/>
      <c r="ABH47" s="82"/>
      <c r="ABI47" s="82"/>
      <c r="ABJ47" s="82"/>
      <c r="ABK47" s="82"/>
      <c r="ABL47" s="82"/>
      <c r="ABM47" s="82"/>
      <c r="ABN47" s="82"/>
      <c r="ABO47" s="82"/>
      <c r="ABP47" s="82"/>
      <c r="ABQ47" s="82"/>
      <c r="ABR47" s="82"/>
      <c r="ABS47" s="82"/>
      <c r="ABT47" s="82"/>
      <c r="ABU47" s="82"/>
      <c r="ABV47" s="82"/>
      <c r="ABW47" s="82"/>
      <c r="ABX47" s="82"/>
      <c r="ABY47" s="82"/>
      <c r="ABZ47" s="82"/>
      <c r="ACA47" s="82"/>
      <c r="ACB47" s="82"/>
      <c r="ACC47" s="82"/>
      <c r="ACD47" s="82"/>
      <c r="ACE47" s="82"/>
      <c r="ACF47" s="82"/>
      <c r="ACG47" s="82"/>
      <c r="ACH47" s="82"/>
      <c r="ACI47" s="82"/>
      <c r="ACJ47" s="82"/>
      <c r="ACK47" s="82"/>
      <c r="ACL47" s="82"/>
      <c r="ACM47" s="82"/>
      <c r="ACN47" s="82"/>
      <c r="ACO47" s="82"/>
      <c r="ACP47" s="82"/>
      <c r="ACQ47" s="82"/>
      <c r="ACR47" s="82"/>
      <c r="ACS47" s="82"/>
      <c r="ACT47" s="82"/>
      <c r="ACU47" s="82"/>
      <c r="ACV47" s="82"/>
      <c r="ACW47" s="82"/>
      <c r="ACX47" s="82"/>
      <c r="ACY47" s="82"/>
      <c r="ACZ47" s="82"/>
      <c r="ADA47" s="82"/>
      <c r="ADB47" s="82"/>
      <c r="ADC47" s="82"/>
      <c r="ADD47" s="82"/>
      <c r="ADE47" s="82"/>
      <c r="ADF47" s="82"/>
      <c r="ADG47" s="82"/>
      <c r="ADH47" s="82"/>
      <c r="ADI47" s="82"/>
      <c r="ADJ47" s="82"/>
      <c r="ADK47" s="82"/>
      <c r="ADL47" s="82"/>
      <c r="ADM47" s="82"/>
      <c r="ADN47" s="82"/>
      <c r="ADO47" s="82"/>
      <c r="ADP47" s="82"/>
      <c r="ADQ47" s="82"/>
      <c r="ADR47" s="82"/>
      <c r="ADS47" s="82"/>
      <c r="ADT47" s="82"/>
      <c r="ADU47" s="82"/>
      <c r="ADV47" s="82"/>
      <c r="ADW47" s="82"/>
      <c r="ADX47" s="82"/>
      <c r="ADY47" s="82"/>
      <c r="ADZ47" s="82"/>
      <c r="AEA47" s="82"/>
      <c r="AEB47" s="82"/>
      <c r="AEC47" s="82"/>
      <c r="AED47" s="82"/>
      <c r="AEE47" s="82"/>
      <c r="AEF47" s="82"/>
      <c r="AEG47" s="82"/>
      <c r="AEH47" s="82"/>
      <c r="AEI47" s="82"/>
      <c r="AEJ47" s="82"/>
      <c r="AEK47" s="82"/>
      <c r="AEL47" s="82"/>
      <c r="AEM47" s="82"/>
      <c r="AEN47" s="82"/>
      <c r="AEO47" s="82"/>
      <c r="AEP47" s="82"/>
      <c r="AEQ47" s="82"/>
      <c r="AER47" s="82"/>
      <c r="AES47" s="82"/>
      <c r="AET47" s="82"/>
      <c r="AEU47" s="82"/>
      <c r="AEV47" s="82"/>
      <c r="AEW47" s="82"/>
      <c r="AEX47" s="82"/>
      <c r="AEY47" s="82"/>
      <c r="AEZ47" s="82"/>
      <c r="AFA47" s="82"/>
      <c r="AFB47" s="82"/>
      <c r="AFC47" s="82"/>
      <c r="AFD47" s="82"/>
      <c r="AFE47" s="82"/>
      <c r="AFF47" s="82"/>
      <c r="AFG47" s="82"/>
      <c r="AFH47" s="82"/>
      <c r="AFI47" s="82"/>
      <c r="AFJ47" s="82"/>
      <c r="AFK47" s="82"/>
      <c r="AFL47" s="82"/>
      <c r="AFM47" s="82"/>
      <c r="AFN47" s="82"/>
      <c r="AFO47" s="82"/>
      <c r="AFP47" s="82"/>
      <c r="AFQ47" s="82"/>
      <c r="AFR47" s="82"/>
      <c r="AFS47" s="82"/>
      <c r="AFT47" s="82"/>
      <c r="AFU47" s="82"/>
      <c r="AFV47" s="82"/>
      <c r="AFW47" s="82"/>
      <c r="AFX47" s="82"/>
      <c r="AFY47" s="82"/>
      <c r="AFZ47" s="82"/>
      <c r="AGA47" s="82"/>
      <c r="AGB47" s="82"/>
      <c r="AGC47" s="82"/>
      <c r="AGD47" s="82"/>
      <c r="AGE47" s="82"/>
      <c r="AGF47" s="82"/>
      <c r="AGG47" s="82"/>
      <c r="AGH47" s="82"/>
      <c r="AGI47" s="82"/>
      <c r="AGJ47" s="82"/>
      <c r="AGK47" s="82"/>
      <c r="AGL47" s="82"/>
      <c r="AGM47" s="82"/>
      <c r="AGN47" s="82"/>
      <c r="AGO47" s="82"/>
      <c r="AGP47" s="82"/>
      <c r="AGQ47" s="82"/>
      <c r="AGR47" s="82"/>
      <c r="AGS47" s="82"/>
      <c r="AGT47" s="82"/>
      <c r="AGU47" s="82"/>
      <c r="AGV47" s="82"/>
      <c r="AGW47" s="82"/>
      <c r="AGX47" s="82"/>
      <c r="AGY47" s="82"/>
      <c r="AGZ47" s="82"/>
      <c r="AHA47" s="82"/>
      <c r="AHB47" s="82"/>
      <c r="AHC47" s="82"/>
      <c r="AHD47" s="82"/>
      <c r="AHE47" s="82"/>
      <c r="AHF47" s="82"/>
      <c r="AHG47" s="82"/>
      <c r="AHH47" s="82"/>
      <c r="AHI47" s="82"/>
      <c r="AHJ47" s="82"/>
      <c r="AHK47" s="82"/>
      <c r="AHL47" s="82"/>
      <c r="AHM47" s="82"/>
      <c r="AHN47" s="82"/>
      <c r="AHO47" s="82"/>
      <c r="AHP47" s="82"/>
      <c r="AHQ47" s="82"/>
      <c r="AHR47" s="82"/>
      <c r="AHS47" s="82"/>
      <c r="AHT47" s="82"/>
      <c r="AHU47" s="82"/>
      <c r="AHV47" s="82"/>
      <c r="AHW47" s="82"/>
      <c r="AHX47" s="82"/>
      <c r="AHY47" s="82"/>
      <c r="AHZ47" s="82"/>
      <c r="AIA47" s="82"/>
      <c r="AIB47" s="82"/>
      <c r="AIC47" s="82"/>
      <c r="AID47" s="82"/>
      <c r="AIE47" s="82"/>
      <c r="AIF47" s="82"/>
      <c r="AIG47" s="82"/>
      <c r="AIH47" s="82"/>
      <c r="AII47" s="82"/>
      <c r="AIJ47" s="82"/>
      <c r="AIK47" s="82"/>
      <c r="AIL47" s="82"/>
      <c r="AIM47" s="82"/>
      <c r="AIN47" s="82"/>
      <c r="AIO47" s="82"/>
      <c r="AIP47" s="82"/>
      <c r="AIQ47" s="82"/>
      <c r="AIR47" s="82"/>
      <c r="AIS47" s="82"/>
      <c r="AIT47" s="82"/>
      <c r="AIU47" s="82"/>
      <c r="AIV47" s="82"/>
      <c r="AIW47" s="82"/>
      <c r="AIX47" s="82"/>
      <c r="AIY47" s="82"/>
      <c r="AIZ47" s="82"/>
      <c r="AJA47" s="82"/>
      <c r="AJB47" s="82"/>
      <c r="AJC47" s="82"/>
      <c r="AJD47" s="82"/>
      <c r="AJE47" s="82"/>
      <c r="AJF47" s="82"/>
      <c r="AJG47" s="82"/>
      <c r="AJH47" s="82"/>
      <c r="AJI47" s="82"/>
      <c r="AJJ47" s="82"/>
      <c r="AJK47" s="82"/>
      <c r="AJL47" s="82"/>
      <c r="AJM47" s="82"/>
      <c r="AJN47" s="82"/>
      <c r="AJO47" s="82"/>
      <c r="AJP47" s="82"/>
      <c r="AJQ47" s="82"/>
      <c r="AJR47" s="82"/>
      <c r="AJS47" s="82"/>
      <c r="AJT47" s="82"/>
      <c r="AJU47" s="82"/>
      <c r="AJV47" s="82"/>
      <c r="AJW47" s="82"/>
      <c r="AJX47" s="82"/>
      <c r="AJY47" s="82"/>
      <c r="AJZ47" s="82"/>
      <c r="AKA47" s="82"/>
      <c r="AKB47" s="82"/>
      <c r="AKC47" s="82"/>
      <c r="AKD47" s="82"/>
      <c r="AKE47" s="82"/>
      <c r="AKF47" s="82"/>
      <c r="AKG47" s="82"/>
      <c r="AKH47" s="82"/>
      <c r="AKI47" s="82"/>
      <c r="AKJ47" s="82"/>
      <c r="AKK47" s="82"/>
      <c r="AKL47" s="82"/>
      <c r="AKM47" s="82"/>
      <c r="AKN47" s="82"/>
      <c r="AKO47" s="82"/>
      <c r="AKP47" s="82"/>
      <c r="AKQ47" s="82"/>
      <c r="AKR47" s="82"/>
      <c r="AKS47" s="82"/>
      <c r="AKT47" s="82"/>
      <c r="AKU47" s="82"/>
      <c r="AKV47" s="82"/>
      <c r="AKW47" s="82"/>
      <c r="AKX47" s="82"/>
      <c r="AKY47" s="82"/>
      <c r="AKZ47" s="82"/>
      <c r="ALA47" s="82"/>
      <c r="ALB47" s="82"/>
      <c r="ALC47" s="82"/>
      <c r="ALD47" s="82"/>
      <c r="ALE47" s="82"/>
      <c r="ALF47" s="82"/>
      <c r="ALG47" s="82"/>
      <c r="ALH47" s="82"/>
      <c r="ALI47" s="82"/>
      <c r="ALJ47" s="82"/>
      <c r="ALK47" s="82"/>
      <c r="ALL47" s="82"/>
      <c r="ALM47" s="82"/>
      <c r="ALN47" s="82"/>
      <c r="ALO47" s="82"/>
      <c r="ALP47" s="82"/>
      <c r="ALQ47" s="82"/>
      <c r="ALR47" s="82"/>
      <c r="ALS47" s="82"/>
      <c r="ALT47" s="82"/>
      <c r="ALU47" s="82"/>
      <c r="ALV47" s="82"/>
      <c r="ALW47" s="82"/>
      <c r="ALX47" s="82"/>
      <c r="ALY47" s="82"/>
      <c r="ALZ47" s="82"/>
      <c r="AMA47" s="82"/>
      <c r="AMB47" s="82"/>
      <c r="AMC47" s="82"/>
      <c r="AMD47" s="82"/>
      <c r="AME47" s="82"/>
      <c r="AMF47" s="82"/>
      <c r="AMG47" s="82"/>
      <c r="AMH47" s="82"/>
      <c r="AMI47" s="82"/>
      <c r="AMJ47" s="82"/>
      <c r="AMK47" s="82"/>
      <c r="AML47" s="82"/>
      <c r="AMM47" s="82"/>
      <c r="AMN47" s="82"/>
      <c r="AMO47" s="82"/>
      <c r="AMP47" s="82"/>
      <c r="AMQ47" s="82"/>
      <c r="AMR47" s="82"/>
      <c r="AMS47" s="82"/>
      <c r="AMT47" s="82"/>
      <c r="AMU47" s="82"/>
      <c r="AMV47" s="82"/>
      <c r="AMW47" s="82"/>
      <c r="AMX47" s="82"/>
      <c r="AMY47" s="82"/>
      <c r="AMZ47" s="82"/>
      <c r="ANA47" s="82"/>
      <c r="ANB47" s="82"/>
      <c r="ANC47" s="82"/>
      <c r="AND47" s="82"/>
      <c r="ANE47" s="82"/>
      <c r="ANF47" s="82"/>
      <c r="ANG47" s="82"/>
      <c r="ANH47" s="82"/>
      <c r="ANI47" s="82"/>
      <c r="ANJ47" s="82"/>
      <c r="ANK47" s="82"/>
      <c r="ANL47" s="82"/>
      <c r="ANM47" s="82"/>
      <c r="ANN47" s="82"/>
      <c r="ANO47" s="82"/>
      <c r="ANP47" s="82"/>
      <c r="ANQ47" s="82"/>
      <c r="ANR47" s="82"/>
      <c r="ANS47" s="82"/>
      <c r="ANT47" s="82"/>
      <c r="ANU47" s="82"/>
      <c r="ANV47" s="82"/>
      <c r="ANW47" s="82"/>
      <c r="ANX47" s="82"/>
      <c r="ANY47" s="82"/>
      <c r="ANZ47" s="82"/>
      <c r="AOA47" s="82"/>
      <c r="AOB47" s="82"/>
      <c r="AOC47" s="82"/>
      <c r="AOD47" s="82"/>
      <c r="AOE47" s="82"/>
      <c r="AOF47" s="82"/>
      <c r="AOG47" s="82"/>
      <c r="AOH47" s="82"/>
      <c r="AOI47" s="82"/>
      <c r="AOJ47" s="82"/>
      <c r="AOK47" s="82"/>
      <c r="AOL47" s="82"/>
      <c r="AOM47" s="82"/>
      <c r="AON47" s="82"/>
      <c r="AOO47" s="82"/>
      <c r="AOP47" s="82"/>
      <c r="AOQ47" s="82"/>
      <c r="AOR47" s="82"/>
      <c r="AOS47" s="82"/>
      <c r="AOT47" s="82"/>
      <c r="AOU47" s="82"/>
      <c r="AOV47" s="82"/>
      <c r="AOW47" s="82"/>
      <c r="AOX47" s="82"/>
      <c r="AOY47" s="82"/>
      <c r="AOZ47" s="82"/>
      <c r="APA47" s="82"/>
      <c r="APB47" s="82"/>
      <c r="APC47" s="82"/>
      <c r="APD47" s="82"/>
      <c r="APE47" s="82"/>
      <c r="APF47" s="82"/>
      <c r="APG47" s="82"/>
      <c r="APH47" s="82"/>
      <c r="API47" s="82"/>
      <c r="APJ47" s="82"/>
      <c r="APK47" s="82"/>
      <c r="APL47" s="82"/>
      <c r="APM47" s="82"/>
      <c r="APN47" s="82"/>
      <c r="APO47" s="82"/>
      <c r="APP47" s="82"/>
      <c r="APQ47" s="82"/>
      <c r="APR47" s="82"/>
      <c r="APS47" s="82"/>
      <c r="APT47" s="82"/>
      <c r="APU47" s="82"/>
      <c r="APV47" s="82"/>
      <c r="APW47" s="82"/>
      <c r="APX47" s="82"/>
      <c r="APY47" s="82"/>
      <c r="APZ47" s="82"/>
      <c r="AQA47" s="82"/>
      <c r="AQB47" s="82"/>
      <c r="AQC47" s="82"/>
      <c r="AQD47" s="82"/>
      <c r="AQE47" s="82"/>
      <c r="AQF47" s="82"/>
      <c r="AQG47" s="82"/>
      <c r="AQH47" s="82"/>
      <c r="AQI47" s="82"/>
      <c r="AQJ47" s="82"/>
      <c r="AQK47" s="82"/>
      <c r="AQL47" s="82"/>
      <c r="AQM47" s="82"/>
      <c r="AQN47" s="82"/>
      <c r="AQO47" s="82"/>
      <c r="AQP47" s="82"/>
      <c r="AQQ47" s="82"/>
      <c r="AQR47" s="82"/>
      <c r="AQS47" s="82"/>
      <c r="AQT47" s="82"/>
      <c r="AQU47" s="82"/>
      <c r="AQV47" s="82"/>
      <c r="AQW47" s="82"/>
      <c r="AQX47" s="82"/>
      <c r="AQY47" s="82"/>
      <c r="AQZ47" s="82"/>
      <c r="ARA47" s="82"/>
      <c r="ARB47" s="82"/>
      <c r="ARC47" s="82"/>
      <c r="ARD47" s="82"/>
      <c r="ARE47" s="82"/>
      <c r="ARF47" s="82"/>
      <c r="ARG47" s="82"/>
      <c r="ARH47" s="82"/>
      <c r="ARI47" s="82"/>
      <c r="ARJ47" s="82"/>
      <c r="ARK47" s="82"/>
      <c r="ARL47" s="82"/>
      <c r="ARM47" s="82"/>
      <c r="ARN47" s="82"/>
      <c r="ARO47" s="82"/>
      <c r="ARP47" s="82"/>
      <c r="ARQ47" s="82"/>
      <c r="ARR47" s="82"/>
      <c r="ARS47" s="82"/>
      <c r="ART47" s="82"/>
      <c r="ARU47" s="82"/>
      <c r="ARV47" s="82"/>
      <c r="ARW47" s="82"/>
      <c r="ARX47" s="82"/>
      <c r="ARY47" s="82"/>
      <c r="ARZ47" s="82"/>
      <c r="ASA47" s="82"/>
      <c r="ASB47" s="82"/>
      <c r="ASC47" s="82"/>
      <c r="ASD47" s="82"/>
      <c r="ASE47" s="82"/>
      <c r="ASF47" s="82"/>
      <c r="ASG47" s="82"/>
      <c r="ASH47" s="82"/>
      <c r="ASI47" s="82"/>
      <c r="ASJ47" s="82"/>
      <c r="ASK47" s="82"/>
      <c r="ASL47" s="82"/>
      <c r="ASM47" s="82"/>
      <c r="ASN47" s="82"/>
      <c r="ASO47" s="82"/>
      <c r="ASP47" s="82"/>
      <c r="ASQ47" s="82"/>
      <c r="ASR47" s="82"/>
      <c r="ASS47" s="82"/>
      <c r="AST47" s="82"/>
      <c r="ASU47" s="82"/>
      <c r="ASV47" s="82"/>
      <c r="ASW47" s="82"/>
      <c r="ASX47" s="82"/>
      <c r="ASY47" s="82"/>
      <c r="ASZ47" s="82"/>
      <c r="ATA47" s="82"/>
      <c r="ATB47" s="82"/>
      <c r="ATC47" s="82"/>
      <c r="ATD47" s="82"/>
      <c r="ATE47" s="82"/>
      <c r="ATF47" s="82"/>
      <c r="ATG47" s="82"/>
      <c r="ATH47" s="82"/>
      <c r="ATI47" s="82"/>
      <c r="ATJ47" s="82"/>
      <c r="ATK47" s="82"/>
      <c r="ATL47" s="82"/>
      <c r="ATM47" s="82"/>
      <c r="ATN47" s="82"/>
      <c r="ATO47" s="82"/>
      <c r="ATP47" s="82"/>
      <c r="ATQ47" s="82"/>
      <c r="ATR47" s="82"/>
      <c r="ATS47" s="82"/>
      <c r="ATT47" s="82"/>
      <c r="ATU47" s="82"/>
      <c r="ATV47" s="82"/>
      <c r="ATW47" s="82"/>
      <c r="ATX47" s="82"/>
      <c r="ATY47" s="82"/>
      <c r="ATZ47" s="82"/>
      <c r="AUA47" s="82"/>
      <c r="AUB47" s="82"/>
      <c r="AUC47" s="82"/>
      <c r="AUD47" s="82"/>
      <c r="AUE47" s="82"/>
      <c r="AUF47" s="82"/>
      <c r="AUG47" s="82"/>
      <c r="AUH47" s="82"/>
      <c r="AUI47" s="82"/>
      <c r="AUJ47" s="82"/>
      <c r="AUK47" s="82"/>
      <c r="AUL47" s="82"/>
      <c r="AUM47" s="82"/>
      <c r="AUN47" s="82"/>
      <c r="AUO47" s="82"/>
      <c r="AUP47" s="82"/>
      <c r="AUQ47" s="82"/>
      <c r="AUR47" s="82"/>
      <c r="AUS47" s="82"/>
      <c r="AUT47" s="82"/>
      <c r="AUU47" s="82"/>
      <c r="AUV47" s="82"/>
      <c r="AUW47" s="82"/>
      <c r="AUX47" s="82"/>
      <c r="AUY47" s="82"/>
      <c r="AUZ47" s="82"/>
      <c r="AVA47" s="82"/>
      <c r="AVB47" s="82"/>
      <c r="AVC47" s="82"/>
      <c r="AVD47" s="82"/>
      <c r="AVE47" s="82"/>
      <c r="AVF47" s="82"/>
      <c r="AVG47" s="82"/>
      <c r="AVH47" s="82"/>
      <c r="AVI47" s="82"/>
      <c r="AVJ47" s="82"/>
      <c r="AVK47" s="82"/>
      <c r="AVL47" s="82"/>
      <c r="AVM47" s="82"/>
      <c r="AVN47" s="82"/>
      <c r="AVO47" s="82"/>
      <c r="AVP47" s="82"/>
      <c r="AVQ47" s="82"/>
      <c r="AVR47" s="82"/>
      <c r="AVS47" s="82"/>
      <c r="AVT47" s="82"/>
      <c r="AVU47" s="82"/>
      <c r="AVV47" s="82"/>
      <c r="AVW47" s="82"/>
      <c r="AVX47" s="82"/>
      <c r="AVY47" s="82"/>
      <c r="AVZ47" s="82"/>
      <c r="AWA47" s="82"/>
      <c r="AWB47" s="82"/>
      <c r="AWC47" s="82"/>
      <c r="AWD47" s="82"/>
      <c r="AWE47" s="82"/>
      <c r="AWF47" s="82"/>
      <c r="AWG47" s="82"/>
      <c r="AWH47" s="82"/>
      <c r="AWI47" s="82"/>
      <c r="AWJ47" s="82"/>
      <c r="AWK47" s="82"/>
      <c r="AWL47" s="82"/>
      <c r="AWM47" s="82"/>
      <c r="AWN47" s="82"/>
      <c r="AWO47" s="82"/>
      <c r="AWP47" s="82"/>
      <c r="AWQ47" s="82"/>
      <c r="AWR47" s="82"/>
      <c r="AWS47" s="82"/>
      <c r="AWT47" s="82"/>
      <c r="AWU47" s="82"/>
      <c r="AWV47" s="82"/>
      <c r="AWW47" s="82"/>
      <c r="AWX47" s="82"/>
      <c r="AWY47" s="82"/>
      <c r="AWZ47" s="82"/>
      <c r="AXA47" s="82"/>
      <c r="AXB47" s="82"/>
      <c r="AXC47" s="82"/>
      <c r="AXD47" s="82"/>
      <c r="AXE47" s="82"/>
      <c r="AXF47" s="82"/>
      <c r="AXG47" s="82"/>
      <c r="AXH47" s="82"/>
      <c r="AXI47" s="82"/>
      <c r="AXJ47" s="82"/>
      <c r="AXK47" s="82"/>
      <c r="AXL47" s="82"/>
      <c r="AXM47" s="82"/>
      <c r="AXN47" s="82"/>
      <c r="AXO47" s="82"/>
      <c r="AXP47" s="82"/>
      <c r="AXQ47" s="82"/>
      <c r="AXR47" s="82"/>
      <c r="AXS47" s="82"/>
      <c r="AXT47" s="82"/>
      <c r="AXU47" s="82"/>
      <c r="AXV47" s="82"/>
      <c r="AXW47" s="82"/>
      <c r="AXX47" s="82"/>
      <c r="AXY47" s="82"/>
      <c r="AXZ47" s="82"/>
      <c r="AYA47" s="82"/>
      <c r="AYB47" s="82"/>
      <c r="AYC47" s="82"/>
      <c r="AYD47" s="82"/>
      <c r="AYE47" s="82"/>
      <c r="AYF47" s="82"/>
      <c r="AYG47" s="82"/>
      <c r="AYH47" s="82"/>
      <c r="AYI47" s="82"/>
      <c r="AYJ47" s="82"/>
      <c r="AYK47" s="82"/>
      <c r="AYL47" s="82"/>
      <c r="AYM47" s="82"/>
      <c r="AYN47" s="82"/>
      <c r="AYO47" s="82"/>
      <c r="AYP47" s="82"/>
      <c r="AYQ47" s="82"/>
      <c r="AYR47" s="82"/>
      <c r="AYS47" s="82"/>
      <c r="AYT47" s="82"/>
      <c r="AYU47" s="82"/>
      <c r="AYV47" s="82"/>
      <c r="AYW47" s="82"/>
      <c r="AYX47" s="82"/>
      <c r="AYY47" s="82"/>
      <c r="AYZ47" s="82"/>
      <c r="AZA47" s="82"/>
      <c r="AZB47" s="82"/>
      <c r="AZC47" s="82"/>
      <c r="AZD47" s="82"/>
      <c r="AZE47" s="82"/>
      <c r="AZF47" s="82"/>
      <c r="AZG47" s="82"/>
      <c r="AZH47" s="82"/>
      <c r="AZI47" s="82"/>
      <c r="AZJ47" s="82"/>
      <c r="AZK47" s="82"/>
      <c r="AZL47" s="82"/>
      <c r="AZM47" s="82"/>
      <c r="AZN47" s="82"/>
      <c r="AZO47" s="82"/>
      <c r="AZP47" s="82"/>
      <c r="AZQ47" s="82"/>
      <c r="AZR47" s="82"/>
      <c r="AZS47" s="82"/>
      <c r="AZT47" s="82"/>
      <c r="AZU47" s="82"/>
      <c r="AZV47" s="82"/>
      <c r="AZW47" s="82"/>
      <c r="AZX47" s="82"/>
      <c r="AZY47" s="82"/>
      <c r="AZZ47" s="82"/>
      <c r="BAA47" s="82"/>
      <c r="BAB47" s="82"/>
      <c r="BAC47" s="82"/>
      <c r="BAD47" s="82"/>
      <c r="BAE47" s="82"/>
      <c r="BAF47" s="82"/>
      <c r="BAG47" s="82"/>
      <c r="BAH47" s="82"/>
      <c r="BAI47" s="82"/>
      <c r="BAJ47" s="82"/>
      <c r="BAK47" s="82"/>
      <c r="BAL47" s="82"/>
      <c r="BAM47" s="82"/>
      <c r="BAN47" s="82"/>
      <c r="BAO47" s="82"/>
      <c r="BAP47" s="82"/>
      <c r="BAQ47" s="82"/>
      <c r="BAR47" s="82"/>
      <c r="BAS47" s="82"/>
      <c r="BAT47" s="82"/>
      <c r="BAU47" s="82"/>
      <c r="BAV47" s="82"/>
      <c r="BAW47" s="82"/>
      <c r="BAX47" s="82"/>
      <c r="BAY47" s="82"/>
      <c r="BAZ47" s="82"/>
      <c r="BBA47" s="82"/>
      <c r="BBB47" s="82"/>
      <c r="BBC47" s="82"/>
      <c r="BBD47" s="82"/>
      <c r="BBE47" s="82"/>
      <c r="BBF47" s="82"/>
      <c r="BBG47" s="82"/>
      <c r="BBH47" s="82"/>
      <c r="BBI47" s="82"/>
      <c r="BBJ47" s="82"/>
      <c r="BBK47" s="82"/>
      <c r="BBL47" s="82"/>
      <c r="BBM47" s="82"/>
      <c r="BBN47" s="82"/>
      <c r="BBO47" s="82"/>
      <c r="BBP47" s="82"/>
      <c r="BBQ47" s="82"/>
      <c r="BBR47" s="82"/>
      <c r="BBS47" s="82"/>
      <c r="BBT47" s="82"/>
      <c r="BBU47" s="82"/>
      <c r="BBV47" s="82"/>
      <c r="BBW47" s="82"/>
      <c r="BBX47" s="82"/>
      <c r="BBY47" s="82"/>
      <c r="BBZ47" s="82"/>
      <c r="BCA47" s="82"/>
      <c r="BCB47" s="82"/>
      <c r="BCC47" s="82"/>
      <c r="BCD47" s="82"/>
      <c r="BCE47" s="82"/>
      <c r="BCF47" s="82"/>
      <c r="BCG47" s="82"/>
      <c r="BCH47" s="82"/>
      <c r="BCI47" s="82"/>
      <c r="BCJ47" s="82"/>
      <c r="BCK47" s="82"/>
      <c r="BCL47" s="82"/>
      <c r="BCM47" s="82"/>
      <c r="BCN47" s="82"/>
      <c r="BCO47" s="82"/>
      <c r="BCP47" s="82"/>
      <c r="BCQ47" s="82"/>
      <c r="BCR47" s="82"/>
      <c r="BCS47" s="82"/>
      <c r="BCT47" s="82"/>
      <c r="BCU47" s="82"/>
      <c r="BCV47" s="82"/>
      <c r="BCW47" s="82"/>
      <c r="BCX47" s="82"/>
      <c r="BCY47" s="82"/>
      <c r="BCZ47" s="82"/>
      <c r="BDA47" s="82"/>
      <c r="BDB47" s="82"/>
      <c r="BDC47" s="82"/>
      <c r="BDD47" s="82"/>
      <c r="BDE47" s="82"/>
      <c r="BDF47" s="82"/>
      <c r="BDG47" s="82"/>
      <c r="BDH47" s="82"/>
      <c r="BDI47" s="82"/>
      <c r="BDJ47" s="82"/>
      <c r="BDK47" s="82"/>
      <c r="BDL47" s="82"/>
      <c r="BDM47" s="82"/>
      <c r="BDN47" s="82"/>
      <c r="BDO47" s="82"/>
      <c r="BDP47" s="82"/>
      <c r="BDQ47" s="82"/>
      <c r="BDR47" s="82"/>
      <c r="BDS47" s="82"/>
      <c r="BDT47" s="82"/>
      <c r="BDU47" s="82"/>
      <c r="BDV47" s="82"/>
      <c r="BDW47" s="82"/>
      <c r="BDX47" s="82"/>
      <c r="BDY47" s="82"/>
      <c r="BDZ47" s="82"/>
      <c r="BEA47" s="82"/>
      <c r="BEB47" s="82"/>
      <c r="BEC47" s="82"/>
      <c r="BED47" s="82"/>
      <c r="BEE47" s="82"/>
      <c r="BEF47" s="82"/>
      <c r="BEG47" s="82"/>
      <c r="BEH47" s="82"/>
      <c r="BEI47" s="82"/>
      <c r="BEJ47" s="82"/>
      <c r="BEK47" s="82"/>
      <c r="BEL47" s="82"/>
      <c r="BEM47" s="82"/>
      <c r="BEN47" s="82"/>
      <c r="BEO47" s="82"/>
      <c r="BEP47" s="82"/>
      <c r="BEQ47" s="82"/>
      <c r="BER47" s="82"/>
      <c r="BES47" s="82"/>
      <c r="BET47" s="82"/>
      <c r="BEU47" s="82"/>
      <c r="BEV47" s="82"/>
      <c r="BEW47" s="82"/>
      <c r="BEX47" s="82"/>
      <c r="BEY47" s="82"/>
      <c r="BEZ47" s="82"/>
      <c r="BFA47" s="82"/>
      <c r="BFB47" s="82"/>
      <c r="BFC47" s="82"/>
      <c r="BFD47" s="82"/>
      <c r="BFE47" s="82"/>
      <c r="BFF47" s="82"/>
      <c r="BFG47" s="82"/>
      <c r="BFH47" s="82"/>
      <c r="BFI47" s="82"/>
      <c r="BFJ47" s="82"/>
      <c r="BFK47" s="82"/>
      <c r="BFL47" s="82"/>
      <c r="BFM47" s="82"/>
      <c r="BFN47" s="82"/>
      <c r="BFO47" s="82"/>
      <c r="BFP47" s="82"/>
      <c r="BFQ47" s="82"/>
      <c r="BFR47" s="82"/>
      <c r="BFS47" s="82"/>
      <c r="BFT47" s="82"/>
      <c r="BFU47" s="82"/>
      <c r="BFV47" s="82"/>
      <c r="BFW47" s="82"/>
      <c r="BFX47" s="82"/>
      <c r="BFY47" s="82"/>
      <c r="BFZ47" s="82"/>
      <c r="BGA47" s="82"/>
      <c r="BGB47" s="82"/>
      <c r="BGC47" s="82"/>
      <c r="BGD47" s="82"/>
      <c r="BGE47" s="82"/>
      <c r="BGF47" s="82"/>
      <c r="BGG47" s="82"/>
      <c r="BGH47" s="82"/>
      <c r="BGI47" s="82"/>
      <c r="BGJ47" s="82"/>
      <c r="BGK47" s="82"/>
      <c r="BGL47" s="82"/>
      <c r="BGM47" s="82"/>
      <c r="BGN47" s="82"/>
      <c r="BGO47" s="82"/>
      <c r="BGP47" s="82"/>
      <c r="BGQ47" s="82"/>
      <c r="BGR47" s="82"/>
      <c r="BGS47" s="82"/>
      <c r="BGT47" s="82"/>
      <c r="BGU47" s="82"/>
      <c r="BGV47" s="82"/>
      <c r="BGW47" s="82"/>
      <c r="BGX47" s="82"/>
      <c r="BGY47" s="82"/>
      <c r="BGZ47" s="82"/>
      <c r="BHA47" s="82"/>
      <c r="BHB47" s="82"/>
      <c r="BHC47" s="82"/>
      <c r="BHD47" s="82"/>
      <c r="BHE47" s="82"/>
      <c r="BHF47" s="82"/>
      <c r="BHG47" s="82"/>
      <c r="BHH47" s="82"/>
      <c r="BHI47" s="82"/>
      <c r="BHJ47" s="82"/>
      <c r="BHK47" s="82"/>
      <c r="BHL47" s="82"/>
      <c r="BHM47" s="82"/>
      <c r="BHN47" s="82"/>
      <c r="BHO47" s="82"/>
      <c r="BHP47" s="82"/>
      <c r="BHQ47" s="82"/>
      <c r="BHR47" s="82"/>
      <c r="BHS47" s="82"/>
      <c r="BHT47" s="82"/>
      <c r="BHU47" s="82"/>
      <c r="BHV47" s="82"/>
      <c r="BHW47" s="82"/>
      <c r="BHX47" s="82"/>
      <c r="BHY47" s="82"/>
      <c r="BHZ47" s="82"/>
      <c r="BIA47" s="82"/>
      <c r="BIB47" s="82"/>
      <c r="BIC47" s="82"/>
      <c r="BID47" s="82"/>
      <c r="BIE47" s="82"/>
      <c r="BIF47" s="82"/>
      <c r="BIG47" s="82"/>
      <c r="BIH47" s="82"/>
      <c r="BII47" s="82"/>
      <c r="BIJ47" s="82"/>
      <c r="BIK47" s="82"/>
      <c r="BIL47" s="82"/>
      <c r="BIM47" s="82"/>
      <c r="BIN47" s="82"/>
      <c r="BIO47" s="82"/>
      <c r="BIP47" s="82"/>
      <c r="BIQ47" s="82"/>
      <c r="BIR47" s="82"/>
      <c r="BIS47" s="82"/>
      <c r="BIT47" s="82"/>
      <c r="BIU47" s="82"/>
      <c r="BIV47" s="82"/>
      <c r="BIW47" s="82"/>
      <c r="BIX47" s="82"/>
      <c r="BIY47" s="82"/>
      <c r="BIZ47" s="82"/>
      <c r="BJA47" s="82"/>
      <c r="BJB47" s="82"/>
      <c r="BJC47" s="82"/>
      <c r="BJD47" s="82"/>
      <c r="BJE47" s="82"/>
      <c r="BJF47" s="82"/>
      <c r="BJG47" s="82"/>
      <c r="BJH47" s="82"/>
      <c r="BJI47" s="82"/>
      <c r="BJJ47" s="82"/>
      <c r="BJK47" s="82"/>
      <c r="BJL47" s="82"/>
      <c r="BJM47" s="82"/>
      <c r="BJN47" s="82"/>
      <c r="BJO47" s="82"/>
      <c r="BJP47" s="82"/>
      <c r="BJQ47" s="82"/>
      <c r="BJR47" s="82"/>
      <c r="BJS47" s="82"/>
      <c r="BJT47" s="82"/>
      <c r="BJU47" s="82"/>
      <c r="BJV47" s="82"/>
      <c r="BJW47" s="82"/>
      <c r="BJX47" s="82"/>
      <c r="BJY47" s="82"/>
      <c r="BJZ47" s="82"/>
      <c r="BKA47" s="82"/>
      <c r="BKB47" s="82"/>
      <c r="BKC47" s="82"/>
      <c r="BKD47" s="82"/>
      <c r="BKE47" s="82"/>
      <c r="BKF47" s="82"/>
      <c r="BKG47" s="82"/>
      <c r="BKH47" s="82"/>
      <c r="BKI47" s="82"/>
      <c r="BKJ47" s="82"/>
      <c r="BKK47" s="82"/>
      <c r="BKL47" s="82"/>
      <c r="BKM47" s="82"/>
      <c r="BKN47" s="82"/>
      <c r="BKO47" s="82"/>
      <c r="BKP47" s="82"/>
      <c r="BKQ47" s="82"/>
      <c r="BKR47" s="82"/>
      <c r="BKS47" s="82"/>
      <c r="BKT47" s="82"/>
      <c r="BKU47" s="82"/>
      <c r="BKV47" s="82"/>
      <c r="BKW47" s="82"/>
      <c r="BKX47" s="82"/>
      <c r="BKY47" s="82"/>
      <c r="BKZ47" s="82"/>
      <c r="BLA47" s="82"/>
      <c r="BLB47" s="82"/>
      <c r="BLC47" s="82"/>
      <c r="BLD47" s="82"/>
      <c r="BLE47" s="82"/>
      <c r="BLF47" s="82"/>
      <c r="BLG47" s="82"/>
      <c r="BLH47" s="82"/>
      <c r="BLI47" s="82"/>
      <c r="BLJ47" s="82"/>
      <c r="BLK47" s="82"/>
      <c r="BLL47" s="82"/>
      <c r="BLM47" s="82"/>
      <c r="BLN47" s="82"/>
      <c r="BLO47" s="82"/>
      <c r="BLP47" s="82"/>
      <c r="BLQ47" s="82"/>
      <c r="BLR47" s="82"/>
      <c r="BLS47" s="82"/>
      <c r="BLT47" s="82"/>
      <c r="BLU47" s="82"/>
      <c r="BLV47" s="82"/>
      <c r="BLW47" s="82"/>
      <c r="BLX47" s="82"/>
      <c r="BLY47" s="82"/>
      <c r="BLZ47" s="82"/>
      <c r="BMA47" s="82"/>
      <c r="BMB47" s="82"/>
      <c r="BMC47" s="82"/>
      <c r="BMD47" s="82"/>
      <c r="BME47" s="82"/>
      <c r="BMF47" s="82"/>
      <c r="BMG47" s="82"/>
      <c r="BMH47" s="82"/>
      <c r="BMI47" s="82"/>
      <c r="BMJ47" s="82"/>
      <c r="BMK47" s="82"/>
      <c r="BML47" s="82"/>
      <c r="BMM47" s="82"/>
      <c r="BMN47" s="82"/>
      <c r="BMO47" s="82"/>
      <c r="BMP47" s="82"/>
      <c r="BMQ47" s="82"/>
      <c r="BMR47" s="82"/>
      <c r="BMS47" s="82"/>
      <c r="BMT47" s="82"/>
      <c r="BMU47" s="82"/>
      <c r="BMV47" s="82"/>
      <c r="BMW47" s="82"/>
      <c r="BMX47" s="82"/>
      <c r="BMY47" s="82"/>
      <c r="BMZ47" s="82"/>
      <c r="BNA47" s="82"/>
      <c r="BNB47" s="82"/>
      <c r="BNC47" s="82"/>
      <c r="BND47" s="82"/>
      <c r="BNE47" s="82"/>
      <c r="BNF47" s="82"/>
      <c r="BNG47" s="82"/>
      <c r="BNH47" s="82"/>
      <c r="BNI47" s="82"/>
      <c r="BNJ47" s="82"/>
      <c r="BNK47" s="82"/>
      <c r="BNL47" s="82"/>
      <c r="BNM47" s="82"/>
      <c r="BNN47" s="82"/>
      <c r="BNO47" s="82"/>
      <c r="BNP47" s="82"/>
      <c r="BNQ47" s="82"/>
      <c r="BNR47" s="82"/>
      <c r="BNS47" s="82"/>
      <c r="BNT47" s="82"/>
      <c r="BNU47" s="82"/>
      <c r="BNV47" s="82"/>
      <c r="BNW47" s="82"/>
      <c r="BNX47" s="82"/>
      <c r="BNY47" s="82"/>
      <c r="BNZ47" s="82"/>
      <c r="BOA47" s="82"/>
      <c r="BOB47" s="82"/>
      <c r="BOC47" s="82"/>
      <c r="BOD47" s="82"/>
      <c r="BOE47" s="82"/>
      <c r="BOF47" s="82"/>
      <c r="BOG47" s="82"/>
      <c r="BOH47" s="82"/>
      <c r="BOI47" s="82"/>
      <c r="BOJ47" s="82"/>
      <c r="BOK47" s="82"/>
      <c r="BOL47" s="82"/>
      <c r="BOM47" s="82"/>
      <c r="BON47" s="82"/>
      <c r="BOO47" s="82"/>
      <c r="BOP47" s="82"/>
      <c r="BOQ47" s="82"/>
      <c r="BOR47" s="82"/>
      <c r="BOS47" s="82"/>
      <c r="BOT47" s="82"/>
      <c r="BOU47" s="82"/>
      <c r="BOV47" s="82"/>
      <c r="BOW47" s="82"/>
      <c r="BOX47" s="82"/>
      <c r="BOY47" s="82"/>
      <c r="BOZ47" s="82"/>
      <c r="BPA47" s="82"/>
      <c r="BPB47" s="82"/>
      <c r="BPC47" s="82"/>
      <c r="BPD47" s="82"/>
      <c r="BPE47" s="82"/>
      <c r="BPF47" s="82"/>
      <c r="BPG47" s="82"/>
      <c r="BPH47" s="82"/>
      <c r="BPI47" s="82"/>
      <c r="BPJ47" s="82"/>
      <c r="BPK47" s="82"/>
      <c r="BPL47" s="82"/>
      <c r="BPM47" s="82"/>
      <c r="BPN47" s="82"/>
      <c r="BPO47" s="82"/>
      <c r="BPP47" s="82"/>
      <c r="BPQ47" s="82"/>
      <c r="BPR47" s="82"/>
      <c r="BPS47" s="82"/>
      <c r="BPT47" s="82"/>
      <c r="BPU47" s="82"/>
      <c r="BPV47" s="82"/>
      <c r="BPW47" s="82"/>
      <c r="BPX47" s="82"/>
      <c r="BPY47" s="82"/>
      <c r="BPZ47" s="82"/>
      <c r="BQA47" s="82"/>
      <c r="BQB47" s="82"/>
      <c r="BQC47" s="82"/>
      <c r="BQD47" s="82"/>
      <c r="BQE47" s="82"/>
      <c r="BQF47" s="82"/>
      <c r="BQG47" s="82"/>
      <c r="BQH47" s="82"/>
      <c r="BQI47" s="82"/>
      <c r="BQJ47" s="82"/>
      <c r="BQK47" s="82"/>
      <c r="BQL47" s="82"/>
      <c r="BQM47" s="82"/>
      <c r="BQN47" s="82"/>
      <c r="BQO47" s="82"/>
      <c r="BQP47" s="82"/>
      <c r="BQQ47" s="82"/>
      <c r="BQR47" s="82"/>
      <c r="BQS47" s="82"/>
      <c r="BQT47" s="82"/>
      <c r="BQU47" s="82"/>
      <c r="BQV47" s="82"/>
      <c r="BQW47" s="82"/>
      <c r="BQX47" s="82"/>
      <c r="BQY47" s="82"/>
      <c r="BQZ47" s="82"/>
      <c r="BRA47" s="82"/>
      <c r="BRB47" s="82"/>
      <c r="BRC47" s="82"/>
      <c r="BRD47" s="82"/>
      <c r="BRE47" s="82"/>
      <c r="BRF47" s="82"/>
      <c r="BRG47" s="82"/>
      <c r="BRH47" s="82"/>
      <c r="BRI47" s="82"/>
      <c r="BRJ47" s="82"/>
      <c r="BRK47" s="82"/>
      <c r="BRL47" s="82"/>
      <c r="BRM47" s="82"/>
      <c r="BRN47" s="82"/>
      <c r="BRO47" s="82"/>
      <c r="BRP47" s="82"/>
      <c r="BRQ47" s="82"/>
      <c r="BRR47" s="82"/>
      <c r="BRS47" s="82"/>
      <c r="BRT47" s="82"/>
      <c r="BRU47" s="82"/>
      <c r="BRV47" s="82"/>
      <c r="BRW47" s="82"/>
      <c r="BRX47" s="82"/>
      <c r="BRY47" s="82"/>
      <c r="BRZ47" s="82"/>
      <c r="BSA47" s="82"/>
      <c r="BSB47" s="82"/>
      <c r="BSC47" s="82"/>
      <c r="BSD47" s="82"/>
      <c r="BSE47" s="82"/>
      <c r="BSF47" s="82"/>
      <c r="BSG47" s="82"/>
      <c r="BSH47" s="82"/>
      <c r="BSI47" s="82"/>
      <c r="BSJ47" s="82"/>
      <c r="BSK47" s="82"/>
      <c r="BSL47" s="82"/>
      <c r="BSM47" s="82"/>
      <c r="BSN47" s="82"/>
      <c r="BSO47" s="82"/>
      <c r="BSP47" s="82"/>
      <c r="BSQ47" s="82"/>
      <c r="BSR47" s="82"/>
      <c r="BSS47" s="82"/>
      <c r="BST47" s="82"/>
      <c r="BSU47" s="82"/>
      <c r="BSV47" s="82"/>
      <c r="BSW47" s="82"/>
      <c r="BSX47" s="82"/>
      <c r="BSY47" s="82"/>
      <c r="BSZ47" s="82"/>
      <c r="BTA47" s="82"/>
      <c r="BTB47" s="82"/>
      <c r="BTC47" s="82"/>
      <c r="BTD47" s="82"/>
      <c r="BTE47" s="82"/>
      <c r="BTF47" s="82"/>
      <c r="BTG47" s="82"/>
      <c r="BTH47" s="82"/>
      <c r="BTI47" s="82"/>
      <c r="BTJ47" s="82"/>
      <c r="BTK47" s="82"/>
      <c r="BTL47" s="82"/>
      <c r="BTM47" s="82"/>
      <c r="BTN47" s="82"/>
      <c r="BTO47" s="82"/>
      <c r="BTP47" s="82"/>
      <c r="BTQ47" s="82"/>
      <c r="BTR47" s="82"/>
      <c r="BTS47" s="82"/>
      <c r="BTT47" s="82"/>
      <c r="BTU47" s="82"/>
      <c r="BTV47" s="82"/>
      <c r="BTW47" s="82"/>
      <c r="BTX47" s="82"/>
      <c r="BTY47" s="82"/>
      <c r="BTZ47" s="82"/>
      <c r="BUA47" s="82"/>
      <c r="BUB47" s="82"/>
      <c r="BUC47" s="82"/>
      <c r="BUD47" s="82"/>
      <c r="BUE47" s="82"/>
      <c r="BUF47" s="82"/>
      <c r="BUG47" s="82"/>
      <c r="BUH47" s="82"/>
      <c r="BUI47" s="82"/>
      <c r="BUJ47" s="82"/>
      <c r="BUK47" s="82"/>
      <c r="BUL47" s="82"/>
      <c r="BUM47" s="82"/>
      <c r="BUN47" s="82"/>
      <c r="BUO47" s="82"/>
      <c r="BUP47" s="82"/>
      <c r="BUQ47" s="82"/>
      <c r="BUR47" s="82"/>
      <c r="BUS47" s="82"/>
      <c r="BUT47" s="82"/>
      <c r="BUU47" s="82"/>
      <c r="BUV47" s="82"/>
      <c r="BUW47" s="82"/>
      <c r="BUX47" s="82"/>
      <c r="BUY47" s="82"/>
      <c r="BUZ47" s="82"/>
      <c r="BVA47" s="82"/>
      <c r="BVB47" s="82"/>
      <c r="BVC47" s="82"/>
      <c r="BVD47" s="82"/>
      <c r="BVE47" s="82"/>
      <c r="BVF47" s="82"/>
      <c r="BVG47" s="82"/>
      <c r="BVH47" s="82"/>
      <c r="BVI47" s="82"/>
      <c r="BVJ47" s="82"/>
      <c r="BVK47" s="82"/>
      <c r="BVL47" s="82"/>
      <c r="BVM47" s="82"/>
      <c r="BVN47" s="82"/>
      <c r="BVO47" s="82"/>
      <c r="BVP47" s="82"/>
      <c r="BVQ47" s="82"/>
      <c r="BVR47" s="82"/>
      <c r="BVS47" s="82"/>
      <c r="BVT47" s="82"/>
      <c r="BVU47" s="82"/>
      <c r="BVV47" s="82"/>
      <c r="BVW47" s="82"/>
      <c r="BVX47" s="82"/>
      <c r="BVY47" s="82"/>
      <c r="BVZ47" s="82"/>
      <c r="BWA47" s="82"/>
      <c r="BWB47" s="82"/>
      <c r="BWC47" s="82"/>
      <c r="BWD47" s="82"/>
      <c r="BWE47" s="82"/>
      <c r="BWF47" s="82"/>
      <c r="BWG47" s="82"/>
      <c r="BWH47" s="82"/>
      <c r="BWI47" s="82"/>
      <c r="BWJ47" s="82"/>
      <c r="BWK47" s="82"/>
      <c r="BWL47" s="82"/>
      <c r="BWM47" s="82"/>
      <c r="BWN47" s="82"/>
      <c r="BWO47" s="82"/>
      <c r="BWP47" s="82"/>
      <c r="BWQ47" s="82"/>
      <c r="BWR47" s="82"/>
      <c r="BWS47" s="82"/>
      <c r="BWT47" s="82"/>
      <c r="BWU47" s="82"/>
      <c r="BWV47" s="82"/>
      <c r="BWW47" s="82"/>
      <c r="BWX47" s="82"/>
      <c r="BWY47" s="82"/>
      <c r="BWZ47" s="82"/>
      <c r="BXA47" s="82"/>
      <c r="BXB47" s="82"/>
      <c r="BXC47" s="82"/>
      <c r="BXD47" s="82"/>
      <c r="BXE47" s="82"/>
      <c r="BXF47" s="82"/>
      <c r="BXG47" s="82"/>
      <c r="BXH47" s="82"/>
      <c r="BXI47" s="82"/>
      <c r="BXJ47" s="82"/>
      <c r="BXK47" s="82"/>
      <c r="BXL47" s="82"/>
      <c r="BXM47" s="82"/>
      <c r="BXN47" s="82"/>
      <c r="BXO47" s="82"/>
      <c r="BXP47" s="82"/>
      <c r="BXQ47" s="82"/>
      <c r="BXR47" s="82"/>
      <c r="BXS47" s="82"/>
      <c r="BXT47" s="82"/>
      <c r="BXU47" s="82"/>
      <c r="BXV47" s="82"/>
      <c r="BXW47" s="82"/>
      <c r="BXX47" s="82"/>
      <c r="BXY47" s="82"/>
      <c r="BXZ47" s="82"/>
      <c r="BYA47" s="82"/>
      <c r="BYB47" s="82"/>
      <c r="BYC47" s="82"/>
      <c r="BYD47" s="82"/>
      <c r="BYE47" s="82"/>
      <c r="BYF47" s="82"/>
      <c r="BYG47" s="82"/>
      <c r="BYH47" s="82"/>
      <c r="BYI47" s="82"/>
      <c r="BYJ47" s="82"/>
      <c r="BYK47" s="82"/>
      <c r="BYL47" s="82"/>
      <c r="BYM47" s="82"/>
      <c r="BYN47" s="82"/>
      <c r="BYO47" s="82"/>
      <c r="BYP47" s="82"/>
      <c r="BYQ47" s="82"/>
      <c r="BYR47" s="82"/>
      <c r="BYS47" s="82"/>
      <c r="BYT47" s="82"/>
      <c r="BYU47" s="82"/>
      <c r="BYV47" s="82"/>
      <c r="BYW47" s="82"/>
      <c r="BYX47" s="82"/>
      <c r="BYY47" s="82"/>
      <c r="BYZ47" s="82"/>
      <c r="BZA47" s="82"/>
      <c r="BZB47" s="82"/>
      <c r="BZC47" s="82"/>
      <c r="BZD47" s="82"/>
      <c r="BZE47" s="82"/>
      <c r="BZF47" s="82"/>
      <c r="BZG47" s="82"/>
      <c r="BZH47" s="82"/>
      <c r="BZI47" s="82"/>
      <c r="BZJ47" s="82"/>
      <c r="BZK47" s="82"/>
      <c r="BZL47" s="82"/>
      <c r="BZM47" s="82"/>
      <c r="BZN47" s="82"/>
      <c r="BZO47" s="82"/>
      <c r="BZP47" s="82"/>
      <c r="BZQ47" s="82"/>
      <c r="BZR47" s="82"/>
      <c r="BZS47" s="82"/>
      <c r="BZT47" s="82"/>
      <c r="BZU47" s="82"/>
      <c r="BZV47" s="82"/>
      <c r="BZW47" s="82"/>
      <c r="BZX47" s="82"/>
      <c r="BZY47" s="82"/>
      <c r="BZZ47" s="82"/>
      <c r="CAA47" s="82"/>
      <c r="CAB47" s="82"/>
      <c r="CAC47" s="82"/>
      <c r="CAD47" s="82"/>
      <c r="CAE47" s="82"/>
      <c r="CAF47" s="82"/>
      <c r="CAG47" s="82"/>
      <c r="CAH47" s="82"/>
      <c r="CAI47" s="82"/>
      <c r="CAJ47" s="82"/>
      <c r="CAK47" s="82"/>
      <c r="CAL47" s="82"/>
      <c r="CAM47" s="82"/>
      <c r="CAN47" s="82"/>
      <c r="CAO47" s="82"/>
      <c r="CAP47" s="82"/>
      <c r="CAQ47" s="82"/>
      <c r="CAR47" s="82"/>
      <c r="CAS47" s="82"/>
      <c r="CAT47" s="82"/>
      <c r="CAU47" s="82"/>
      <c r="CAV47" s="82"/>
      <c r="CAW47" s="82"/>
      <c r="CAX47" s="82"/>
      <c r="CAY47" s="82"/>
      <c r="CAZ47" s="82"/>
      <c r="CBA47" s="82"/>
      <c r="CBB47" s="82"/>
      <c r="CBC47" s="82"/>
      <c r="CBD47" s="82"/>
      <c r="CBE47" s="82"/>
      <c r="CBF47" s="82"/>
      <c r="CBG47" s="82"/>
      <c r="CBH47" s="82"/>
      <c r="CBI47" s="82"/>
      <c r="CBJ47" s="82"/>
      <c r="CBK47" s="82"/>
      <c r="CBL47" s="82"/>
      <c r="CBM47" s="82"/>
      <c r="CBN47" s="82"/>
      <c r="CBO47" s="82"/>
      <c r="CBP47" s="82"/>
      <c r="CBQ47" s="82"/>
      <c r="CBR47" s="82"/>
      <c r="CBS47" s="82"/>
      <c r="CBT47" s="82"/>
      <c r="CBU47" s="82"/>
      <c r="CBV47" s="82"/>
      <c r="CBW47" s="82"/>
      <c r="CBX47" s="82"/>
      <c r="CBY47" s="82"/>
      <c r="CBZ47" s="82"/>
      <c r="CCA47" s="82"/>
      <c r="CCB47" s="82"/>
      <c r="CCC47" s="82"/>
      <c r="CCD47" s="82"/>
      <c r="CCE47" s="82"/>
      <c r="CCF47" s="82"/>
      <c r="CCG47" s="82"/>
      <c r="CCH47" s="82"/>
      <c r="CCI47" s="82"/>
      <c r="CCJ47" s="82"/>
      <c r="CCK47" s="82"/>
      <c r="CCL47" s="82"/>
      <c r="CCM47" s="82"/>
      <c r="CCN47" s="82"/>
      <c r="CCO47" s="82"/>
      <c r="CCP47" s="82"/>
      <c r="CCQ47" s="82"/>
      <c r="CCR47" s="82"/>
      <c r="CCS47" s="82"/>
      <c r="CCT47" s="82"/>
      <c r="CCU47" s="82"/>
      <c r="CCV47" s="82"/>
      <c r="CCW47" s="82"/>
      <c r="CCX47" s="82"/>
      <c r="CCY47" s="82"/>
      <c r="CCZ47" s="82"/>
      <c r="CDA47" s="82"/>
      <c r="CDB47" s="82"/>
      <c r="CDC47" s="82"/>
      <c r="CDD47" s="82"/>
      <c r="CDE47" s="82"/>
      <c r="CDF47" s="82"/>
      <c r="CDG47" s="82"/>
      <c r="CDH47" s="82"/>
      <c r="CDI47" s="82"/>
      <c r="CDJ47" s="82"/>
      <c r="CDK47" s="82"/>
      <c r="CDL47" s="82"/>
      <c r="CDM47" s="82"/>
      <c r="CDN47" s="82"/>
      <c r="CDO47" s="82"/>
      <c r="CDP47" s="82"/>
      <c r="CDQ47" s="82"/>
      <c r="CDR47" s="82"/>
      <c r="CDS47" s="82"/>
      <c r="CDT47" s="82"/>
      <c r="CDU47" s="82"/>
      <c r="CDV47" s="82"/>
      <c r="CDW47" s="82"/>
      <c r="CDX47" s="82"/>
      <c r="CDY47" s="82"/>
      <c r="CDZ47" s="82"/>
      <c r="CEA47" s="82"/>
      <c r="CEB47" s="82"/>
      <c r="CEC47" s="82"/>
      <c r="CED47" s="82"/>
      <c r="CEE47" s="82"/>
      <c r="CEF47" s="82"/>
      <c r="CEG47" s="82"/>
      <c r="CEH47" s="82"/>
      <c r="CEI47" s="82"/>
      <c r="CEJ47" s="82"/>
      <c r="CEK47" s="82"/>
      <c r="CEL47" s="82"/>
      <c r="CEM47" s="82"/>
      <c r="CEN47" s="82"/>
      <c r="CEO47" s="82"/>
      <c r="CEP47" s="82"/>
      <c r="CEQ47" s="82"/>
      <c r="CER47" s="82"/>
      <c r="CES47" s="82"/>
      <c r="CET47" s="82"/>
      <c r="CEU47" s="82"/>
      <c r="CEV47" s="82"/>
      <c r="CEW47" s="82"/>
      <c r="CEX47" s="82"/>
      <c r="CEY47" s="82"/>
      <c r="CEZ47" s="82"/>
      <c r="CFA47" s="82"/>
      <c r="CFB47" s="82"/>
      <c r="CFC47" s="82"/>
      <c r="CFD47" s="82"/>
      <c r="CFE47" s="82"/>
      <c r="CFF47" s="82"/>
      <c r="CFG47" s="82"/>
      <c r="CFH47" s="82"/>
      <c r="CFI47" s="82"/>
      <c r="CFJ47" s="82"/>
      <c r="CFK47" s="82"/>
      <c r="CFL47" s="82"/>
      <c r="CFM47" s="82"/>
      <c r="CFN47" s="82"/>
      <c r="CFO47" s="82"/>
      <c r="CFP47" s="82"/>
      <c r="CFQ47" s="82"/>
      <c r="CFR47" s="82"/>
      <c r="CFS47" s="82"/>
      <c r="CFT47" s="82"/>
      <c r="CFU47" s="82"/>
      <c r="CFV47" s="82"/>
      <c r="CFW47" s="82"/>
      <c r="CFX47" s="82"/>
      <c r="CFY47" s="82"/>
      <c r="CFZ47" s="82"/>
      <c r="CGA47" s="82"/>
      <c r="CGB47" s="82"/>
      <c r="CGC47" s="82"/>
      <c r="CGD47" s="82"/>
      <c r="CGE47" s="82"/>
      <c r="CGF47" s="82"/>
      <c r="CGG47" s="82"/>
      <c r="CGH47" s="82"/>
      <c r="CGI47" s="82"/>
      <c r="CGJ47" s="82"/>
      <c r="CGK47" s="82"/>
      <c r="CGL47" s="82"/>
      <c r="CGM47" s="82"/>
      <c r="CGN47" s="82"/>
      <c r="CGO47" s="82"/>
      <c r="CGP47" s="82"/>
      <c r="CGQ47" s="82"/>
      <c r="CGR47" s="82"/>
      <c r="CGS47" s="82"/>
      <c r="CGT47" s="82"/>
      <c r="CGU47" s="82"/>
      <c r="CGV47" s="82"/>
      <c r="CGW47" s="82"/>
      <c r="CGX47" s="82"/>
      <c r="CGY47" s="82"/>
      <c r="CGZ47" s="82"/>
      <c r="CHA47" s="82"/>
      <c r="CHB47" s="82"/>
      <c r="CHC47" s="82"/>
      <c r="CHD47" s="82"/>
      <c r="CHE47" s="82"/>
      <c r="CHF47" s="82"/>
      <c r="CHG47" s="82"/>
      <c r="CHH47" s="82"/>
      <c r="CHI47" s="82"/>
      <c r="CHJ47" s="82"/>
      <c r="CHK47" s="82"/>
      <c r="CHL47" s="82"/>
      <c r="CHM47" s="82"/>
      <c r="CHN47" s="82"/>
      <c r="CHO47" s="82"/>
      <c r="CHP47" s="82"/>
      <c r="CHQ47" s="82"/>
      <c r="CHR47" s="82"/>
      <c r="CHS47" s="82"/>
      <c r="CHT47" s="82"/>
      <c r="CHU47" s="82"/>
      <c r="CHV47" s="82"/>
      <c r="CHW47" s="82"/>
      <c r="CHX47" s="82"/>
      <c r="CHY47" s="82"/>
      <c r="CHZ47" s="82"/>
      <c r="CIA47" s="82"/>
      <c r="CIB47" s="82"/>
      <c r="CIC47" s="82"/>
      <c r="CID47" s="82"/>
      <c r="CIE47" s="82"/>
      <c r="CIF47" s="82"/>
      <c r="CIG47" s="82"/>
      <c r="CIH47" s="82"/>
      <c r="CII47" s="82"/>
      <c r="CIJ47" s="82"/>
      <c r="CIK47" s="82"/>
      <c r="CIL47" s="82"/>
      <c r="CIM47" s="82"/>
      <c r="CIN47" s="82"/>
      <c r="CIO47" s="82"/>
      <c r="CIP47" s="82"/>
      <c r="CIQ47" s="82"/>
      <c r="CIR47" s="82"/>
      <c r="CIS47" s="82"/>
      <c r="CIT47" s="82"/>
      <c r="CIU47" s="82"/>
      <c r="CIV47" s="82"/>
      <c r="CIW47" s="82"/>
      <c r="CIX47" s="82"/>
      <c r="CIY47" s="82"/>
      <c r="CIZ47" s="82"/>
      <c r="CJA47" s="82"/>
      <c r="CJB47" s="82"/>
      <c r="CJC47" s="82"/>
      <c r="CJD47" s="82"/>
      <c r="CJE47" s="82"/>
      <c r="CJF47" s="82"/>
      <c r="CJG47" s="82"/>
      <c r="CJH47" s="82"/>
      <c r="CJI47" s="82"/>
      <c r="CJJ47" s="82"/>
      <c r="CJK47" s="82"/>
      <c r="CJL47" s="82"/>
      <c r="CJM47" s="82"/>
      <c r="CJN47" s="82"/>
      <c r="CJO47" s="82"/>
      <c r="CJP47" s="82"/>
      <c r="CJQ47" s="82"/>
      <c r="CJR47" s="82"/>
      <c r="CJS47" s="82"/>
      <c r="CJT47" s="82"/>
      <c r="CJU47" s="82"/>
      <c r="CJV47" s="82"/>
      <c r="CJW47" s="82"/>
      <c r="CJX47" s="82"/>
      <c r="CJY47" s="82"/>
      <c r="CJZ47" s="82"/>
      <c r="CKA47" s="82"/>
      <c r="CKB47" s="82"/>
      <c r="CKC47" s="82"/>
      <c r="CKD47" s="82"/>
      <c r="CKE47" s="82"/>
      <c r="CKF47" s="82"/>
      <c r="CKG47" s="82"/>
      <c r="CKH47" s="82"/>
      <c r="CKI47" s="82"/>
      <c r="CKJ47" s="82"/>
      <c r="CKK47" s="82"/>
      <c r="CKL47" s="82"/>
      <c r="CKM47" s="82"/>
      <c r="CKN47" s="82"/>
      <c r="CKO47" s="82"/>
      <c r="CKP47" s="82"/>
      <c r="CKQ47" s="82"/>
      <c r="CKR47" s="82"/>
      <c r="CKS47" s="82"/>
      <c r="CKT47" s="82"/>
      <c r="CKU47" s="82"/>
      <c r="CKV47" s="82"/>
      <c r="CKW47" s="82"/>
      <c r="CKX47" s="82"/>
      <c r="CKY47" s="82"/>
      <c r="CKZ47" s="82"/>
      <c r="CLA47" s="82"/>
      <c r="CLB47" s="82"/>
      <c r="CLC47" s="82"/>
      <c r="CLD47" s="82"/>
      <c r="CLE47" s="82"/>
      <c r="CLF47" s="82"/>
      <c r="CLG47" s="82"/>
      <c r="CLH47" s="82"/>
      <c r="CLI47" s="82"/>
      <c r="CLJ47" s="82"/>
      <c r="CLK47" s="82"/>
      <c r="CLL47" s="82"/>
      <c r="CLM47" s="82"/>
      <c r="CLN47" s="82"/>
      <c r="CLO47" s="82"/>
      <c r="CLP47" s="82"/>
      <c r="CLQ47" s="82"/>
      <c r="CLR47" s="82"/>
      <c r="CLS47" s="82"/>
      <c r="CLT47" s="82"/>
      <c r="CLU47" s="82"/>
      <c r="CLV47" s="82"/>
      <c r="CLW47" s="82"/>
      <c r="CLX47" s="82"/>
      <c r="CLY47" s="82"/>
      <c r="CLZ47" s="82"/>
      <c r="CMA47" s="82"/>
      <c r="CMB47" s="82"/>
      <c r="CMC47" s="82"/>
      <c r="CMD47" s="82"/>
      <c r="CME47" s="82"/>
      <c r="CMF47" s="82"/>
      <c r="CMG47" s="82"/>
      <c r="CMH47" s="82"/>
      <c r="CMI47" s="82"/>
      <c r="CMJ47" s="82"/>
      <c r="CMK47" s="82"/>
      <c r="CML47" s="82"/>
      <c r="CMM47" s="82"/>
      <c r="CMN47" s="82"/>
      <c r="CMO47" s="82"/>
      <c r="CMP47" s="82"/>
      <c r="CMQ47" s="82"/>
      <c r="CMR47" s="82"/>
      <c r="CMS47" s="82"/>
      <c r="CMT47" s="82"/>
      <c r="CMU47" s="82"/>
      <c r="CMV47" s="82"/>
      <c r="CMW47" s="82"/>
      <c r="CMX47" s="82"/>
      <c r="CMY47" s="82"/>
      <c r="CMZ47" s="82"/>
      <c r="CNA47" s="82"/>
      <c r="CNB47" s="82"/>
      <c r="CNC47" s="82"/>
      <c r="CND47" s="82"/>
      <c r="CNE47" s="82"/>
      <c r="CNF47" s="82"/>
      <c r="CNG47" s="82"/>
      <c r="CNH47" s="82"/>
      <c r="CNI47" s="82"/>
      <c r="CNJ47" s="82"/>
      <c r="CNK47" s="82"/>
      <c r="CNL47" s="82"/>
      <c r="CNM47" s="82"/>
      <c r="CNN47" s="82"/>
      <c r="CNO47" s="82"/>
      <c r="CNP47" s="82"/>
      <c r="CNQ47" s="82"/>
      <c r="CNR47" s="82"/>
      <c r="CNS47" s="82"/>
      <c r="CNT47" s="82"/>
      <c r="CNU47" s="82"/>
      <c r="CNV47" s="82"/>
      <c r="CNW47" s="82"/>
      <c r="CNX47" s="82"/>
      <c r="CNY47" s="82"/>
      <c r="CNZ47" s="82"/>
      <c r="COA47" s="82"/>
      <c r="COB47" s="82"/>
      <c r="COC47" s="82"/>
      <c r="COD47" s="82"/>
      <c r="COE47" s="82"/>
      <c r="COF47" s="82"/>
      <c r="COG47" s="82"/>
      <c r="COH47" s="82"/>
      <c r="COI47" s="82"/>
      <c r="COJ47" s="82"/>
      <c r="COK47" s="82"/>
      <c r="COL47" s="82"/>
      <c r="COM47" s="82"/>
      <c r="CON47" s="82"/>
      <c r="COO47" s="82"/>
      <c r="COP47" s="82"/>
      <c r="COQ47" s="82"/>
      <c r="COR47" s="82"/>
      <c r="COS47" s="82"/>
      <c r="COT47" s="82"/>
      <c r="COU47" s="82"/>
      <c r="COV47" s="82"/>
      <c r="COW47" s="82"/>
      <c r="COX47" s="82"/>
      <c r="COY47" s="82"/>
      <c r="COZ47" s="82"/>
      <c r="CPA47" s="82"/>
      <c r="CPB47" s="82"/>
      <c r="CPC47" s="82"/>
      <c r="CPD47" s="82"/>
      <c r="CPE47" s="82"/>
      <c r="CPF47" s="82"/>
      <c r="CPG47" s="82"/>
      <c r="CPH47" s="82"/>
      <c r="CPI47" s="82"/>
      <c r="CPJ47" s="82"/>
      <c r="CPK47" s="82"/>
      <c r="CPL47" s="82"/>
      <c r="CPM47" s="82"/>
      <c r="CPN47" s="82"/>
      <c r="CPO47" s="82"/>
      <c r="CPP47" s="82"/>
      <c r="CPQ47" s="82"/>
      <c r="CPR47" s="82"/>
      <c r="CPS47" s="82"/>
      <c r="CPT47" s="82"/>
      <c r="CPU47" s="82"/>
      <c r="CPV47" s="82"/>
      <c r="CPW47" s="82"/>
      <c r="CPX47" s="82"/>
      <c r="CPY47" s="82"/>
      <c r="CPZ47" s="82"/>
      <c r="CQA47" s="82"/>
      <c r="CQB47" s="82"/>
      <c r="CQC47" s="82"/>
      <c r="CQD47" s="82"/>
      <c r="CQE47" s="82"/>
      <c r="CQF47" s="82"/>
      <c r="CQG47" s="82"/>
      <c r="CQH47" s="82"/>
      <c r="CQI47" s="82"/>
      <c r="CQJ47" s="82"/>
      <c r="CQK47" s="82"/>
      <c r="CQL47" s="82"/>
      <c r="CQM47" s="82"/>
      <c r="CQN47" s="82"/>
      <c r="CQO47" s="82"/>
      <c r="CQP47" s="82"/>
      <c r="CQQ47" s="82"/>
      <c r="CQR47" s="82"/>
      <c r="CQS47" s="82"/>
      <c r="CQT47" s="82"/>
      <c r="CQU47" s="82"/>
      <c r="CQV47" s="82"/>
      <c r="CQW47" s="82"/>
      <c r="CQX47" s="82"/>
      <c r="CQY47" s="82"/>
      <c r="CQZ47" s="82"/>
      <c r="CRA47" s="82"/>
      <c r="CRB47" s="82"/>
      <c r="CRC47" s="82"/>
      <c r="CRD47" s="82"/>
      <c r="CRE47" s="82"/>
      <c r="CRF47" s="82"/>
      <c r="CRG47" s="82"/>
      <c r="CRH47" s="82"/>
      <c r="CRI47" s="82"/>
      <c r="CRJ47" s="82"/>
      <c r="CRK47" s="82"/>
      <c r="CRL47" s="82"/>
      <c r="CRM47" s="82"/>
      <c r="CRN47" s="82"/>
      <c r="CRO47" s="82"/>
      <c r="CRP47" s="82"/>
      <c r="CRQ47" s="82"/>
      <c r="CRR47" s="82"/>
      <c r="CRS47" s="82"/>
      <c r="CRT47" s="82"/>
      <c r="CRU47" s="82"/>
      <c r="CRV47" s="82"/>
      <c r="CRW47" s="82"/>
      <c r="CRX47" s="82"/>
      <c r="CRY47" s="82"/>
      <c r="CRZ47" s="82"/>
      <c r="CSA47" s="82"/>
      <c r="CSB47" s="82"/>
      <c r="CSC47" s="82"/>
      <c r="CSD47" s="82"/>
      <c r="CSE47" s="82"/>
      <c r="CSF47" s="82"/>
      <c r="CSG47" s="82"/>
      <c r="CSH47" s="82"/>
      <c r="CSI47" s="82"/>
      <c r="CSJ47" s="82"/>
      <c r="CSK47" s="82"/>
      <c r="CSL47" s="82"/>
      <c r="CSM47" s="82"/>
      <c r="CSN47" s="82"/>
      <c r="CSO47" s="82"/>
      <c r="CSP47" s="82"/>
      <c r="CSQ47" s="82"/>
      <c r="CSR47" s="82"/>
      <c r="CSS47" s="82"/>
      <c r="CST47" s="82"/>
      <c r="CSU47" s="82"/>
      <c r="CSV47" s="82"/>
      <c r="CSW47" s="82"/>
      <c r="CSX47" s="82"/>
      <c r="CSY47" s="82"/>
      <c r="CSZ47" s="82"/>
      <c r="CTA47" s="82"/>
      <c r="CTB47" s="82"/>
      <c r="CTC47" s="82"/>
      <c r="CTD47" s="82"/>
      <c r="CTE47" s="82"/>
      <c r="CTF47" s="82"/>
      <c r="CTG47" s="82"/>
      <c r="CTH47" s="82"/>
      <c r="CTI47" s="82"/>
      <c r="CTJ47" s="82"/>
      <c r="CTK47" s="82"/>
      <c r="CTL47" s="82"/>
      <c r="CTM47" s="82"/>
      <c r="CTN47" s="82"/>
      <c r="CTO47" s="82"/>
      <c r="CTP47" s="82"/>
      <c r="CTQ47" s="82"/>
      <c r="CTR47" s="82"/>
      <c r="CTS47" s="82"/>
      <c r="CTT47" s="82"/>
      <c r="CTU47" s="82"/>
      <c r="CTV47" s="82"/>
      <c r="CTW47" s="82"/>
      <c r="CTX47" s="82"/>
      <c r="CTY47" s="82"/>
      <c r="CTZ47" s="82"/>
      <c r="CUA47" s="82"/>
      <c r="CUB47" s="82"/>
      <c r="CUC47" s="82"/>
      <c r="CUD47" s="82"/>
      <c r="CUE47" s="82"/>
      <c r="CUF47" s="82"/>
      <c r="CUG47" s="82"/>
      <c r="CUH47" s="82"/>
      <c r="CUI47" s="82"/>
      <c r="CUJ47" s="82"/>
      <c r="CUK47" s="82"/>
      <c r="CUL47" s="82"/>
      <c r="CUM47" s="82"/>
      <c r="CUN47" s="82"/>
      <c r="CUO47" s="82"/>
      <c r="CUP47" s="82"/>
      <c r="CUQ47" s="82"/>
      <c r="CUR47" s="82"/>
      <c r="CUS47" s="82"/>
      <c r="CUT47" s="82"/>
      <c r="CUU47" s="82"/>
      <c r="CUV47" s="82"/>
      <c r="CUW47" s="82"/>
      <c r="CUX47" s="82"/>
      <c r="CUY47" s="82"/>
      <c r="CUZ47" s="82"/>
      <c r="CVA47" s="82"/>
      <c r="CVB47" s="82"/>
      <c r="CVC47" s="82"/>
      <c r="CVD47" s="82"/>
      <c r="CVE47" s="82"/>
      <c r="CVF47" s="82"/>
      <c r="CVG47" s="82"/>
      <c r="CVH47" s="82"/>
      <c r="CVI47" s="82"/>
      <c r="CVJ47" s="82"/>
      <c r="CVK47" s="82"/>
      <c r="CVL47" s="82"/>
      <c r="CVM47" s="82"/>
      <c r="CVN47" s="82"/>
      <c r="CVO47" s="82"/>
      <c r="CVP47" s="82"/>
      <c r="CVQ47" s="82"/>
      <c r="CVR47" s="82"/>
      <c r="CVS47" s="82"/>
      <c r="CVT47" s="82"/>
      <c r="CVU47" s="82"/>
      <c r="CVV47" s="82"/>
      <c r="CVW47" s="82"/>
      <c r="CVX47" s="82"/>
      <c r="CVY47" s="82"/>
      <c r="CVZ47" s="82"/>
      <c r="CWA47" s="82"/>
      <c r="CWB47" s="82"/>
      <c r="CWC47" s="82"/>
      <c r="CWD47" s="82"/>
      <c r="CWE47" s="82"/>
      <c r="CWF47" s="82"/>
      <c r="CWG47" s="82"/>
      <c r="CWH47" s="82"/>
      <c r="CWI47" s="82"/>
      <c r="CWJ47" s="82"/>
      <c r="CWK47" s="82"/>
      <c r="CWL47" s="82"/>
      <c r="CWM47" s="82"/>
      <c r="CWN47" s="82"/>
      <c r="CWO47" s="82"/>
      <c r="CWP47" s="82"/>
      <c r="CWQ47" s="82"/>
      <c r="CWR47" s="82"/>
      <c r="CWS47" s="82"/>
      <c r="CWT47" s="82"/>
      <c r="CWU47" s="82"/>
      <c r="CWV47" s="82"/>
      <c r="CWW47" s="82"/>
      <c r="CWX47" s="82"/>
      <c r="CWY47" s="82"/>
      <c r="CWZ47" s="82"/>
      <c r="CXA47" s="82"/>
      <c r="CXB47" s="82"/>
      <c r="CXC47" s="82"/>
      <c r="CXD47" s="82"/>
      <c r="CXE47" s="82"/>
      <c r="CXF47" s="82"/>
      <c r="CXG47" s="82"/>
      <c r="CXH47" s="82"/>
      <c r="CXI47" s="82"/>
      <c r="CXJ47" s="82"/>
      <c r="CXK47" s="82"/>
      <c r="CXL47" s="82"/>
      <c r="CXM47" s="82"/>
      <c r="CXN47" s="82"/>
      <c r="CXO47" s="82"/>
      <c r="CXP47" s="82"/>
      <c r="CXQ47" s="82"/>
      <c r="CXR47" s="82"/>
      <c r="CXS47" s="82"/>
      <c r="CXT47" s="82"/>
      <c r="CXU47" s="82"/>
      <c r="CXV47" s="82"/>
      <c r="CXW47" s="82"/>
      <c r="CXX47" s="82"/>
      <c r="CXY47" s="82"/>
      <c r="CXZ47" s="82"/>
      <c r="CYA47" s="82"/>
      <c r="CYB47" s="82"/>
      <c r="CYC47" s="82"/>
      <c r="CYD47" s="82"/>
      <c r="CYE47" s="82"/>
      <c r="CYF47" s="82"/>
      <c r="CYG47" s="82"/>
      <c r="CYH47" s="82"/>
      <c r="CYI47" s="82"/>
      <c r="CYJ47" s="82"/>
      <c r="CYK47" s="82"/>
      <c r="CYL47" s="82"/>
      <c r="CYM47" s="82"/>
      <c r="CYN47" s="82"/>
      <c r="CYO47" s="82"/>
      <c r="CYP47" s="82"/>
      <c r="CYQ47" s="82"/>
      <c r="CYR47" s="82"/>
      <c r="CYS47" s="82"/>
      <c r="CYT47" s="82"/>
      <c r="CYU47" s="82"/>
      <c r="CYV47" s="82"/>
      <c r="CYW47" s="82"/>
      <c r="CYX47" s="82"/>
      <c r="CYY47" s="82"/>
      <c r="CYZ47" s="82"/>
      <c r="CZA47" s="82"/>
      <c r="CZB47" s="82"/>
      <c r="CZC47" s="82"/>
      <c r="CZD47" s="82"/>
      <c r="CZE47" s="82"/>
      <c r="CZF47" s="82"/>
      <c r="CZG47" s="82"/>
      <c r="CZH47" s="82"/>
      <c r="CZI47" s="82"/>
      <c r="CZJ47" s="82"/>
      <c r="CZK47" s="82"/>
      <c r="CZL47" s="82"/>
      <c r="CZM47" s="82"/>
      <c r="CZN47" s="82"/>
      <c r="CZO47" s="82"/>
      <c r="CZP47" s="82"/>
      <c r="CZQ47" s="82"/>
      <c r="CZR47" s="82"/>
      <c r="CZS47" s="82"/>
      <c r="CZT47" s="82"/>
      <c r="CZU47" s="82"/>
      <c r="CZV47" s="82"/>
      <c r="CZW47" s="82"/>
      <c r="CZX47" s="82"/>
      <c r="CZY47" s="82"/>
      <c r="CZZ47" s="82"/>
      <c r="DAA47" s="82"/>
      <c r="DAB47" s="82"/>
      <c r="DAC47" s="82"/>
      <c r="DAD47" s="82"/>
      <c r="DAE47" s="82"/>
      <c r="DAF47" s="82"/>
      <c r="DAG47" s="82"/>
      <c r="DAH47" s="82"/>
      <c r="DAI47" s="82"/>
      <c r="DAJ47" s="82"/>
      <c r="DAK47" s="82"/>
      <c r="DAL47" s="82"/>
      <c r="DAM47" s="82"/>
      <c r="DAN47" s="82"/>
      <c r="DAO47" s="82"/>
      <c r="DAP47" s="82"/>
      <c r="DAQ47" s="82"/>
      <c r="DAR47" s="82"/>
      <c r="DAS47" s="82"/>
      <c r="DAT47" s="82"/>
      <c r="DAU47" s="82"/>
      <c r="DAV47" s="82"/>
      <c r="DAW47" s="82"/>
      <c r="DAX47" s="82"/>
      <c r="DAY47" s="82"/>
      <c r="DAZ47" s="82"/>
      <c r="DBA47" s="82"/>
      <c r="DBB47" s="82"/>
      <c r="DBC47" s="82"/>
      <c r="DBD47" s="82"/>
      <c r="DBE47" s="82"/>
      <c r="DBF47" s="82"/>
      <c r="DBG47" s="82"/>
      <c r="DBH47" s="82"/>
      <c r="DBI47" s="82"/>
      <c r="DBJ47" s="82"/>
      <c r="DBK47" s="82"/>
      <c r="DBL47" s="82"/>
      <c r="DBM47" s="82"/>
      <c r="DBN47" s="82"/>
      <c r="DBO47" s="82"/>
      <c r="DBP47" s="82"/>
      <c r="DBQ47" s="82"/>
      <c r="DBR47" s="82"/>
      <c r="DBS47" s="82"/>
      <c r="DBT47" s="82"/>
      <c r="DBU47" s="82"/>
      <c r="DBV47" s="82"/>
      <c r="DBW47" s="82"/>
      <c r="DBX47" s="82"/>
      <c r="DBY47" s="82"/>
      <c r="DBZ47" s="82"/>
      <c r="DCA47" s="82"/>
      <c r="DCB47" s="82"/>
      <c r="DCC47" s="82"/>
      <c r="DCD47" s="82"/>
      <c r="DCE47" s="82"/>
      <c r="DCF47" s="82"/>
      <c r="DCG47" s="82"/>
      <c r="DCH47" s="82"/>
      <c r="DCI47" s="82"/>
      <c r="DCJ47" s="82"/>
      <c r="DCK47" s="82"/>
      <c r="DCL47" s="82"/>
      <c r="DCM47" s="82"/>
      <c r="DCN47" s="82"/>
      <c r="DCO47" s="82"/>
      <c r="DCP47" s="82"/>
      <c r="DCQ47" s="82"/>
      <c r="DCR47" s="82"/>
      <c r="DCS47" s="82"/>
      <c r="DCT47" s="82"/>
      <c r="DCU47" s="82"/>
      <c r="DCV47" s="82"/>
      <c r="DCW47" s="82"/>
      <c r="DCX47" s="82"/>
      <c r="DCY47" s="82"/>
      <c r="DCZ47" s="82"/>
      <c r="DDA47" s="82"/>
      <c r="DDB47" s="82"/>
      <c r="DDC47" s="82"/>
      <c r="DDD47" s="82"/>
      <c r="DDE47" s="82"/>
      <c r="DDF47" s="82"/>
      <c r="DDG47" s="82"/>
      <c r="DDH47" s="82"/>
      <c r="DDI47" s="82"/>
      <c r="DDJ47" s="82"/>
      <c r="DDK47" s="82"/>
      <c r="DDL47" s="82"/>
      <c r="DDM47" s="82"/>
      <c r="DDN47" s="82"/>
      <c r="DDO47" s="82"/>
      <c r="DDP47" s="82"/>
      <c r="DDQ47" s="82"/>
      <c r="DDR47" s="82"/>
      <c r="DDS47" s="82"/>
      <c r="DDT47" s="82"/>
      <c r="DDU47" s="82"/>
      <c r="DDV47" s="82"/>
      <c r="DDW47" s="82"/>
      <c r="DDX47" s="82"/>
      <c r="DDY47" s="82"/>
      <c r="DDZ47" s="82"/>
      <c r="DEA47" s="82"/>
      <c r="DEB47" s="82"/>
      <c r="DEC47" s="82"/>
      <c r="DED47" s="82"/>
      <c r="DEE47" s="82"/>
      <c r="DEF47" s="82"/>
      <c r="DEG47" s="82"/>
      <c r="DEH47" s="82"/>
      <c r="DEI47" s="82"/>
      <c r="DEJ47" s="82"/>
      <c r="DEK47" s="82"/>
      <c r="DEL47" s="82"/>
      <c r="DEM47" s="82"/>
      <c r="DEN47" s="82"/>
      <c r="DEO47" s="82"/>
      <c r="DEP47" s="82"/>
      <c r="DEQ47" s="82"/>
      <c r="DER47" s="82"/>
      <c r="DES47" s="82"/>
      <c r="DET47" s="82"/>
      <c r="DEU47" s="82"/>
      <c r="DEV47" s="82"/>
      <c r="DEW47" s="82"/>
      <c r="DEX47" s="82"/>
      <c r="DEY47" s="82"/>
      <c r="DEZ47" s="82"/>
      <c r="DFA47" s="82"/>
      <c r="DFB47" s="82"/>
      <c r="DFC47" s="82"/>
      <c r="DFD47" s="82"/>
      <c r="DFE47" s="82"/>
      <c r="DFF47" s="82"/>
      <c r="DFG47" s="82"/>
      <c r="DFH47" s="82"/>
      <c r="DFI47" s="82"/>
      <c r="DFJ47" s="82"/>
      <c r="DFK47" s="82"/>
      <c r="DFL47" s="82"/>
      <c r="DFM47" s="82"/>
      <c r="DFN47" s="82"/>
      <c r="DFO47" s="82"/>
      <c r="DFP47" s="82"/>
      <c r="DFQ47" s="82"/>
      <c r="DFR47" s="82"/>
      <c r="DFS47" s="82"/>
      <c r="DFT47" s="82"/>
      <c r="DFU47" s="82"/>
      <c r="DFV47" s="82"/>
      <c r="DFW47" s="82"/>
      <c r="DFX47" s="82"/>
      <c r="DFY47" s="82"/>
      <c r="DFZ47" s="82"/>
      <c r="DGA47" s="82"/>
      <c r="DGB47" s="82"/>
      <c r="DGC47" s="82"/>
      <c r="DGD47" s="82"/>
      <c r="DGE47" s="82"/>
      <c r="DGF47" s="82"/>
      <c r="DGG47" s="82"/>
      <c r="DGH47" s="82"/>
      <c r="DGI47" s="82"/>
      <c r="DGJ47" s="82"/>
      <c r="DGK47" s="82"/>
      <c r="DGL47" s="82"/>
      <c r="DGM47" s="82"/>
      <c r="DGN47" s="82"/>
      <c r="DGO47" s="82"/>
      <c r="DGP47" s="82"/>
      <c r="DGQ47" s="82"/>
      <c r="DGR47" s="82"/>
      <c r="DGS47" s="82"/>
      <c r="DGT47" s="82"/>
      <c r="DGU47" s="82"/>
      <c r="DGV47" s="82"/>
      <c r="DGW47" s="82"/>
      <c r="DGX47" s="82"/>
      <c r="DGY47" s="82"/>
      <c r="DGZ47" s="82"/>
      <c r="DHA47" s="82"/>
      <c r="DHB47" s="82"/>
      <c r="DHC47" s="82"/>
      <c r="DHD47" s="82"/>
      <c r="DHE47" s="82"/>
      <c r="DHF47" s="82"/>
      <c r="DHG47" s="82"/>
      <c r="DHH47" s="82"/>
      <c r="DHI47" s="82"/>
      <c r="DHJ47" s="82"/>
      <c r="DHK47" s="82"/>
      <c r="DHL47" s="82"/>
      <c r="DHM47" s="82"/>
      <c r="DHN47" s="82"/>
      <c r="DHO47" s="82"/>
      <c r="DHP47" s="82"/>
      <c r="DHQ47" s="82"/>
      <c r="DHR47" s="82"/>
      <c r="DHS47" s="82"/>
      <c r="DHT47" s="82"/>
      <c r="DHU47" s="82"/>
      <c r="DHV47" s="82"/>
      <c r="DHW47" s="82"/>
      <c r="DHX47" s="82"/>
      <c r="DHY47" s="82"/>
      <c r="DHZ47" s="82"/>
      <c r="DIA47" s="82"/>
      <c r="DIB47" s="82"/>
      <c r="DIC47" s="82"/>
      <c r="DID47" s="82"/>
      <c r="DIE47" s="82"/>
      <c r="DIF47" s="82"/>
      <c r="DIG47" s="82"/>
      <c r="DIH47" s="82"/>
      <c r="DII47" s="82"/>
      <c r="DIJ47" s="82"/>
      <c r="DIK47" s="82"/>
      <c r="DIL47" s="82"/>
      <c r="DIM47" s="82"/>
      <c r="DIN47" s="82"/>
      <c r="DIO47" s="82"/>
      <c r="DIP47" s="82"/>
      <c r="DIQ47" s="82"/>
      <c r="DIR47" s="82"/>
      <c r="DIS47" s="82"/>
      <c r="DIT47" s="82"/>
      <c r="DIU47" s="82"/>
      <c r="DIV47" s="82"/>
      <c r="DIW47" s="82"/>
      <c r="DIX47" s="82"/>
      <c r="DIY47" s="82"/>
      <c r="DIZ47" s="82"/>
      <c r="DJA47" s="82"/>
      <c r="DJB47" s="82"/>
      <c r="DJC47" s="82"/>
      <c r="DJD47" s="82"/>
      <c r="DJE47" s="82"/>
      <c r="DJF47" s="82"/>
      <c r="DJG47" s="82"/>
      <c r="DJH47" s="82"/>
      <c r="DJI47" s="82"/>
      <c r="DJJ47" s="82"/>
      <c r="DJK47" s="82"/>
      <c r="DJL47" s="82"/>
      <c r="DJM47" s="82"/>
      <c r="DJN47" s="82"/>
      <c r="DJO47" s="82"/>
      <c r="DJP47" s="82"/>
      <c r="DJQ47" s="82"/>
      <c r="DJR47" s="82"/>
      <c r="DJS47" s="82"/>
      <c r="DJT47" s="82"/>
      <c r="DJU47" s="82"/>
      <c r="DJV47" s="82"/>
      <c r="DJW47" s="82"/>
      <c r="DJX47" s="82"/>
      <c r="DJY47" s="82"/>
      <c r="DJZ47" s="82"/>
      <c r="DKA47" s="82"/>
      <c r="DKB47" s="82"/>
      <c r="DKC47" s="82"/>
      <c r="DKD47" s="82"/>
      <c r="DKE47" s="82"/>
      <c r="DKF47" s="82"/>
      <c r="DKG47" s="82"/>
      <c r="DKH47" s="82"/>
      <c r="DKI47" s="82"/>
      <c r="DKJ47" s="82"/>
      <c r="DKK47" s="82"/>
      <c r="DKL47" s="82"/>
      <c r="DKM47" s="82"/>
      <c r="DKN47" s="82"/>
      <c r="DKO47" s="82"/>
      <c r="DKP47" s="82"/>
      <c r="DKQ47" s="82"/>
      <c r="DKR47" s="82"/>
      <c r="DKS47" s="82"/>
      <c r="DKT47" s="82"/>
      <c r="DKU47" s="82"/>
      <c r="DKV47" s="82"/>
      <c r="DKW47" s="82"/>
      <c r="DKX47" s="82"/>
      <c r="DKY47" s="82"/>
      <c r="DKZ47" s="82"/>
      <c r="DLA47" s="82"/>
      <c r="DLB47" s="82"/>
      <c r="DLC47" s="82"/>
      <c r="DLD47" s="82"/>
      <c r="DLE47" s="82"/>
      <c r="DLF47" s="82"/>
      <c r="DLG47" s="82"/>
      <c r="DLH47" s="82"/>
      <c r="DLI47" s="82"/>
      <c r="DLJ47" s="82"/>
      <c r="DLK47" s="82"/>
      <c r="DLL47" s="82"/>
      <c r="DLM47" s="82"/>
      <c r="DLN47" s="82"/>
      <c r="DLO47" s="82"/>
      <c r="DLP47" s="82"/>
      <c r="DLQ47" s="82"/>
      <c r="DLR47" s="82"/>
      <c r="DLS47" s="82"/>
      <c r="DLT47" s="82"/>
      <c r="DLU47" s="82"/>
      <c r="DLV47" s="82"/>
      <c r="DLW47" s="82"/>
      <c r="DLX47" s="82"/>
      <c r="DLY47" s="82"/>
      <c r="DLZ47" s="82"/>
      <c r="DMA47" s="82"/>
      <c r="DMB47" s="82"/>
      <c r="DMC47" s="82"/>
      <c r="DMD47" s="82"/>
      <c r="DME47" s="82"/>
      <c r="DMF47" s="82"/>
      <c r="DMG47" s="82"/>
      <c r="DMH47" s="82"/>
      <c r="DMI47" s="82"/>
      <c r="DMJ47" s="82"/>
      <c r="DMK47" s="82"/>
      <c r="DML47" s="82"/>
      <c r="DMM47" s="82"/>
      <c r="DMN47" s="82"/>
      <c r="DMO47" s="82"/>
      <c r="DMP47" s="82"/>
      <c r="DMQ47" s="82"/>
      <c r="DMR47" s="82"/>
      <c r="DMS47" s="82"/>
      <c r="DMT47" s="82"/>
      <c r="DMU47" s="82"/>
      <c r="DMV47" s="82"/>
      <c r="DMW47" s="82"/>
      <c r="DMX47" s="82"/>
      <c r="DMY47" s="82"/>
      <c r="DMZ47" s="82"/>
      <c r="DNA47" s="82"/>
      <c r="DNB47" s="82"/>
      <c r="DNC47" s="82"/>
      <c r="DND47" s="82"/>
      <c r="DNE47" s="82"/>
      <c r="DNF47" s="82"/>
      <c r="DNG47" s="82"/>
      <c r="DNH47" s="82"/>
      <c r="DNI47" s="82"/>
      <c r="DNJ47" s="82"/>
      <c r="DNK47" s="82"/>
      <c r="DNL47" s="82"/>
      <c r="DNM47" s="82"/>
      <c r="DNN47" s="82"/>
      <c r="DNO47" s="82"/>
      <c r="DNP47" s="82"/>
      <c r="DNQ47" s="82"/>
      <c r="DNR47" s="82"/>
      <c r="DNS47" s="82"/>
      <c r="DNT47" s="82"/>
      <c r="DNU47" s="82"/>
      <c r="DNV47" s="82"/>
      <c r="DNW47" s="82"/>
      <c r="DNX47" s="82"/>
      <c r="DNY47" s="82"/>
      <c r="DNZ47" s="82"/>
      <c r="DOA47" s="82"/>
      <c r="DOB47" s="82"/>
      <c r="DOC47" s="82"/>
      <c r="DOD47" s="82"/>
      <c r="DOE47" s="82"/>
      <c r="DOF47" s="82"/>
      <c r="DOG47" s="82"/>
      <c r="DOH47" s="82"/>
      <c r="DOI47" s="82"/>
      <c r="DOJ47" s="82"/>
      <c r="DOK47" s="82"/>
      <c r="DOL47" s="82"/>
      <c r="DOM47" s="82"/>
      <c r="DON47" s="82"/>
      <c r="DOO47" s="82"/>
      <c r="DOP47" s="82"/>
      <c r="DOQ47" s="82"/>
      <c r="DOR47" s="82"/>
      <c r="DOS47" s="82"/>
      <c r="DOT47" s="82"/>
      <c r="DOU47" s="82"/>
      <c r="DOV47" s="82"/>
      <c r="DOW47" s="82"/>
      <c r="DOX47" s="82"/>
      <c r="DOY47" s="82"/>
      <c r="DOZ47" s="82"/>
      <c r="DPA47" s="82"/>
      <c r="DPB47" s="82"/>
      <c r="DPC47" s="82"/>
      <c r="DPD47" s="82"/>
      <c r="DPE47" s="82"/>
      <c r="DPF47" s="82"/>
      <c r="DPG47" s="82"/>
      <c r="DPH47" s="82"/>
      <c r="DPI47" s="82"/>
      <c r="DPJ47" s="82"/>
      <c r="DPK47" s="82"/>
      <c r="DPL47" s="82"/>
      <c r="DPM47" s="82"/>
      <c r="DPN47" s="82"/>
      <c r="DPO47" s="82"/>
      <c r="DPP47" s="82"/>
      <c r="DPQ47" s="82"/>
      <c r="DPR47" s="82"/>
      <c r="DPS47" s="82"/>
      <c r="DPT47" s="82"/>
      <c r="DPU47" s="82"/>
      <c r="DPV47" s="82"/>
      <c r="DPW47" s="82"/>
      <c r="DPX47" s="82"/>
      <c r="DPY47" s="82"/>
      <c r="DPZ47" s="82"/>
      <c r="DQA47" s="82"/>
      <c r="DQB47" s="82"/>
      <c r="DQC47" s="82"/>
      <c r="DQD47" s="82"/>
      <c r="DQE47" s="82"/>
      <c r="DQF47" s="82"/>
      <c r="DQG47" s="82"/>
      <c r="DQH47" s="82"/>
      <c r="DQI47" s="82"/>
      <c r="DQJ47" s="82"/>
      <c r="DQK47" s="82"/>
      <c r="DQL47" s="82"/>
      <c r="DQM47" s="82"/>
      <c r="DQN47" s="82"/>
      <c r="DQO47" s="82"/>
      <c r="DQP47" s="82"/>
      <c r="DQQ47" s="82"/>
      <c r="DQR47" s="82"/>
      <c r="DQS47" s="82"/>
      <c r="DQT47" s="82"/>
      <c r="DQU47" s="82"/>
      <c r="DQV47" s="82"/>
      <c r="DQW47" s="82"/>
      <c r="DQX47" s="82"/>
      <c r="DQY47" s="82"/>
      <c r="DQZ47" s="82"/>
      <c r="DRA47" s="82"/>
      <c r="DRB47" s="82"/>
      <c r="DRC47" s="82"/>
      <c r="DRD47" s="82"/>
      <c r="DRE47" s="82"/>
      <c r="DRF47" s="82"/>
      <c r="DRG47" s="82"/>
      <c r="DRH47" s="82"/>
      <c r="DRI47" s="82"/>
      <c r="DRJ47" s="82"/>
      <c r="DRK47" s="82"/>
      <c r="DRL47" s="82"/>
      <c r="DRM47" s="82"/>
      <c r="DRN47" s="82"/>
      <c r="DRO47" s="82"/>
      <c r="DRP47" s="82"/>
      <c r="DRQ47" s="82"/>
      <c r="DRR47" s="82"/>
      <c r="DRS47" s="82"/>
      <c r="DRT47" s="82"/>
      <c r="DRU47" s="82"/>
      <c r="DRV47" s="82"/>
      <c r="DRW47" s="82"/>
      <c r="DRX47" s="82"/>
      <c r="DRY47" s="82"/>
      <c r="DRZ47" s="82"/>
      <c r="DSA47" s="82"/>
      <c r="DSB47" s="82"/>
      <c r="DSC47" s="82"/>
      <c r="DSD47" s="82"/>
      <c r="DSE47" s="82"/>
      <c r="DSF47" s="82"/>
      <c r="DSG47" s="82"/>
      <c r="DSH47" s="82"/>
      <c r="DSI47" s="82"/>
      <c r="DSJ47" s="82"/>
      <c r="DSK47" s="82"/>
      <c r="DSL47" s="82"/>
      <c r="DSM47" s="82"/>
      <c r="DSN47" s="82"/>
      <c r="DSO47" s="82"/>
      <c r="DSP47" s="82"/>
      <c r="DSQ47" s="82"/>
      <c r="DSR47" s="82"/>
      <c r="DSS47" s="82"/>
      <c r="DST47" s="82"/>
      <c r="DSU47" s="82"/>
      <c r="DSV47" s="82"/>
      <c r="DSW47" s="82"/>
      <c r="DSX47" s="82"/>
      <c r="DSY47" s="82"/>
      <c r="DSZ47" s="82"/>
      <c r="DTA47" s="82"/>
      <c r="DTB47" s="82"/>
      <c r="DTC47" s="82"/>
      <c r="DTD47" s="82"/>
      <c r="DTE47" s="82"/>
      <c r="DTF47" s="82"/>
      <c r="DTG47" s="82"/>
      <c r="DTH47" s="82"/>
      <c r="DTI47" s="82"/>
      <c r="DTJ47" s="82"/>
      <c r="DTK47" s="82"/>
      <c r="DTL47" s="82"/>
      <c r="DTM47" s="82"/>
      <c r="DTN47" s="82"/>
      <c r="DTO47" s="82"/>
      <c r="DTP47" s="82"/>
      <c r="DTQ47" s="82"/>
      <c r="DTR47" s="82"/>
      <c r="DTS47" s="82"/>
      <c r="DTT47" s="82"/>
      <c r="DTU47" s="82"/>
      <c r="DTV47" s="82"/>
      <c r="DTW47" s="82"/>
      <c r="DTX47" s="82"/>
      <c r="DTY47" s="82"/>
      <c r="DTZ47" s="82"/>
      <c r="DUA47" s="82"/>
      <c r="DUB47" s="82"/>
      <c r="DUC47" s="82"/>
      <c r="DUD47" s="82"/>
      <c r="DUE47" s="82"/>
      <c r="DUF47" s="82"/>
      <c r="DUG47" s="82"/>
      <c r="DUH47" s="82"/>
      <c r="DUI47" s="82"/>
      <c r="DUJ47" s="82"/>
      <c r="DUK47" s="82"/>
      <c r="DUL47" s="82"/>
      <c r="DUM47" s="82"/>
      <c r="DUN47" s="82"/>
      <c r="DUO47" s="82"/>
      <c r="DUP47" s="82"/>
      <c r="DUQ47" s="82"/>
      <c r="DUR47" s="82"/>
      <c r="DUS47" s="82"/>
      <c r="DUT47" s="82"/>
      <c r="DUU47" s="82"/>
      <c r="DUV47" s="82"/>
      <c r="DUW47" s="82"/>
      <c r="DUX47" s="82"/>
      <c r="DUY47" s="82"/>
      <c r="DUZ47" s="82"/>
      <c r="DVA47" s="82"/>
      <c r="DVB47" s="82"/>
      <c r="DVC47" s="82"/>
      <c r="DVD47" s="82"/>
      <c r="DVE47" s="82"/>
      <c r="DVF47" s="82"/>
      <c r="DVG47" s="82"/>
      <c r="DVH47" s="82"/>
      <c r="DVI47" s="82"/>
      <c r="DVJ47" s="82"/>
      <c r="DVK47" s="82"/>
      <c r="DVL47" s="82"/>
      <c r="DVM47" s="82"/>
      <c r="DVN47" s="82"/>
      <c r="DVO47" s="82"/>
      <c r="DVP47" s="82"/>
      <c r="DVQ47" s="82"/>
      <c r="DVR47" s="82"/>
      <c r="DVS47" s="82"/>
      <c r="DVT47" s="82"/>
      <c r="DVU47" s="82"/>
      <c r="DVV47" s="82"/>
      <c r="DVW47" s="82"/>
      <c r="DVX47" s="82"/>
      <c r="DVY47" s="82"/>
      <c r="DVZ47" s="82"/>
      <c r="DWA47" s="82"/>
      <c r="DWB47" s="82"/>
      <c r="DWC47" s="82"/>
      <c r="DWD47" s="82"/>
      <c r="DWE47" s="82"/>
      <c r="DWF47" s="82"/>
      <c r="DWG47" s="82"/>
      <c r="DWH47" s="82"/>
      <c r="DWI47" s="82"/>
      <c r="DWJ47" s="82"/>
      <c r="DWK47" s="82"/>
      <c r="DWL47" s="82"/>
      <c r="DWM47" s="82"/>
      <c r="DWN47" s="82"/>
      <c r="DWO47" s="82"/>
      <c r="DWP47" s="82"/>
      <c r="DWQ47" s="82"/>
      <c r="DWR47" s="82"/>
      <c r="DWS47" s="82"/>
      <c r="DWT47" s="82"/>
      <c r="DWU47" s="82"/>
      <c r="DWV47" s="82"/>
      <c r="DWW47" s="82"/>
      <c r="DWX47" s="82"/>
      <c r="DWY47" s="82"/>
      <c r="DWZ47" s="82"/>
      <c r="DXA47" s="82"/>
      <c r="DXB47" s="82"/>
      <c r="DXC47" s="82"/>
      <c r="DXD47" s="82"/>
      <c r="DXE47" s="82"/>
      <c r="DXF47" s="82"/>
      <c r="DXG47" s="82"/>
      <c r="DXH47" s="82"/>
      <c r="DXI47" s="82"/>
      <c r="DXJ47" s="82"/>
      <c r="DXK47" s="82"/>
      <c r="DXL47" s="82"/>
      <c r="DXM47" s="82"/>
      <c r="DXN47" s="82"/>
      <c r="DXO47" s="82"/>
      <c r="DXP47" s="82"/>
      <c r="DXQ47" s="82"/>
      <c r="DXR47" s="82"/>
      <c r="DXS47" s="82"/>
      <c r="DXT47" s="82"/>
      <c r="DXU47" s="82"/>
      <c r="DXV47" s="82"/>
      <c r="DXW47" s="82"/>
      <c r="DXX47" s="82"/>
      <c r="DXY47" s="82"/>
      <c r="DXZ47" s="82"/>
      <c r="DYA47" s="82"/>
      <c r="DYB47" s="82"/>
      <c r="DYC47" s="82"/>
      <c r="DYD47" s="82"/>
      <c r="DYE47" s="82"/>
      <c r="DYF47" s="82"/>
      <c r="DYG47" s="82"/>
      <c r="DYH47" s="82"/>
      <c r="DYI47" s="82"/>
      <c r="DYJ47" s="82"/>
      <c r="DYK47" s="82"/>
      <c r="DYL47" s="82"/>
      <c r="DYM47" s="82"/>
      <c r="DYN47" s="82"/>
      <c r="DYO47" s="82"/>
      <c r="DYP47" s="82"/>
      <c r="DYQ47" s="82"/>
      <c r="DYR47" s="82"/>
      <c r="DYS47" s="82"/>
      <c r="DYT47" s="82"/>
      <c r="DYU47" s="82"/>
      <c r="DYV47" s="82"/>
      <c r="DYW47" s="82"/>
      <c r="DYX47" s="82"/>
      <c r="DYY47" s="82"/>
      <c r="DYZ47" s="82"/>
      <c r="DZA47" s="82"/>
      <c r="DZB47" s="82"/>
      <c r="DZC47" s="82"/>
      <c r="DZD47" s="82"/>
      <c r="DZE47" s="82"/>
      <c r="DZF47" s="82"/>
      <c r="DZG47" s="82"/>
      <c r="DZH47" s="82"/>
      <c r="DZI47" s="82"/>
      <c r="DZJ47" s="82"/>
      <c r="DZK47" s="82"/>
      <c r="DZL47" s="82"/>
      <c r="DZM47" s="82"/>
      <c r="DZN47" s="82"/>
      <c r="DZO47" s="82"/>
      <c r="DZP47" s="82"/>
      <c r="DZQ47" s="82"/>
      <c r="DZR47" s="82"/>
      <c r="DZS47" s="82"/>
      <c r="DZT47" s="82"/>
      <c r="DZU47" s="82"/>
      <c r="DZV47" s="82"/>
      <c r="DZW47" s="82"/>
      <c r="DZX47" s="82"/>
      <c r="DZY47" s="82"/>
      <c r="DZZ47" s="82"/>
      <c r="EAA47" s="82"/>
      <c r="EAB47" s="82"/>
      <c r="EAC47" s="82"/>
      <c r="EAD47" s="82"/>
      <c r="EAE47" s="82"/>
      <c r="EAF47" s="82"/>
      <c r="EAG47" s="82"/>
      <c r="EAH47" s="82"/>
      <c r="EAI47" s="82"/>
      <c r="EAJ47" s="82"/>
      <c r="EAK47" s="82"/>
      <c r="EAL47" s="82"/>
      <c r="EAM47" s="82"/>
      <c r="EAN47" s="82"/>
      <c r="EAO47" s="82"/>
      <c r="EAP47" s="82"/>
      <c r="EAQ47" s="82"/>
      <c r="EAR47" s="82"/>
      <c r="EAS47" s="82"/>
      <c r="EAT47" s="82"/>
      <c r="EAU47" s="82"/>
      <c r="EAV47" s="82"/>
      <c r="EAW47" s="82"/>
      <c r="EAX47" s="82"/>
      <c r="EAY47" s="82"/>
      <c r="EAZ47" s="82"/>
      <c r="EBA47" s="82"/>
      <c r="EBB47" s="82"/>
      <c r="EBC47" s="82"/>
      <c r="EBD47" s="82"/>
      <c r="EBE47" s="82"/>
      <c r="EBF47" s="82"/>
      <c r="EBG47" s="82"/>
      <c r="EBH47" s="82"/>
      <c r="EBI47" s="82"/>
      <c r="EBJ47" s="82"/>
      <c r="EBK47" s="82"/>
      <c r="EBL47" s="82"/>
      <c r="EBM47" s="82"/>
      <c r="EBN47" s="82"/>
      <c r="EBO47" s="82"/>
      <c r="EBP47" s="82"/>
      <c r="EBQ47" s="82"/>
      <c r="EBR47" s="82"/>
      <c r="EBS47" s="82"/>
      <c r="EBT47" s="82"/>
      <c r="EBU47" s="82"/>
      <c r="EBV47" s="82"/>
      <c r="EBW47" s="82"/>
      <c r="EBX47" s="82"/>
      <c r="EBY47" s="82"/>
      <c r="EBZ47" s="82"/>
      <c r="ECA47" s="82"/>
      <c r="ECB47" s="82"/>
      <c r="ECC47" s="82"/>
      <c r="ECD47" s="82"/>
      <c r="ECE47" s="82"/>
      <c r="ECF47" s="82"/>
      <c r="ECG47" s="82"/>
      <c r="ECH47" s="82"/>
      <c r="ECI47" s="82"/>
      <c r="ECJ47" s="82"/>
      <c r="ECK47" s="82"/>
      <c r="ECL47" s="82"/>
      <c r="ECM47" s="82"/>
      <c r="ECN47" s="82"/>
      <c r="ECO47" s="82"/>
      <c r="ECP47" s="82"/>
      <c r="ECQ47" s="82"/>
      <c r="ECR47" s="82"/>
      <c r="ECS47" s="82"/>
      <c r="ECT47" s="82"/>
      <c r="ECU47" s="82"/>
      <c r="ECV47" s="82"/>
      <c r="ECW47" s="82"/>
      <c r="ECX47" s="82"/>
      <c r="ECY47" s="82"/>
      <c r="ECZ47" s="82"/>
      <c r="EDA47" s="82"/>
      <c r="EDB47" s="82"/>
      <c r="EDC47" s="82"/>
      <c r="EDD47" s="82"/>
      <c r="EDE47" s="82"/>
      <c r="EDF47" s="82"/>
      <c r="EDG47" s="82"/>
      <c r="EDH47" s="82"/>
      <c r="EDI47" s="82"/>
      <c r="EDJ47" s="82"/>
      <c r="EDK47" s="82"/>
      <c r="EDL47" s="82"/>
      <c r="EDM47" s="82"/>
      <c r="EDN47" s="82"/>
      <c r="EDO47" s="82"/>
      <c r="EDP47" s="82"/>
      <c r="EDQ47" s="82"/>
      <c r="EDR47" s="82"/>
      <c r="EDS47" s="82"/>
      <c r="EDT47" s="82"/>
      <c r="EDU47" s="82"/>
      <c r="EDV47" s="82"/>
      <c r="EDW47" s="82"/>
      <c r="EDX47" s="82"/>
      <c r="EDY47" s="82"/>
      <c r="EDZ47" s="82"/>
      <c r="EEA47" s="82"/>
      <c r="EEB47" s="82"/>
      <c r="EEC47" s="82"/>
      <c r="EED47" s="82"/>
      <c r="EEE47" s="82"/>
      <c r="EEF47" s="82"/>
      <c r="EEG47" s="82"/>
      <c r="EEH47" s="82"/>
      <c r="EEI47" s="82"/>
      <c r="EEJ47" s="82"/>
      <c r="EEK47" s="82"/>
      <c r="EEL47" s="82"/>
      <c r="EEM47" s="82"/>
      <c r="EEN47" s="82"/>
      <c r="EEO47" s="82"/>
      <c r="EEP47" s="82"/>
      <c r="EEQ47" s="82"/>
      <c r="EER47" s="82"/>
      <c r="EES47" s="82"/>
      <c r="EET47" s="82"/>
      <c r="EEU47" s="82"/>
      <c r="EEV47" s="82"/>
      <c r="EEW47" s="82"/>
      <c r="EEX47" s="82"/>
      <c r="EEY47" s="82"/>
      <c r="EEZ47" s="82"/>
      <c r="EFA47" s="82"/>
      <c r="EFB47" s="82"/>
      <c r="EFC47" s="82"/>
      <c r="EFD47" s="82"/>
      <c r="EFE47" s="82"/>
      <c r="EFF47" s="82"/>
      <c r="EFG47" s="82"/>
      <c r="EFH47" s="82"/>
      <c r="EFI47" s="82"/>
      <c r="EFJ47" s="82"/>
      <c r="EFK47" s="82"/>
      <c r="EFL47" s="82"/>
      <c r="EFM47" s="82"/>
      <c r="EFN47" s="82"/>
      <c r="EFO47" s="82"/>
      <c r="EFP47" s="82"/>
      <c r="EFQ47" s="82"/>
      <c r="EFR47" s="82"/>
      <c r="EFS47" s="82"/>
      <c r="EFT47" s="82"/>
      <c r="EFU47" s="82"/>
      <c r="EFV47" s="82"/>
      <c r="EFW47" s="82"/>
      <c r="EFX47" s="82"/>
      <c r="EFY47" s="82"/>
      <c r="EFZ47" s="82"/>
      <c r="EGA47" s="82"/>
      <c r="EGB47" s="82"/>
      <c r="EGC47" s="82"/>
      <c r="EGD47" s="82"/>
      <c r="EGE47" s="82"/>
      <c r="EGF47" s="82"/>
      <c r="EGG47" s="82"/>
      <c r="EGH47" s="82"/>
      <c r="EGI47" s="82"/>
      <c r="EGJ47" s="82"/>
      <c r="EGK47" s="82"/>
      <c r="EGL47" s="82"/>
      <c r="EGM47" s="82"/>
      <c r="EGN47" s="82"/>
      <c r="EGO47" s="82"/>
      <c r="EGP47" s="82"/>
      <c r="EGQ47" s="82"/>
      <c r="EGR47" s="82"/>
      <c r="EGS47" s="82"/>
      <c r="EGT47" s="82"/>
      <c r="EGU47" s="82"/>
      <c r="EGV47" s="82"/>
      <c r="EGW47" s="82"/>
      <c r="EGX47" s="82"/>
      <c r="EGY47" s="82"/>
      <c r="EGZ47" s="82"/>
      <c r="EHA47" s="82"/>
      <c r="EHB47" s="82"/>
      <c r="EHC47" s="82"/>
      <c r="EHD47" s="82"/>
      <c r="EHE47" s="82"/>
      <c r="EHF47" s="82"/>
      <c r="EHG47" s="82"/>
      <c r="EHH47" s="82"/>
      <c r="EHI47" s="82"/>
      <c r="EHJ47" s="82"/>
      <c r="EHK47" s="82"/>
      <c r="EHL47" s="82"/>
      <c r="EHM47" s="82"/>
      <c r="EHN47" s="82"/>
      <c r="EHO47" s="82"/>
      <c r="EHP47" s="82"/>
      <c r="EHQ47" s="82"/>
      <c r="EHR47" s="82"/>
      <c r="EHS47" s="82"/>
      <c r="EHT47" s="82"/>
      <c r="EHU47" s="82"/>
      <c r="EHV47" s="82"/>
      <c r="EHW47" s="82"/>
      <c r="EHX47" s="82"/>
      <c r="EHY47" s="82"/>
      <c r="EHZ47" s="82"/>
      <c r="EIA47" s="82"/>
      <c r="EIB47" s="82"/>
      <c r="EIC47" s="82"/>
      <c r="EID47" s="82"/>
      <c r="EIE47" s="82"/>
      <c r="EIF47" s="82"/>
      <c r="EIG47" s="82"/>
      <c r="EIH47" s="82"/>
      <c r="EII47" s="82"/>
      <c r="EIJ47" s="82"/>
      <c r="EIK47" s="82"/>
      <c r="EIL47" s="82"/>
      <c r="EIM47" s="82"/>
      <c r="EIN47" s="82"/>
      <c r="EIO47" s="82"/>
      <c r="EIP47" s="82"/>
      <c r="EIQ47" s="82"/>
      <c r="EIR47" s="82"/>
      <c r="EIS47" s="82"/>
      <c r="EIT47" s="82"/>
      <c r="EIU47" s="82"/>
      <c r="EIV47" s="82"/>
      <c r="EIW47" s="82"/>
      <c r="EIX47" s="82"/>
      <c r="EIY47" s="82"/>
      <c r="EIZ47" s="82"/>
      <c r="EJA47" s="82"/>
      <c r="EJB47" s="82"/>
      <c r="EJC47" s="82"/>
      <c r="EJD47" s="82"/>
      <c r="EJE47" s="82"/>
      <c r="EJF47" s="82"/>
      <c r="EJG47" s="82"/>
      <c r="EJH47" s="82"/>
      <c r="EJI47" s="82"/>
      <c r="EJJ47" s="82"/>
      <c r="EJK47" s="82"/>
      <c r="EJL47" s="82"/>
      <c r="EJM47" s="82"/>
      <c r="EJN47" s="82"/>
      <c r="EJO47" s="82"/>
      <c r="EJP47" s="82"/>
      <c r="EJQ47" s="82"/>
      <c r="EJR47" s="82"/>
      <c r="EJS47" s="82"/>
      <c r="EJT47" s="82"/>
      <c r="EJU47" s="82"/>
      <c r="EJV47" s="82"/>
      <c r="EJW47" s="82"/>
      <c r="EJX47" s="82"/>
      <c r="EJY47" s="82"/>
      <c r="EJZ47" s="82"/>
      <c r="EKA47" s="82"/>
      <c r="EKB47" s="82"/>
      <c r="EKC47" s="82"/>
      <c r="EKD47" s="82"/>
      <c r="EKE47" s="82"/>
      <c r="EKF47" s="82"/>
      <c r="EKG47" s="82"/>
      <c r="EKH47" s="82"/>
      <c r="EKI47" s="82"/>
      <c r="EKJ47" s="82"/>
      <c r="EKK47" s="82"/>
      <c r="EKL47" s="82"/>
      <c r="EKM47" s="82"/>
      <c r="EKN47" s="82"/>
      <c r="EKO47" s="82"/>
      <c r="EKP47" s="82"/>
      <c r="EKQ47" s="82"/>
      <c r="EKR47" s="82"/>
      <c r="EKS47" s="82"/>
      <c r="EKT47" s="82"/>
      <c r="EKU47" s="82"/>
      <c r="EKV47" s="82"/>
      <c r="EKW47" s="82"/>
      <c r="EKX47" s="82"/>
      <c r="EKY47" s="82"/>
      <c r="EKZ47" s="82"/>
      <c r="ELA47" s="82"/>
      <c r="ELB47" s="82"/>
      <c r="ELC47" s="82"/>
      <c r="ELD47" s="82"/>
      <c r="ELE47" s="82"/>
      <c r="ELF47" s="82"/>
      <c r="ELG47" s="82"/>
      <c r="ELH47" s="82"/>
      <c r="ELI47" s="82"/>
      <c r="ELJ47" s="82"/>
      <c r="ELK47" s="82"/>
      <c r="ELL47" s="82"/>
      <c r="ELM47" s="82"/>
      <c r="ELN47" s="82"/>
      <c r="ELO47" s="82"/>
      <c r="ELP47" s="82"/>
      <c r="ELQ47" s="82"/>
      <c r="ELR47" s="82"/>
      <c r="ELS47" s="82"/>
      <c r="ELT47" s="82"/>
      <c r="ELU47" s="82"/>
      <c r="ELV47" s="82"/>
      <c r="ELW47" s="82"/>
      <c r="ELX47" s="82"/>
      <c r="ELY47" s="82"/>
      <c r="ELZ47" s="82"/>
      <c r="EMA47" s="82"/>
      <c r="EMB47" s="82"/>
      <c r="EMC47" s="82"/>
      <c r="EMD47" s="82"/>
      <c r="EME47" s="82"/>
      <c r="EMF47" s="82"/>
      <c r="EMG47" s="82"/>
      <c r="EMH47" s="82"/>
      <c r="EMI47" s="82"/>
      <c r="EMJ47" s="82"/>
      <c r="EMK47" s="82"/>
      <c r="EML47" s="82"/>
      <c r="EMM47" s="82"/>
      <c r="EMN47" s="82"/>
      <c r="EMO47" s="82"/>
      <c r="EMP47" s="82"/>
      <c r="EMQ47" s="82"/>
      <c r="EMR47" s="82"/>
      <c r="EMS47" s="82"/>
      <c r="EMT47" s="82"/>
      <c r="EMU47" s="82"/>
      <c r="EMV47" s="82"/>
      <c r="EMW47" s="82"/>
      <c r="EMX47" s="82"/>
      <c r="EMY47" s="82"/>
      <c r="EMZ47" s="82"/>
      <c r="ENA47" s="82"/>
      <c r="ENB47" s="82"/>
      <c r="ENC47" s="82"/>
      <c r="END47" s="82"/>
      <c r="ENE47" s="82"/>
      <c r="ENF47" s="82"/>
      <c r="ENG47" s="82"/>
      <c r="ENH47" s="82"/>
      <c r="ENI47" s="82"/>
      <c r="ENJ47" s="82"/>
      <c r="ENK47" s="82"/>
      <c r="ENL47" s="82"/>
      <c r="ENM47" s="82"/>
      <c r="ENN47" s="82"/>
      <c r="ENO47" s="82"/>
      <c r="ENP47" s="82"/>
      <c r="ENQ47" s="82"/>
      <c r="ENR47" s="82"/>
      <c r="ENS47" s="82"/>
      <c r="ENT47" s="82"/>
      <c r="ENU47" s="82"/>
      <c r="ENV47" s="82"/>
      <c r="ENW47" s="82"/>
      <c r="ENX47" s="82"/>
      <c r="ENY47" s="82"/>
      <c r="ENZ47" s="82"/>
      <c r="EOA47" s="82"/>
      <c r="EOB47" s="82"/>
      <c r="EOC47" s="82"/>
      <c r="EOD47" s="82"/>
      <c r="EOE47" s="82"/>
      <c r="EOF47" s="82"/>
      <c r="EOG47" s="82"/>
      <c r="EOH47" s="82"/>
      <c r="EOI47" s="82"/>
      <c r="EOJ47" s="82"/>
      <c r="EOK47" s="82"/>
      <c r="EOL47" s="82"/>
      <c r="EOM47" s="82"/>
      <c r="EON47" s="82"/>
      <c r="EOO47" s="82"/>
      <c r="EOP47" s="82"/>
      <c r="EOQ47" s="82"/>
      <c r="EOR47" s="82"/>
      <c r="EOS47" s="82"/>
      <c r="EOT47" s="82"/>
      <c r="EOU47" s="82"/>
      <c r="EOV47" s="82"/>
      <c r="EOW47" s="82"/>
      <c r="EOX47" s="82"/>
      <c r="EOY47" s="82"/>
      <c r="EOZ47" s="82"/>
      <c r="EPA47" s="82"/>
      <c r="EPB47" s="82"/>
      <c r="EPC47" s="82"/>
      <c r="EPD47" s="82"/>
      <c r="EPE47" s="82"/>
      <c r="EPF47" s="82"/>
      <c r="EPG47" s="82"/>
      <c r="EPH47" s="82"/>
      <c r="EPI47" s="82"/>
      <c r="EPJ47" s="82"/>
      <c r="EPK47" s="82"/>
      <c r="EPL47" s="82"/>
      <c r="EPM47" s="82"/>
      <c r="EPN47" s="82"/>
      <c r="EPO47" s="82"/>
      <c r="EPP47" s="82"/>
      <c r="EPQ47" s="82"/>
      <c r="EPR47" s="82"/>
      <c r="EPS47" s="82"/>
      <c r="EPT47" s="82"/>
      <c r="EPU47" s="82"/>
      <c r="EPV47" s="82"/>
      <c r="EPW47" s="82"/>
      <c r="EPX47" s="82"/>
      <c r="EPY47" s="82"/>
      <c r="EPZ47" s="82"/>
      <c r="EQA47" s="82"/>
      <c r="EQB47" s="82"/>
      <c r="EQC47" s="82"/>
      <c r="EQD47" s="82"/>
      <c r="EQE47" s="82"/>
      <c r="EQF47" s="82"/>
      <c r="EQG47" s="82"/>
      <c r="EQH47" s="82"/>
      <c r="EQI47" s="82"/>
      <c r="EQJ47" s="82"/>
      <c r="EQK47" s="82"/>
      <c r="EQL47" s="82"/>
      <c r="EQM47" s="82"/>
      <c r="EQN47" s="82"/>
      <c r="EQO47" s="82"/>
      <c r="EQP47" s="82"/>
      <c r="EQQ47" s="82"/>
      <c r="EQR47" s="82"/>
      <c r="EQS47" s="82"/>
      <c r="EQT47" s="82"/>
      <c r="EQU47" s="82"/>
      <c r="EQV47" s="82"/>
      <c r="EQW47" s="82"/>
      <c r="EQX47" s="82"/>
      <c r="EQY47" s="82"/>
      <c r="EQZ47" s="82"/>
      <c r="ERA47" s="82"/>
      <c r="ERB47" s="82"/>
      <c r="ERC47" s="82"/>
      <c r="ERD47" s="82"/>
      <c r="ERE47" s="82"/>
      <c r="ERF47" s="82"/>
      <c r="ERG47" s="82"/>
      <c r="ERH47" s="82"/>
      <c r="ERI47" s="82"/>
      <c r="ERJ47" s="82"/>
      <c r="ERK47" s="82"/>
      <c r="ERL47" s="82"/>
      <c r="ERM47" s="82"/>
      <c r="ERN47" s="82"/>
      <c r="ERO47" s="82"/>
      <c r="ERP47" s="82"/>
      <c r="ERQ47" s="82"/>
      <c r="ERR47" s="82"/>
      <c r="ERS47" s="82"/>
      <c r="ERT47" s="82"/>
      <c r="ERU47" s="82"/>
      <c r="ERV47" s="82"/>
      <c r="ERW47" s="82"/>
      <c r="ERX47" s="82"/>
      <c r="ERY47" s="82"/>
      <c r="ERZ47" s="82"/>
      <c r="ESA47" s="82"/>
      <c r="ESB47" s="82"/>
      <c r="ESC47" s="82"/>
      <c r="ESD47" s="82"/>
      <c r="ESE47" s="82"/>
      <c r="ESF47" s="82"/>
      <c r="ESG47" s="82"/>
      <c r="ESH47" s="82"/>
      <c r="ESI47" s="82"/>
      <c r="ESJ47" s="82"/>
      <c r="ESK47" s="82"/>
      <c r="ESL47" s="82"/>
      <c r="ESM47" s="82"/>
      <c r="ESN47" s="82"/>
      <c r="ESO47" s="82"/>
      <c r="ESP47" s="82"/>
      <c r="ESQ47" s="82"/>
      <c r="ESR47" s="82"/>
      <c r="ESS47" s="82"/>
      <c r="EST47" s="82"/>
      <c r="ESU47" s="82"/>
      <c r="ESV47" s="82"/>
      <c r="ESW47" s="82"/>
      <c r="ESX47" s="82"/>
      <c r="ESY47" s="82"/>
      <c r="ESZ47" s="82"/>
      <c r="ETA47" s="82"/>
      <c r="ETB47" s="82"/>
      <c r="ETC47" s="82"/>
      <c r="ETD47" s="82"/>
      <c r="ETE47" s="82"/>
      <c r="ETF47" s="82"/>
      <c r="ETG47" s="82"/>
      <c r="ETH47" s="82"/>
      <c r="ETI47" s="82"/>
      <c r="ETJ47" s="82"/>
      <c r="ETK47" s="82"/>
      <c r="ETL47" s="82"/>
      <c r="ETM47" s="82"/>
      <c r="ETN47" s="82"/>
      <c r="ETO47" s="82"/>
      <c r="ETP47" s="82"/>
      <c r="ETQ47" s="82"/>
      <c r="ETR47" s="82"/>
      <c r="ETS47" s="82"/>
      <c r="ETT47" s="82"/>
      <c r="ETU47" s="82"/>
      <c r="ETV47" s="82"/>
      <c r="ETW47" s="82"/>
      <c r="ETX47" s="82"/>
      <c r="ETY47" s="82"/>
      <c r="ETZ47" s="82"/>
      <c r="EUA47" s="82"/>
      <c r="EUB47" s="82"/>
      <c r="EUC47" s="82"/>
      <c r="EUD47" s="82"/>
      <c r="EUE47" s="82"/>
      <c r="EUF47" s="82"/>
      <c r="EUG47" s="82"/>
      <c r="EUH47" s="82"/>
      <c r="EUI47" s="82"/>
      <c r="EUJ47" s="82"/>
      <c r="EUK47" s="82"/>
      <c r="EUL47" s="82"/>
      <c r="EUM47" s="82"/>
      <c r="EUN47" s="82"/>
      <c r="EUO47" s="82"/>
      <c r="EUP47" s="82"/>
      <c r="EUQ47" s="82"/>
      <c r="EUR47" s="82"/>
      <c r="EUS47" s="82"/>
      <c r="EUT47" s="82"/>
      <c r="EUU47" s="82"/>
      <c r="EUV47" s="82"/>
      <c r="EUW47" s="82"/>
      <c r="EUX47" s="82"/>
      <c r="EUY47" s="82"/>
      <c r="EUZ47" s="82"/>
      <c r="EVA47" s="82"/>
      <c r="EVB47" s="82"/>
      <c r="EVC47" s="82"/>
      <c r="EVD47" s="82"/>
      <c r="EVE47" s="82"/>
      <c r="EVF47" s="82"/>
      <c r="EVG47" s="82"/>
      <c r="EVH47" s="82"/>
      <c r="EVI47" s="82"/>
      <c r="EVJ47" s="82"/>
      <c r="EVK47" s="82"/>
      <c r="EVL47" s="82"/>
      <c r="EVM47" s="82"/>
      <c r="EVN47" s="82"/>
      <c r="EVO47" s="82"/>
      <c r="EVP47" s="82"/>
      <c r="EVQ47" s="82"/>
      <c r="EVR47" s="82"/>
      <c r="EVS47" s="82"/>
      <c r="EVT47" s="82"/>
      <c r="EVU47" s="82"/>
      <c r="EVV47" s="82"/>
      <c r="EVW47" s="82"/>
      <c r="EVX47" s="82"/>
      <c r="EVY47" s="82"/>
      <c r="EVZ47" s="82"/>
      <c r="EWA47" s="82"/>
      <c r="EWB47" s="82"/>
      <c r="EWC47" s="82"/>
      <c r="EWD47" s="82"/>
      <c r="EWE47" s="82"/>
      <c r="EWF47" s="82"/>
      <c r="EWG47" s="82"/>
      <c r="EWH47" s="82"/>
      <c r="EWI47" s="82"/>
      <c r="EWJ47" s="82"/>
      <c r="EWK47" s="82"/>
      <c r="EWL47" s="82"/>
      <c r="EWM47" s="82"/>
      <c r="EWN47" s="82"/>
      <c r="EWO47" s="82"/>
      <c r="EWP47" s="82"/>
      <c r="EWQ47" s="82"/>
      <c r="EWR47" s="82"/>
      <c r="EWS47" s="82"/>
      <c r="EWT47" s="82"/>
      <c r="EWU47" s="82"/>
      <c r="EWV47" s="82"/>
      <c r="EWW47" s="82"/>
      <c r="EWX47" s="82"/>
      <c r="EWY47" s="82"/>
      <c r="EWZ47" s="82"/>
      <c r="EXA47" s="82"/>
      <c r="EXB47" s="82"/>
      <c r="EXC47" s="82"/>
      <c r="EXD47" s="82"/>
      <c r="EXE47" s="82"/>
      <c r="EXF47" s="82"/>
      <c r="EXG47" s="82"/>
      <c r="EXH47" s="82"/>
      <c r="EXI47" s="82"/>
      <c r="EXJ47" s="82"/>
      <c r="EXK47" s="82"/>
      <c r="EXL47" s="82"/>
      <c r="EXM47" s="82"/>
      <c r="EXN47" s="82"/>
      <c r="EXO47" s="82"/>
      <c r="EXP47" s="82"/>
      <c r="EXQ47" s="82"/>
      <c r="EXR47" s="82"/>
      <c r="EXS47" s="82"/>
      <c r="EXT47" s="82"/>
      <c r="EXU47" s="82"/>
      <c r="EXV47" s="82"/>
      <c r="EXW47" s="82"/>
      <c r="EXX47" s="82"/>
      <c r="EXY47" s="82"/>
      <c r="EXZ47" s="82"/>
      <c r="EYA47" s="82"/>
      <c r="EYB47" s="82"/>
      <c r="EYC47" s="82"/>
      <c r="EYD47" s="82"/>
      <c r="EYE47" s="82"/>
      <c r="EYF47" s="82"/>
      <c r="EYG47" s="82"/>
      <c r="EYH47" s="82"/>
      <c r="EYI47" s="82"/>
      <c r="EYJ47" s="82"/>
      <c r="EYK47" s="82"/>
      <c r="EYL47" s="82"/>
      <c r="EYM47" s="82"/>
      <c r="EYN47" s="82"/>
      <c r="EYO47" s="82"/>
      <c r="EYP47" s="82"/>
      <c r="EYQ47" s="82"/>
      <c r="EYR47" s="82"/>
      <c r="EYS47" s="82"/>
      <c r="EYT47" s="82"/>
      <c r="EYU47" s="82"/>
      <c r="EYV47" s="82"/>
      <c r="EYW47" s="82"/>
      <c r="EYX47" s="82"/>
      <c r="EYY47" s="82"/>
      <c r="EYZ47" s="82"/>
      <c r="EZA47" s="82"/>
      <c r="EZB47" s="82"/>
      <c r="EZC47" s="82"/>
      <c r="EZD47" s="82"/>
      <c r="EZE47" s="82"/>
      <c r="EZF47" s="82"/>
      <c r="EZG47" s="82"/>
      <c r="EZH47" s="82"/>
      <c r="EZI47" s="82"/>
      <c r="EZJ47" s="82"/>
      <c r="EZK47" s="82"/>
      <c r="EZL47" s="82"/>
      <c r="EZM47" s="82"/>
      <c r="EZN47" s="82"/>
      <c r="EZO47" s="82"/>
      <c r="EZP47" s="82"/>
      <c r="EZQ47" s="82"/>
      <c r="EZR47" s="82"/>
      <c r="EZS47" s="82"/>
      <c r="EZT47" s="82"/>
      <c r="EZU47" s="82"/>
      <c r="EZV47" s="82"/>
      <c r="EZW47" s="82"/>
      <c r="EZX47" s="82"/>
      <c r="EZY47" s="82"/>
      <c r="EZZ47" s="82"/>
      <c r="FAA47" s="82"/>
      <c r="FAB47" s="82"/>
      <c r="FAC47" s="82"/>
      <c r="FAD47" s="82"/>
      <c r="FAE47" s="82"/>
      <c r="FAF47" s="82"/>
      <c r="FAG47" s="82"/>
      <c r="FAH47" s="82"/>
      <c r="FAI47" s="82"/>
      <c r="FAJ47" s="82"/>
      <c r="FAK47" s="82"/>
      <c r="FAL47" s="82"/>
      <c r="FAM47" s="82"/>
      <c r="FAN47" s="82"/>
      <c r="FAO47" s="82"/>
      <c r="FAP47" s="82"/>
      <c r="FAQ47" s="82"/>
      <c r="FAR47" s="82"/>
      <c r="FAS47" s="82"/>
      <c r="FAT47" s="82"/>
      <c r="FAU47" s="82"/>
      <c r="FAV47" s="82"/>
      <c r="FAW47" s="82"/>
      <c r="FAX47" s="82"/>
      <c r="FAY47" s="82"/>
      <c r="FAZ47" s="82"/>
      <c r="FBA47" s="82"/>
      <c r="FBB47" s="82"/>
      <c r="FBC47" s="82"/>
      <c r="FBD47" s="82"/>
      <c r="FBE47" s="82"/>
      <c r="FBF47" s="82"/>
      <c r="FBG47" s="82"/>
      <c r="FBH47" s="82"/>
      <c r="FBI47" s="82"/>
      <c r="FBJ47" s="82"/>
      <c r="FBK47" s="82"/>
      <c r="FBL47" s="82"/>
      <c r="FBM47" s="82"/>
      <c r="FBN47" s="82"/>
      <c r="FBO47" s="82"/>
      <c r="FBP47" s="82"/>
      <c r="FBQ47" s="82"/>
      <c r="FBR47" s="82"/>
      <c r="FBS47" s="82"/>
      <c r="FBT47" s="82"/>
      <c r="FBU47" s="82"/>
      <c r="FBV47" s="82"/>
      <c r="FBW47" s="82"/>
      <c r="FBX47" s="82"/>
      <c r="FBY47" s="82"/>
      <c r="FBZ47" s="82"/>
      <c r="FCA47" s="82"/>
      <c r="FCB47" s="82"/>
      <c r="FCC47" s="82"/>
      <c r="FCD47" s="82"/>
      <c r="FCE47" s="82"/>
      <c r="FCF47" s="82"/>
      <c r="FCG47" s="82"/>
      <c r="FCH47" s="82"/>
      <c r="FCI47" s="82"/>
      <c r="FCJ47" s="82"/>
      <c r="FCK47" s="82"/>
      <c r="FCL47" s="82"/>
      <c r="FCM47" s="82"/>
      <c r="FCN47" s="82"/>
      <c r="FCO47" s="82"/>
      <c r="FCP47" s="82"/>
      <c r="FCQ47" s="82"/>
      <c r="FCR47" s="82"/>
      <c r="FCS47" s="82"/>
      <c r="FCT47" s="82"/>
      <c r="FCU47" s="82"/>
      <c r="FCV47" s="82"/>
      <c r="FCW47" s="82"/>
      <c r="FCX47" s="82"/>
      <c r="FCY47" s="82"/>
      <c r="FCZ47" s="82"/>
      <c r="FDA47" s="82"/>
      <c r="FDB47" s="82"/>
      <c r="FDC47" s="82"/>
      <c r="FDD47" s="82"/>
      <c r="FDE47" s="82"/>
      <c r="FDF47" s="82"/>
      <c r="FDG47" s="82"/>
      <c r="FDH47" s="82"/>
      <c r="FDI47" s="82"/>
      <c r="FDJ47" s="82"/>
      <c r="FDK47" s="82"/>
      <c r="FDL47" s="82"/>
      <c r="FDM47" s="82"/>
      <c r="FDN47" s="82"/>
      <c r="FDO47" s="82"/>
      <c r="FDP47" s="82"/>
      <c r="FDQ47" s="82"/>
      <c r="FDR47" s="82"/>
      <c r="FDS47" s="82"/>
      <c r="FDT47" s="82"/>
      <c r="FDU47" s="82"/>
      <c r="FDV47" s="82"/>
      <c r="FDW47" s="82"/>
      <c r="FDX47" s="82"/>
      <c r="FDY47" s="82"/>
      <c r="FDZ47" s="82"/>
      <c r="FEA47" s="82"/>
      <c r="FEB47" s="82"/>
      <c r="FEC47" s="82"/>
      <c r="FED47" s="82"/>
      <c r="FEE47" s="82"/>
      <c r="FEF47" s="82"/>
      <c r="FEG47" s="82"/>
      <c r="FEH47" s="82"/>
      <c r="FEI47" s="82"/>
      <c r="FEJ47" s="82"/>
      <c r="FEK47" s="82"/>
      <c r="FEL47" s="82"/>
      <c r="FEM47" s="82"/>
      <c r="FEN47" s="82"/>
      <c r="FEO47" s="82"/>
      <c r="FEP47" s="82"/>
      <c r="FEQ47" s="82"/>
      <c r="FER47" s="82"/>
      <c r="FES47" s="82"/>
      <c r="FET47" s="82"/>
      <c r="FEU47" s="82"/>
      <c r="FEV47" s="82"/>
      <c r="FEW47" s="82"/>
      <c r="FEX47" s="82"/>
      <c r="FEY47" s="82"/>
      <c r="FEZ47" s="82"/>
      <c r="FFA47" s="82"/>
      <c r="FFB47" s="82"/>
      <c r="FFC47" s="82"/>
      <c r="FFD47" s="82"/>
      <c r="FFE47" s="82"/>
      <c r="FFF47" s="82"/>
      <c r="FFG47" s="82"/>
      <c r="FFH47" s="82"/>
      <c r="FFI47" s="82"/>
      <c r="FFJ47" s="82"/>
      <c r="FFK47" s="82"/>
      <c r="FFL47" s="82"/>
      <c r="FFM47" s="82"/>
      <c r="FFN47" s="82"/>
      <c r="FFO47" s="82"/>
      <c r="FFP47" s="82"/>
      <c r="FFQ47" s="82"/>
      <c r="FFR47" s="82"/>
      <c r="FFS47" s="82"/>
      <c r="FFT47" s="82"/>
      <c r="FFU47" s="82"/>
      <c r="FFV47" s="82"/>
      <c r="FFW47" s="82"/>
      <c r="FFX47" s="82"/>
      <c r="FFY47" s="82"/>
      <c r="FFZ47" s="82"/>
      <c r="FGA47" s="82"/>
      <c r="FGB47" s="82"/>
      <c r="FGC47" s="82"/>
      <c r="FGD47" s="82"/>
      <c r="FGE47" s="82"/>
      <c r="FGF47" s="82"/>
      <c r="FGG47" s="82"/>
      <c r="FGH47" s="82"/>
      <c r="FGI47" s="82"/>
      <c r="FGJ47" s="82"/>
      <c r="FGK47" s="82"/>
      <c r="FGL47" s="82"/>
      <c r="FGM47" s="82"/>
      <c r="FGN47" s="82"/>
      <c r="FGO47" s="82"/>
      <c r="FGP47" s="82"/>
      <c r="FGQ47" s="82"/>
      <c r="FGR47" s="82"/>
      <c r="FGS47" s="82"/>
      <c r="FGT47" s="82"/>
      <c r="FGU47" s="82"/>
      <c r="FGV47" s="82"/>
      <c r="FGW47" s="82"/>
      <c r="FGX47" s="82"/>
      <c r="FGY47" s="82"/>
      <c r="FGZ47" s="82"/>
      <c r="FHA47" s="82"/>
      <c r="FHB47" s="82"/>
      <c r="FHC47" s="82"/>
      <c r="FHD47" s="82"/>
      <c r="FHE47" s="82"/>
      <c r="FHF47" s="82"/>
      <c r="FHG47" s="82"/>
      <c r="FHH47" s="82"/>
      <c r="FHI47" s="82"/>
      <c r="FHJ47" s="82"/>
      <c r="FHK47" s="82"/>
      <c r="FHL47" s="82"/>
      <c r="FHM47" s="82"/>
      <c r="FHN47" s="82"/>
      <c r="FHO47" s="82"/>
      <c r="FHP47" s="82"/>
      <c r="FHQ47" s="82"/>
      <c r="FHR47" s="82"/>
      <c r="FHS47" s="82"/>
      <c r="FHT47" s="82"/>
      <c r="FHU47" s="82"/>
      <c r="FHV47" s="82"/>
      <c r="FHW47" s="82"/>
      <c r="FHX47" s="82"/>
      <c r="FHY47" s="82"/>
      <c r="FHZ47" s="82"/>
      <c r="FIA47" s="82"/>
      <c r="FIB47" s="82"/>
      <c r="FIC47" s="82"/>
      <c r="FID47" s="82"/>
      <c r="FIE47" s="82"/>
      <c r="FIF47" s="82"/>
      <c r="FIG47" s="82"/>
      <c r="FIH47" s="82"/>
      <c r="FII47" s="82"/>
      <c r="FIJ47" s="82"/>
      <c r="FIK47" s="82"/>
      <c r="FIL47" s="82"/>
      <c r="FIM47" s="82"/>
      <c r="FIN47" s="82"/>
      <c r="FIO47" s="82"/>
      <c r="FIP47" s="82"/>
      <c r="FIQ47" s="82"/>
      <c r="FIR47" s="82"/>
      <c r="FIS47" s="82"/>
      <c r="FIT47" s="82"/>
      <c r="FIU47" s="82"/>
      <c r="FIV47" s="82"/>
      <c r="FIW47" s="82"/>
      <c r="FIX47" s="82"/>
      <c r="FIY47" s="82"/>
      <c r="FIZ47" s="82"/>
      <c r="FJA47" s="82"/>
      <c r="FJB47" s="82"/>
      <c r="FJC47" s="82"/>
      <c r="FJD47" s="82"/>
      <c r="FJE47" s="82"/>
      <c r="FJF47" s="82"/>
      <c r="FJG47" s="82"/>
      <c r="FJH47" s="82"/>
      <c r="FJI47" s="82"/>
      <c r="FJJ47" s="82"/>
      <c r="FJK47" s="82"/>
      <c r="FJL47" s="82"/>
      <c r="FJM47" s="82"/>
      <c r="FJN47" s="82"/>
      <c r="FJO47" s="82"/>
      <c r="FJP47" s="82"/>
      <c r="FJQ47" s="82"/>
      <c r="FJR47" s="82"/>
      <c r="FJS47" s="82"/>
      <c r="FJT47" s="82"/>
      <c r="FJU47" s="82"/>
      <c r="FJV47" s="82"/>
      <c r="FJW47" s="82"/>
      <c r="FJX47" s="82"/>
      <c r="FJY47" s="82"/>
      <c r="FJZ47" s="82"/>
      <c r="FKA47" s="82"/>
      <c r="FKB47" s="82"/>
      <c r="FKC47" s="82"/>
      <c r="FKD47" s="82"/>
      <c r="FKE47" s="82"/>
      <c r="FKF47" s="82"/>
      <c r="FKG47" s="82"/>
      <c r="FKH47" s="82"/>
      <c r="FKI47" s="82"/>
      <c r="FKJ47" s="82"/>
      <c r="FKK47" s="82"/>
      <c r="FKL47" s="82"/>
      <c r="FKM47" s="82"/>
      <c r="FKN47" s="82"/>
      <c r="FKO47" s="82"/>
      <c r="FKP47" s="82"/>
      <c r="FKQ47" s="82"/>
      <c r="FKR47" s="82"/>
      <c r="FKS47" s="82"/>
      <c r="FKT47" s="82"/>
      <c r="FKU47" s="82"/>
      <c r="FKV47" s="82"/>
      <c r="FKW47" s="82"/>
      <c r="FKX47" s="82"/>
      <c r="FKY47" s="82"/>
      <c r="FKZ47" s="82"/>
      <c r="FLA47" s="82"/>
      <c r="FLB47" s="82"/>
      <c r="FLC47" s="82"/>
      <c r="FLD47" s="82"/>
      <c r="FLE47" s="82"/>
      <c r="FLF47" s="82"/>
      <c r="FLG47" s="82"/>
      <c r="FLH47" s="82"/>
      <c r="FLI47" s="82"/>
      <c r="FLJ47" s="82"/>
      <c r="FLK47" s="82"/>
      <c r="FLL47" s="82"/>
      <c r="FLM47" s="82"/>
      <c r="FLN47" s="82"/>
      <c r="FLO47" s="82"/>
      <c r="FLP47" s="82"/>
      <c r="FLQ47" s="82"/>
      <c r="FLR47" s="82"/>
      <c r="FLS47" s="82"/>
      <c r="FLT47" s="82"/>
      <c r="FLU47" s="82"/>
      <c r="FLV47" s="82"/>
      <c r="FLW47" s="82"/>
      <c r="FLX47" s="82"/>
      <c r="FLY47" s="82"/>
      <c r="FLZ47" s="82"/>
      <c r="FMA47" s="82"/>
      <c r="FMB47" s="82"/>
      <c r="FMC47" s="82"/>
      <c r="FMD47" s="82"/>
      <c r="FME47" s="82"/>
      <c r="FMF47" s="82"/>
      <c r="FMG47" s="82"/>
      <c r="FMH47" s="82"/>
      <c r="FMI47" s="82"/>
      <c r="FMJ47" s="82"/>
      <c r="FMK47" s="82"/>
      <c r="FML47" s="82"/>
      <c r="FMM47" s="82"/>
      <c r="FMN47" s="82"/>
      <c r="FMO47" s="82"/>
      <c r="FMP47" s="82"/>
      <c r="FMQ47" s="82"/>
      <c r="FMR47" s="82"/>
      <c r="FMS47" s="82"/>
      <c r="FMT47" s="82"/>
      <c r="FMU47" s="82"/>
      <c r="FMV47" s="82"/>
      <c r="FMW47" s="82"/>
      <c r="FMX47" s="82"/>
      <c r="FMY47" s="82"/>
      <c r="FMZ47" s="82"/>
      <c r="FNA47" s="82"/>
      <c r="FNB47" s="82"/>
      <c r="FNC47" s="82"/>
      <c r="FND47" s="82"/>
      <c r="FNE47" s="82"/>
      <c r="FNF47" s="82"/>
      <c r="FNG47" s="82"/>
      <c r="FNH47" s="82"/>
      <c r="FNI47" s="82"/>
      <c r="FNJ47" s="82"/>
      <c r="FNK47" s="82"/>
      <c r="FNL47" s="82"/>
      <c r="FNM47" s="82"/>
      <c r="FNN47" s="82"/>
      <c r="FNO47" s="82"/>
      <c r="FNP47" s="82"/>
      <c r="FNQ47" s="82"/>
      <c r="FNR47" s="82"/>
      <c r="FNS47" s="82"/>
      <c r="FNT47" s="82"/>
      <c r="FNU47" s="82"/>
      <c r="FNV47" s="82"/>
      <c r="FNW47" s="82"/>
      <c r="FNX47" s="82"/>
      <c r="FNY47" s="82"/>
      <c r="FNZ47" s="82"/>
      <c r="FOA47" s="82"/>
      <c r="FOB47" s="82"/>
      <c r="FOC47" s="82"/>
      <c r="FOD47" s="82"/>
      <c r="FOE47" s="82"/>
      <c r="FOF47" s="82"/>
      <c r="FOG47" s="82"/>
      <c r="FOH47" s="82"/>
      <c r="FOI47" s="82"/>
      <c r="FOJ47" s="82"/>
      <c r="FOK47" s="82"/>
      <c r="FOL47" s="82"/>
      <c r="FOM47" s="82"/>
      <c r="FON47" s="82"/>
      <c r="FOO47" s="82"/>
      <c r="FOP47" s="82"/>
      <c r="FOQ47" s="82"/>
      <c r="FOR47" s="82"/>
      <c r="FOS47" s="82"/>
      <c r="FOT47" s="82"/>
      <c r="FOU47" s="82"/>
      <c r="FOV47" s="82"/>
      <c r="FOW47" s="82"/>
      <c r="FOX47" s="82"/>
      <c r="FOY47" s="82"/>
      <c r="FOZ47" s="82"/>
      <c r="FPA47" s="82"/>
      <c r="FPB47" s="82"/>
      <c r="FPC47" s="82"/>
      <c r="FPD47" s="82"/>
      <c r="FPE47" s="82"/>
      <c r="FPF47" s="82"/>
      <c r="FPG47" s="82"/>
      <c r="FPH47" s="82"/>
      <c r="FPI47" s="82"/>
      <c r="FPJ47" s="82"/>
      <c r="FPK47" s="82"/>
      <c r="FPL47" s="82"/>
      <c r="FPM47" s="82"/>
      <c r="FPN47" s="82"/>
      <c r="FPO47" s="82"/>
      <c r="FPP47" s="82"/>
      <c r="FPQ47" s="82"/>
      <c r="FPR47" s="82"/>
      <c r="FPS47" s="82"/>
      <c r="FPT47" s="82"/>
      <c r="FPU47" s="82"/>
      <c r="FPV47" s="82"/>
      <c r="FPW47" s="82"/>
      <c r="FPX47" s="82"/>
      <c r="FPY47" s="82"/>
      <c r="FPZ47" s="82"/>
      <c r="FQA47" s="82"/>
      <c r="FQB47" s="82"/>
      <c r="FQC47" s="82"/>
      <c r="FQD47" s="82"/>
      <c r="FQE47" s="82"/>
      <c r="FQF47" s="82"/>
      <c r="FQG47" s="82"/>
      <c r="FQH47" s="82"/>
      <c r="FQI47" s="82"/>
      <c r="FQJ47" s="82"/>
      <c r="FQK47" s="82"/>
      <c r="FQL47" s="82"/>
      <c r="FQM47" s="82"/>
      <c r="FQN47" s="82"/>
      <c r="FQO47" s="82"/>
      <c r="FQP47" s="82"/>
      <c r="FQQ47" s="82"/>
      <c r="FQR47" s="82"/>
      <c r="FQS47" s="82"/>
      <c r="FQT47" s="82"/>
      <c r="FQU47" s="82"/>
      <c r="FQV47" s="82"/>
      <c r="FQW47" s="82"/>
      <c r="FQX47" s="82"/>
      <c r="FQY47" s="82"/>
      <c r="FQZ47" s="82"/>
      <c r="FRA47" s="82"/>
      <c r="FRB47" s="82"/>
      <c r="FRC47" s="82"/>
      <c r="FRD47" s="82"/>
      <c r="FRE47" s="82"/>
      <c r="FRF47" s="82"/>
      <c r="FRG47" s="82"/>
      <c r="FRH47" s="82"/>
      <c r="FRI47" s="82"/>
      <c r="FRJ47" s="82"/>
      <c r="FRK47" s="82"/>
      <c r="FRL47" s="82"/>
      <c r="FRM47" s="82"/>
      <c r="FRN47" s="82"/>
      <c r="FRO47" s="82"/>
      <c r="FRP47" s="82"/>
      <c r="FRQ47" s="82"/>
      <c r="FRR47" s="82"/>
      <c r="FRS47" s="82"/>
      <c r="FRT47" s="82"/>
      <c r="FRU47" s="82"/>
      <c r="FRV47" s="82"/>
      <c r="FRW47" s="82"/>
      <c r="FRX47" s="82"/>
      <c r="FRY47" s="82"/>
      <c r="FRZ47" s="82"/>
      <c r="FSA47" s="82"/>
      <c r="FSB47" s="82"/>
      <c r="FSC47" s="82"/>
      <c r="FSD47" s="82"/>
      <c r="FSE47" s="82"/>
      <c r="FSF47" s="82"/>
      <c r="FSG47" s="82"/>
      <c r="FSH47" s="82"/>
      <c r="FSI47" s="82"/>
      <c r="FSJ47" s="82"/>
      <c r="FSK47" s="82"/>
      <c r="FSL47" s="82"/>
      <c r="FSM47" s="82"/>
      <c r="FSN47" s="82"/>
      <c r="FSO47" s="82"/>
      <c r="FSP47" s="82"/>
      <c r="FSQ47" s="82"/>
      <c r="FSR47" s="82"/>
      <c r="FSS47" s="82"/>
      <c r="FST47" s="82"/>
      <c r="FSU47" s="82"/>
      <c r="FSV47" s="82"/>
      <c r="FSW47" s="82"/>
      <c r="FSX47" s="82"/>
      <c r="FSY47" s="82"/>
      <c r="FSZ47" s="82"/>
      <c r="FTA47" s="82"/>
      <c r="FTB47" s="82"/>
      <c r="FTC47" s="82"/>
      <c r="FTD47" s="82"/>
      <c r="FTE47" s="82"/>
      <c r="FTF47" s="82"/>
      <c r="FTG47" s="82"/>
      <c r="FTH47" s="82"/>
      <c r="FTI47" s="82"/>
      <c r="FTJ47" s="82"/>
      <c r="FTK47" s="82"/>
      <c r="FTL47" s="82"/>
      <c r="FTM47" s="82"/>
      <c r="FTN47" s="82"/>
      <c r="FTO47" s="82"/>
      <c r="FTP47" s="82"/>
      <c r="FTQ47" s="82"/>
      <c r="FTR47" s="82"/>
      <c r="FTS47" s="82"/>
      <c r="FTT47" s="82"/>
      <c r="FTU47" s="82"/>
      <c r="FTV47" s="82"/>
      <c r="FTW47" s="82"/>
      <c r="FTX47" s="82"/>
      <c r="FTY47" s="82"/>
      <c r="FTZ47" s="82"/>
      <c r="FUA47" s="82"/>
      <c r="FUB47" s="82"/>
      <c r="FUC47" s="82"/>
      <c r="FUD47" s="82"/>
      <c r="FUE47" s="82"/>
      <c r="FUF47" s="82"/>
      <c r="FUG47" s="82"/>
      <c r="FUH47" s="82"/>
      <c r="FUI47" s="82"/>
      <c r="FUJ47" s="82"/>
      <c r="FUK47" s="82"/>
      <c r="FUL47" s="82"/>
      <c r="FUM47" s="82"/>
      <c r="FUN47" s="82"/>
      <c r="FUO47" s="82"/>
      <c r="FUP47" s="82"/>
      <c r="FUQ47" s="82"/>
      <c r="FUR47" s="82"/>
      <c r="FUS47" s="82"/>
      <c r="FUT47" s="82"/>
      <c r="FUU47" s="82"/>
      <c r="FUV47" s="82"/>
      <c r="FUW47" s="82"/>
      <c r="FUX47" s="82"/>
      <c r="FUY47" s="82"/>
      <c r="FUZ47" s="82"/>
      <c r="FVA47" s="82"/>
      <c r="FVB47" s="82"/>
      <c r="FVC47" s="82"/>
      <c r="FVD47" s="82"/>
      <c r="FVE47" s="82"/>
      <c r="FVF47" s="82"/>
      <c r="FVG47" s="82"/>
      <c r="FVH47" s="82"/>
      <c r="FVI47" s="82"/>
      <c r="FVJ47" s="82"/>
      <c r="FVK47" s="82"/>
      <c r="FVL47" s="82"/>
      <c r="FVM47" s="82"/>
      <c r="FVN47" s="82"/>
      <c r="FVO47" s="82"/>
      <c r="FVP47" s="82"/>
      <c r="FVQ47" s="82"/>
      <c r="FVR47" s="82"/>
      <c r="FVS47" s="82"/>
      <c r="FVT47" s="82"/>
      <c r="FVU47" s="82"/>
      <c r="FVV47" s="82"/>
      <c r="FVW47" s="82"/>
      <c r="FVX47" s="82"/>
      <c r="FVY47" s="82"/>
      <c r="FVZ47" s="82"/>
      <c r="FWA47" s="82"/>
      <c r="FWB47" s="82"/>
      <c r="FWC47" s="82"/>
      <c r="FWD47" s="82"/>
      <c r="FWE47" s="82"/>
      <c r="FWF47" s="82"/>
      <c r="FWG47" s="82"/>
      <c r="FWH47" s="82"/>
      <c r="FWI47" s="82"/>
      <c r="FWJ47" s="82"/>
      <c r="FWK47" s="82"/>
      <c r="FWL47" s="82"/>
      <c r="FWM47" s="82"/>
      <c r="FWN47" s="82"/>
      <c r="FWO47" s="82"/>
      <c r="FWP47" s="82"/>
      <c r="FWQ47" s="82"/>
      <c r="FWR47" s="82"/>
      <c r="FWS47" s="82"/>
      <c r="FWT47" s="82"/>
      <c r="FWU47" s="82"/>
      <c r="FWV47" s="82"/>
      <c r="FWW47" s="82"/>
      <c r="FWX47" s="82"/>
      <c r="FWY47" s="82"/>
      <c r="FWZ47" s="82"/>
      <c r="FXA47" s="82"/>
      <c r="FXB47" s="82"/>
      <c r="FXC47" s="82"/>
      <c r="FXD47" s="82"/>
      <c r="FXE47" s="82"/>
      <c r="FXF47" s="82"/>
      <c r="FXG47" s="82"/>
      <c r="FXH47" s="82"/>
      <c r="FXI47" s="82"/>
      <c r="FXJ47" s="82"/>
      <c r="FXK47" s="82"/>
      <c r="FXL47" s="82"/>
      <c r="FXM47" s="82"/>
      <c r="FXN47" s="82"/>
      <c r="FXO47" s="82"/>
      <c r="FXP47" s="82"/>
      <c r="FXQ47" s="82"/>
      <c r="FXR47" s="82"/>
      <c r="FXS47" s="82"/>
      <c r="FXT47" s="82"/>
      <c r="FXU47" s="82"/>
      <c r="FXV47" s="82"/>
      <c r="FXW47" s="82"/>
      <c r="FXX47" s="82"/>
      <c r="FXY47" s="82"/>
      <c r="FXZ47" s="82"/>
      <c r="FYA47" s="82"/>
      <c r="FYB47" s="82"/>
      <c r="FYC47" s="82"/>
      <c r="FYD47" s="82"/>
      <c r="FYE47" s="82"/>
      <c r="FYF47" s="82"/>
      <c r="FYG47" s="82"/>
      <c r="FYH47" s="82"/>
      <c r="FYI47" s="82"/>
      <c r="FYJ47" s="82"/>
      <c r="FYK47" s="82"/>
      <c r="FYL47" s="82"/>
      <c r="FYM47" s="82"/>
      <c r="FYN47" s="82"/>
      <c r="FYO47" s="82"/>
      <c r="FYP47" s="82"/>
      <c r="FYQ47" s="82"/>
      <c r="FYR47" s="82"/>
      <c r="FYS47" s="82"/>
      <c r="FYT47" s="82"/>
      <c r="FYU47" s="82"/>
      <c r="FYV47" s="82"/>
      <c r="FYW47" s="82"/>
      <c r="FYX47" s="82"/>
      <c r="FYY47" s="82"/>
      <c r="FYZ47" s="82"/>
      <c r="FZA47" s="82"/>
      <c r="FZB47" s="82"/>
      <c r="FZC47" s="82"/>
      <c r="FZD47" s="82"/>
      <c r="FZE47" s="82"/>
      <c r="FZF47" s="82"/>
      <c r="FZG47" s="82"/>
      <c r="FZH47" s="82"/>
      <c r="FZI47" s="82"/>
      <c r="FZJ47" s="82"/>
      <c r="FZK47" s="82"/>
      <c r="FZL47" s="82"/>
      <c r="FZM47" s="82"/>
      <c r="FZN47" s="82"/>
      <c r="FZO47" s="82"/>
      <c r="FZP47" s="82"/>
      <c r="FZQ47" s="82"/>
      <c r="FZR47" s="82"/>
      <c r="FZS47" s="82"/>
      <c r="FZT47" s="82"/>
      <c r="FZU47" s="82"/>
      <c r="FZV47" s="82"/>
      <c r="FZW47" s="82"/>
      <c r="FZX47" s="82"/>
      <c r="FZY47" s="82"/>
      <c r="FZZ47" s="82"/>
      <c r="GAA47" s="82"/>
      <c r="GAB47" s="82"/>
      <c r="GAC47" s="82"/>
      <c r="GAD47" s="82"/>
      <c r="GAE47" s="82"/>
      <c r="GAF47" s="82"/>
      <c r="GAG47" s="82"/>
      <c r="GAH47" s="82"/>
      <c r="GAI47" s="82"/>
      <c r="GAJ47" s="82"/>
      <c r="GAK47" s="82"/>
      <c r="GAL47" s="82"/>
      <c r="GAM47" s="82"/>
      <c r="GAN47" s="82"/>
      <c r="GAO47" s="82"/>
      <c r="GAP47" s="82"/>
      <c r="GAQ47" s="82"/>
      <c r="GAR47" s="82"/>
      <c r="GAS47" s="82"/>
      <c r="GAT47" s="82"/>
      <c r="GAU47" s="82"/>
      <c r="GAV47" s="82"/>
      <c r="GAW47" s="82"/>
      <c r="GAX47" s="82"/>
      <c r="GAY47" s="82"/>
      <c r="GAZ47" s="82"/>
      <c r="GBA47" s="82"/>
      <c r="GBB47" s="82"/>
      <c r="GBC47" s="82"/>
      <c r="GBD47" s="82"/>
      <c r="GBE47" s="82"/>
      <c r="GBF47" s="82"/>
      <c r="GBG47" s="82"/>
      <c r="GBH47" s="82"/>
      <c r="GBI47" s="82"/>
      <c r="GBJ47" s="82"/>
      <c r="GBK47" s="82"/>
      <c r="GBL47" s="82"/>
      <c r="GBM47" s="82"/>
      <c r="GBN47" s="82"/>
      <c r="GBO47" s="82"/>
      <c r="GBP47" s="82"/>
      <c r="GBQ47" s="82"/>
      <c r="GBR47" s="82"/>
      <c r="GBS47" s="82"/>
      <c r="GBT47" s="82"/>
      <c r="GBU47" s="82"/>
      <c r="GBV47" s="82"/>
      <c r="GBW47" s="82"/>
      <c r="GBX47" s="82"/>
      <c r="GBY47" s="82"/>
      <c r="GBZ47" s="82"/>
      <c r="GCA47" s="82"/>
      <c r="GCB47" s="82"/>
      <c r="GCC47" s="82"/>
      <c r="GCD47" s="82"/>
      <c r="GCE47" s="82"/>
      <c r="GCF47" s="82"/>
      <c r="GCG47" s="82"/>
      <c r="GCH47" s="82"/>
      <c r="GCI47" s="82"/>
      <c r="GCJ47" s="82"/>
      <c r="GCK47" s="82"/>
      <c r="GCL47" s="82"/>
      <c r="GCM47" s="82"/>
      <c r="GCN47" s="82"/>
      <c r="GCO47" s="82"/>
      <c r="GCP47" s="82"/>
      <c r="GCQ47" s="82"/>
      <c r="GCR47" s="82"/>
      <c r="GCS47" s="82"/>
      <c r="GCT47" s="82"/>
      <c r="GCU47" s="82"/>
      <c r="GCV47" s="82"/>
      <c r="GCW47" s="82"/>
      <c r="GCX47" s="82"/>
      <c r="GCY47" s="82"/>
      <c r="GCZ47" s="82"/>
      <c r="GDA47" s="82"/>
      <c r="GDB47" s="82"/>
      <c r="GDC47" s="82"/>
      <c r="GDD47" s="82"/>
      <c r="GDE47" s="82"/>
      <c r="GDF47" s="82"/>
      <c r="GDG47" s="82"/>
      <c r="GDH47" s="82"/>
      <c r="GDI47" s="82"/>
      <c r="GDJ47" s="82"/>
      <c r="GDK47" s="82"/>
      <c r="GDL47" s="82"/>
      <c r="GDM47" s="82"/>
      <c r="GDN47" s="82"/>
      <c r="GDO47" s="82"/>
      <c r="GDP47" s="82"/>
      <c r="GDQ47" s="82"/>
      <c r="GDR47" s="82"/>
      <c r="GDS47" s="82"/>
      <c r="GDT47" s="82"/>
      <c r="GDU47" s="82"/>
      <c r="GDV47" s="82"/>
      <c r="GDW47" s="82"/>
      <c r="GDX47" s="82"/>
      <c r="GDY47" s="82"/>
      <c r="GDZ47" s="82"/>
      <c r="GEA47" s="82"/>
      <c r="GEB47" s="82"/>
      <c r="GEC47" s="82"/>
      <c r="GED47" s="82"/>
      <c r="GEE47" s="82"/>
      <c r="GEF47" s="82"/>
      <c r="GEG47" s="82"/>
      <c r="GEH47" s="82"/>
      <c r="GEI47" s="82"/>
      <c r="GEJ47" s="82"/>
      <c r="GEK47" s="82"/>
      <c r="GEL47" s="82"/>
      <c r="GEM47" s="82"/>
      <c r="GEN47" s="82"/>
      <c r="GEO47" s="82"/>
      <c r="GEP47" s="82"/>
      <c r="GEQ47" s="82"/>
      <c r="GER47" s="82"/>
      <c r="GES47" s="82"/>
      <c r="GET47" s="82"/>
      <c r="GEU47" s="82"/>
      <c r="GEV47" s="82"/>
      <c r="GEW47" s="82"/>
      <c r="GEX47" s="82"/>
      <c r="GEY47" s="82"/>
      <c r="GEZ47" s="82"/>
      <c r="GFA47" s="82"/>
      <c r="GFB47" s="82"/>
      <c r="GFC47" s="82"/>
      <c r="GFD47" s="82"/>
      <c r="GFE47" s="82"/>
      <c r="GFF47" s="82"/>
      <c r="GFG47" s="82"/>
      <c r="GFH47" s="82"/>
      <c r="GFI47" s="82"/>
      <c r="GFJ47" s="82"/>
      <c r="GFK47" s="82"/>
      <c r="GFL47" s="82"/>
      <c r="GFM47" s="82"/>
      <c r="GFN47" s="82"/>
      <c r="GFO47" s="82"/>
      <c r="GFP47" s="82"/>
      <c r="GFQ47" s="82"/>
      <c r="GFR47" s="82"/>
      <c r="GFS47" s="82"/>
      <c r="GFT47" s="82"/>
      <c r="GFU47" s="82"/>
      <c r="GFV47" s="82"/>
      <c r="GFW47" s="82"/>
      <c r="GFX47" s="82"/>
      <c r="GFY47" s="82"/>
      <c r="GFZ47" s="82"/>
      <c r="GGA47" s="82"/>
      <c r="GGB47" s="82"/>
      <c r="GGC47" s="82"/>
      <c r="GGD47" s="82"/>
      <c r="GGE47" s="82"/>
      <c r="GGF47" s="82"/>
      <c r="GGG47" s="82"/>
      <c r="GGH47" s="82"/>
      <c r="GGI47" s="82"/>
      <c r="GGJ47" s="82"/>
      <c r="GGK47" s="82"/>
      <c r="GGL47" s="82"/>
      <c r="GGM47" s="82"/>
      <c r="GGN47" s="82"/>
      <c r="GGO47" s="82"/>
      <c r="GGP47" s="82"/>
      <c r="GGQ47" s="82"/>
      <c r="GGR47" s="82"/>
      <c r="GGS47" s="82"/>
      <c r="GGT47" s="82"/>
      <c r="GGU47" s="82"/>
      <c r="GGV47" s="82"/>
      <c r="GGW47" s="82"/>
      <c r="GGX47" s="82"/>
      <c r="GGY47" s="82"/>
      <c r="GGZ47" s="82"/>
      <c r="GHA47" s="82"/>
      <c r="GHB47" s="82"/>
      <c r="GHC47" s="82"/>
      <c r="GHD47" s="82"/>
      <c r="GHE47" s="82"/>
      <c r="GHF47" s="82"/>
      <c r="GHG47" s="82"/>
      <c r="GHH47" s="82"/>
      <c r="GHI47" s="82"/>
      <c r="GHJ47" s="82"/>
      <c r="GHK47" s="82"/>
      <c r="GHL47" s="82"/>
      <c r="GHM47" s="82"/>
      <c r="GHN47" s="82"/>
      <c r="GHO47" s="82"/>
      <c r="GHP47" s="82"/>
      <c r="GHQ47" s="82"/>
      <c r="GHR47" s="82"/>
      <c r="GHS47" s="82"/>
      <c r="GHT47" s="82"/>
      <c r="GHU47" s="82"/>
      <c r="GHV47" s="82"/>
      <c r="GHW47" s="82"/>
      <c r="GHX47" s="82"/>
      <c r="GHY47" s="82"/>
      <c r="GHZ47" s="82"/>
      <c r="GIA47" s="82"/>
      <c r="GIB47" s="82"/>
      <c r="GIC47" s="82"/>
      <c r="GID47" s="82"/>
      <c r="GIE47" s="82"/>
      <c r="GIF47" s="82"/>
      <c r="GIG47" s="82"/>
      <c r="GIH47" s="82"/>
      <c r="GII47" s="82"/>
      <c r="GIJ47" s="82"/>
      <c r="GIK47" s="82"/>
      <c r="GIL47" s="82"/>
      <c r="GIM47" s="82"/>
      <c r="GIN47" s="82"/>
      <c r="GIO47" s="82"/>
      <c r="GIP47" s="82"/>
      <c r="GIQ47" s="82"/>
      <c r="GIR47" s="82"/>
      <c r="GIS47" s="82"/>
      <c r="GIT47" s="82"/>
      <c r="GIU47" s="82"/>
      <c r="GIV47" s="82"/>
      <c r="GIW47" s="82"/>
      <c r="GIX47" s="82"/>
      <c r="GIY47" s="82"/>
      <c r="GIZ47" s="82"/>
      <c r="GJA47" s="82"/>
      <c r="GJB47" s="82"/>
      <c r="GJC47" s="82"/>
      <c r="GJD47" s="82"/>
      <c r="GJE47" s="82"/>
      <c r="GJF47" s="82"/>
      <c r="GJG47" s="82"/>
      <c r="GJH47" s="82"/>
      <c r="GJI47" s="82"/>
      <c r="GJJ47" s="82"/>
      <c r="GJK47" s="82"/>
      <c r="GJL47" s="82"/>
      <c r="GJM47" s="82"/>
      <c r="GJN47" s="82"/>
      <c r="GJO47" s="82"/>
      <c r="GJP47" s="82"/>
      <c r="GJQ47" s="82"/>
      <c r="GJR47" s="82"/>
      <c r="GJS47" s="82"/>
      <c r="GJT47" s="82"/>
      <c r="GJU47" s="82"/>
      <c r="GJV47" s="82"/>
      <c r="GJW47" s="82"/>
      <c r="GJX47" s="82"/>
      <c r="GJY47" s="82"/>
      <c r="GJZ47" s="82"/>
      <c r="GKA47" s="82"/>
      <c r="GKB47" s="82"/>
      <c r="GKC47" s="82"/>
      <c r="GKD47" s="82"/>
      <c r="GKE47" s="82"/>
      <c r="GKF47" s="82"/>
      <c r="GKG47" s="82"/>
      <c r="GKH47" s="82"/>
      <c r="GKI47" s="82"/>
      <c r="GKJ47" s="82"/>
      <c r="GKK47" s="82"/>
      <c r="GKL47" s="82"/>
      <c r="GKM47" s="82"/>
      <c r="GKN47" s="82"/>
      <c r="GKO47" s="82"/>
      <c r="GKP47" s="82"/>
      <c r="GKQ47" s="82"/>
      <c r="GKR47" s="82"/>
      <c r="GKS47" s="82"/>
      <c r="GKT47" s="82"/>
      <c r="GKU47" s="82"/>
      <c r="GKV47" s="82"/>
      <c r="GKW47" s="82"/>
      <c r="GKX47" s="82"/>
      <c r="GKY47" s="82"/>
      <c r="GKZ47" s="82"/>
      <c r="GLA47" s="82"/>
      <c r="GLB47" s="82"/>
      <c r="GLC47" s="82"/>
      <c r="GLD47" s="82"/>
      <c r="GLE47" s="82"/>
      <c r="GLF47" s="82"/>
      <c r="GLG47" s="82"/>
      <c r="GLH47" s="82"/>
      <c r="GLI47" s="82"/>
      <c r="GLJ47" s="82"/>
      <c r="GLK47" s="82"/>
      <c r="GLL47" s="82"/>
      <c r="GLM47" s="82"/>
      <c r="GLN47" s="82"/>
      <c r="GLO47" s="82"/>
      <c r="GLP47" s="82"/>
      <c r="GLQ47" s="82"/>
      <c r="GLR47" s="82"/>
      <c r="GLS47" s="82"/>
      <c r="GLT47" s="82"/>
      <c r="GLU47" s="82"/>
      <c r="GLV47" s="82"/>
      <c r="GLW47" s="82"/>
      <c r="GLX47" s="82"/>
      <c r="GLY47" s="82"/>
      <c r="GLZ47" s="82"/>
      <c r="GMA47" s="82"/>
      <c r="GMB47" s="82"/>
      <c r="GMC47" s="82"/>
      <c r="GMD47" s="82"/>
      <c r="GME47" s="82"/>
      <c r="GMF47" s="82"/>
      <c r="GMG47" s="82"/>
      <c r="GMH47" s="82"/>
      <c r="GMI47" s="82"/>
      <c r="GMJ47" s="82"/>
      <c r="GMK47" s="82"/>
      <c r="GML47" s="82"/>
      <c r="GMM47" s="82"/>
      <c r="GMN47" s="82"/>
      <c r="GMO47" s="82"/>
      <c r="GMP47" s="82"/>
      <c r="GMQ47" s="82"/>
      <c r="GMR47" s="82"/>
      <c r="GMS47" s="82"/>
      <c r="GMT47" s="82"/>
      <c r="GMU47" s="82"/>
      <c r="GMV47" s="82"/>
      <c r="GMW47" s="82"/>
      <c r="GMX47" s="82"/>
      <c r="GMY47" s="82"/>
      <c r="GMZ47" s="82"/>
      <c r="GNA47" s="82"/>
      <c r="GNB47" s="82"/>
      <c r="GNC47" s="82"/>
      <c r="GND47" s="82"/>
      <c r="GNE47" s="82"/>
      <c r="GNF47" s="82"/>
      <c r="GNG47" s="82"/>
      <c r="GNH47" s="82"/>
      <c r="GNI47" s="82"/>
      <c r="GNJ47" s="82"/>
      <c r="GNK47" s="82"/>
      <c r="GNL47" s="82"/>
      <c r="GNM47" s="82"/>
      <c r="GNN47" s="82"/>
      <c r="GNO47" s="82"/>
      <c r="GNP47" s="82"/>
      <c r="GNQ47" s="82"/>
      <c r="GNR47" s="82"/>
      <c r="GNS47" s="82"/>
      <c r="GNT47" s="82"/>
      <c r="GNU47" s="82"/>
      <c r="GNV47" s="82"/>
      <c r="GNW47" s="82"/>
      <c r="GNX47" s="82"/>
      <c r="GNY47" s="82"/>
      <c r="GNZ47" s="82"/>
      <c r="GOA47" s="82"/>
      <c r="GOB47" s="82"/>
      <c r="GOC47" s="82"/>
      <c r="GOD47" s="82"/>
      <c r="GOE47" s="82"/>
      <c r="GOF47" s="82"/>
      <c r="GOG47" s="82"/>
      <c r="GOH47" s="82"/>
      <c r="GOI47" s="82"/>
      <c r="GOJ47" s="82"/>
      <c r="GOK47" s="82"/>
      <c r="GOL47" s="82"/>
      <c r="GOM47" s="82"/>
      <c r="GON47" s="82"/>
      <c r="GOO47" s="82"/>
      <c r="GOP47" s="82"/>
      <c r="GOQ47" s="82"/>
      <c r="GOR47" s="82"/>
      <c r="GOS47" s="82"/>
      <c r="GOT47" s="82"/>
      <c r="GOU47" s="82"/>
      <c r="GOV47" s="82"/>
      <c r="GOW47" s="82"/>
      <c r="GOX47" s="82"/>
      <c r="GOY47" s="82"/>
      <c r="GOZ47" s="82"/>
      <c r="GPA47" s="82"/>
      <c r="GPB47" s="82"/>
      <c r="GPC47" s="82"/>
      <c r="GPD47" s="82"/>
      <c r="GPE47" s="82"/>
      <c r="GPF47" s="82"/>
      <c r="GPG47" s="82"/>
      <c r="GPH47" s="82"/>
      <c r="GPI47" s="82"/>
      <c r="GPJ47" s="82"/>
      <c r="GPK47" s="82"/>
      <c r="GPL47" s="82"/>
      <c r="GPM47" s="82"/>
      <c r="GPN47" s="82"/>
      <c r="GPO47" s="82"/>
      <c r="GPP47" s="82"/>
      <c r="GPQ47" s="82"/>
      <c r="GPR47" s="82"/>
      <c r="GPS47" s="82"/>
      <c r="GPT47" s="82"/>
      <c r="GPU47" s="82"/>
      <c r="GPV47" s="82"/>
      <c r="GPW47" s="82"/>
      <c r="GPX47" s="82"/>
      <c r="GPY47" s="82"/>
      <c r="GPZ47" s="82"/>
      <c r="GQA47" s="82"/>
      <c r="GQB47" s="82"/>
      <c r="GQC47" s="82"/>
      <c r="GQD47" s="82"/>
      <c r="GQE47" s="82"/>
      <c r="GQF47" s="82"/>
      <c r="GQG47" s="82"/>
      <c r="GQH47" s="82"/>
      <c r="GQI47" s="82"/>
      <c r="GQJ47" s="82"/>
      <c r="GQK47" s="82"/>
      <c r="GQL47" s="82"/>
      <c r="GQM47" s="82"/>
      <c r="GQN47" s="82"/>
      <c r="GQO47" s="82"/>
      <c r="GQP47" s="82"/>
      <c r="GQQ47" s="82"/>
      <c r="GQR47" s="82"/>
      <c r="GQS47" s="82"/>
      <c r="GQT47" s="82"/>
      <c r="GQU47" s="82"/>
      <c r="GQV47" s="82"/>
      <c r="GQW47" s="82"/>
      <c r="GQX47" s="82"/>
      <c r="GQY47" s="82"/>
      <c r="GQZ47" s="82"/>
      <c r="GRA47" s="82"/>
      <c r="GRB47" s="82"/>
      <c r="GRC47" s="82"/>
      <c r="GRD47" s="82"/>
      <c r="GRE47" s="82"/>
      <c r="GRF47" s="82"/>
      <c r="GRG47" s="82"/>
      <c r="GRH47" s="82"/>
      <c r="GRI47" s="82"/>
      <c r="GRJ47" s="82"/>
      <c r="GRK47" s="82"/>
      <c r="GRL47" s="82"/>
      <c r="GRM47" s="82"/>
      <c r="GRN47" s="82"/>
      <c r="GRO47" s="82"/>
      <c r="GRP47" s="82"/>
      <c r="GRQ47" s="82"/>
      <c r="GRR47" s="82"/>
      <c r="GRS47" s="82"/>
      <c r="GRT47" s="82"/>
      <c r="GRU47" s="82"/>
      <c r="GRV47" s="82"/>
      <c r="GRW47" s="82"/>
      <c r="GRX47" s="82"/>
      <c r="GRY47" s="82"/>
      <c r="GRZ47" s="82"/>
      <c r="GSA47" s="82"/>
      <c r="GSB47" s="82"/>
      <c r="GSC47" s="82"/>
      <c r="GSD47" s="82"/>
      <c r="GSE47" s="82"/>
      <c r="GSF47" s="82"/>
      <c r="GSG47" s="82"/>
      <c r="GSH47" s="82"/>
      <c r="GSI47" s="82"/>
      <c r="GSJ47" s="82"/>
      <c r="GSK47" s="82"/>
      <c r="GSL47" s="82"/>
      <c r="GSM47" s="82"/>
      <c r="GSN47" s="82"/>
      <c r="GSO47" s="82"/>
      <c r="GSP47" s="82"/>
      <c r="GSQ47" s="82"/>
      <c r="GSR47" s="82"/>
      <c r="GSS47" s="82"/>
      <c r="GST47" s="82"/>
      <c r="GSU47" s="82"/>
      <c r="GSV47" s="82"/>
      <c r="GSW47" s="82"/>
      <c r="GSX47" s="82"/>
      <c r="GSY47" s="82"/>
      <c r="GSZ47" s="82"/>
      <c r="GTA47" s="82"/>
      <c r="GTB47" s="82"/>
      <c r="GTC47" s="82"/>
      <c r="GTD47" s="82"/>
      <c r="GTE47" s="82"/>
      <c r="GTF47" s="82"/>
      <c r="GTG47" s="82"/>
      <c r="GTH47" s="82"/>
      <c r="GTI47" s="82"/>
      <c r="GTJ47" s="82"/>
      <c r="GTK47" s="82"/>
      <c r="GTL47" s="82"/>
      <c r="GTM47" s="82"/>
      <c r="GTN47" s="82"/>
      <c r="GTO47" s="82"/>
      <c r="GTP47" s="82"/>
      <c r="GTQ47" s="82"/>
      <c r="GTR47" s="82"/>
      <c r="GTS47" s="82"/>
      <c r="GTT47" s="82"/>
      <c r="GTU47" s="82"/>
      <c r="GTV47" s="82"/>
      <c r="GTW47" s="82"/>
      <c r="GTX47" s="82"/>
      <c r="GTY47" s="82"/>
      <c r="GTZ47" s="82"/>
      <c r="GUA47" s="82"/>
      <c r="GUB47" s="82"/>
      <c r="GUC47" s="82"/>
      <c r="GUD47" s="82"/>
      <c r="GUE47" s="82"/>
      <c r="GUF47" s="82"/>
      <c r="GUG47" s="82"/>
      <c r="GUH47" s="82"/>
      <c r="GUI47" s="82"/>
      <c r="GUJ47" s="82"/>
      <c r="GUK47" s="82"/>
      <c r="GUL47" s="82"/>
      <c r="GUM47" s="82"/>
      <c r="GUN47" s="82"/>
      <c r="GUO47" s="82"/>
      <c r="GUP47" s="82"/>
      <c r="GUQ47" s="82"/>
      <c r="GUR47" s="82"/>
      <c r="GUS47" s="82"/>
      <c r="GUT47" s="82"/>
      <c r="GUU47" s="82"/>
      <c r="GUV47" s="82"/>
      <c r="GUW47" s="82"/>
      <c r="GUX47" s="82"/>
      <c r="GUY47" s="82"/>
      <c r="GUZ47" s="82"/>
      <c r="GVA47" s="82"/>
      <c r="GVB47" s="82"/>
      <c r="GVC47" s="82"/>
      <c r="GVD47" s="82"/>
      <c r="GVE47" s="82"/>
      <c r="GVF47" s="82"/>
      <c r="GVG47" s="82"/>
      <c r="GVH47" s="82"/>
      <c r="GVI47" s="82"/>
      <c r="GVJ47" s="82"/>
      <c r="GVK47" s="82"/>
      <c r="GVL47" s="82"/>
      <c r="GVM47" s="82"/>
      <c r="GVN47" s="82"/>
      <c r="GVO47" s="82"/>
      <c r="GVP47" s="82"/>
      <c r="GVQ47" s="82"/>
      <c r="GVR47" s="82"/>
      <c r="GVS47" s="82"/>
      <c r="GVT47" s="82"/>
      <c r="GVU47" s="82"/>
      <c r="GVV47" s="82"/>
      <c r="GVW47" s="82"/>
      <c r="GVX47" s="82"/>
      <c r="GVY47" s="82"/>
      <c r="GVZ47" s="82"/>
      <c r="GWA47" s="82"/>
      <c r="GWB47" s="82"/>
      <c r="GWC47" s="82"/>
      <c r="GWD47" s="82"/>
      <c r="GWE47" s="82"/>
      <c r="GWF47" s="82"/>
      <c r="GWG47" s="82"/>
      <c r="GWH47" s="82"/>
      <c r="GWI47" s="82"/>
      <c r="GWJ47" s="82"/>
      <c r="GWK47" s="82"/>
      <c r="GWL47" s="82"/>
      <c r="GWM47" s="82"/>
      <c r="GWN47" s="82"/>
      <c r="GWO47" s="82"/>
      <c r="GWP47" s="82"/>
      <c r="GWQ47" s="82"/>
      <c r="GWR47" s="82"/>
      <c r="GWS47" s="82"/>
      <c r="GWT47" s="82"/>
      <c r="GWU47" s="82"/>
      <c r="GWV47" s="82"/>
      <c r="GWW47" s="82"/>
      <c r="GWX47" s="82"/>
      <c r="GWY47" s="82"/>
      <c r="GWZ47" s="82"/>
      <c r="GXA47" s="82"/>
      <c r="GXB47" s="82"/>
      <c r="GXC47" s="82"/>
      <c r="GXD47" s="82"/>
      <c r="GXE47" s="82"/>
      <c r="GXF47" s="82"/>
      <c r="GXG47" s="82"/>
      <c r="GXH47" s="82"/>
      <c r="GXI47" s="82"/>
      <c r="GXJ47" s="82"/>
      <c r="GXK47" s="82"/>
      <c r="GXL47" s="82"/>
      <c r="GXM47" s="82"/>
      <c r="GXN47" s="82"/>
      <c r="GXO47" s="82"/>
      <c r="GXP47" s="82"/>
      <c r="GXQ47" s="82"/>
      <c r="GXR47" s="82"/>
      <c r="GXS47" s="82"/>
      <c r="GXT47" s="82"/>
      <c r="GXU47" s="82"/>
      <c r="GXV47" s="82"/>
      <c r="GXW47" s="82"/>
      <c r="GXX47" s="82"/>
      <c r="GXY47" s="82"/>
      <c r="GXZ47" s="82"/>
      <c r="GYA47" s="82"/>
      <c r="GYB47" s="82"/>
      <c r="GYC47" s="82"/>
      <c r="GYD47" s="82"/>
      <c r="GYE47" s="82"/>
      <c r="GYF47" s="82"/>
      <c r="GYG47" s="82"/>
      <c r="GYH47" s="82"/>
      <c r="GYI47" s="82"/>
      <c r="GYJ47" s="82"/>
      <c r="GYK47" s="82"/>
      <c r="GYL47" s="82"/>
      <c r="GYM47" s="82"/>
      <c r="GYN47" s="82"/>
      <c r="GYO47" s="82"/>
      <c r="GYP47" s="82"/>
      <c r="GYQ47" s="82"/>
      <c r="GYR47" s="82"/>
      <c r="GYS47" s="82"/>
      <c r="GYT47" s="82"/>
      <c r="GYU47" s="82"/>
      <c r="GYV47" s="82"/>
      <c r="GYW47" s="82"/>
      <c r="GYX47" s="82"/>
      <c r="GYY47" s="82"/>
      <c r="GYZ47" s="82"/>
      <c r="GZA47" s="82"/>
      <c r="GZB47" s="82"/>
      <c r="GZC47" s="82"/>
      <c r="GZD47" s="82"/>
      <c r="GZE47" s="82"/>
      <c r="GZF47" s="82"/>
      <c r="GZG47" s="82"/>
      <c r="GZH47" s="82"/>
      <c r="GZI47" s="82"/>
      <c r="GZJ47" s="82"/>
      <c r="GZK47" s="82"/>
      <c r="GZL47" s="82"/>
      <c r="GZM47" s="82"/>
      <c r="GZN47" s="82"/>
      <c r="GZO47" s="82"/>
      <c r="GZP47" s="82"/>
      <c r="GZQ47" s="82"/>
      <c r="GZR47" s="82"/>
      <c r="GZS47" s="82"/>
      <c r="GZT47" s="82"/>
      <c r="GZU47" s="82"/>
      <c r="GZV47" s="82"/>
      <c r="GZW47" s="82"/>
      <c r="GZX47" s="82"/>
      <c r="GZY47" s="82"/>
      <c r="GZZ47" s="82"/>
      <c r="HAA47" s="82"/>
      <c r="HAB47" s="82"/>
      <c r="HAC47" s="82"/>
      <c r="HAD47" s="82"/>
      <c r="HAE47" s="82"/>
      <c r="HAF47" s="82"/>
      <c r="HAG47" s="82"/>
      <c r="HAH47" s="82"/>
      <c r="HAI47" s="82"/>
      <c r="HAJ47" s="82"/>
      <c r="HAK47" s="82"/>
      <c r="HAL47" s="82"/>
      <c r="HAM47" s="82"/>
      <c r="HAN47" s="82"/>
      <c r="HAO47" s="82"/>
      <c r="HAP47" s="82"/>
      <c r="HAQ47" s="82"/>
      <c r="HAR47" s="82"/>
      <c r="HAS47" s="82"/>
      <c r="HAT47" s="82"/>
      <c r="HAU47" s="82"/>
      <c r="HAV47" s="82"/>
      <c r="HAW47" s="82"/>
      <c r="HAX47" s="82"/>
      <c r="HAY47" s="82"/>
      <c r="HAZ47" s="82"/>
      <c r="HBA47" s="82"/>
      <c r="HBB47" s="82"/>
      <c r="HBC47" s="82"/>
      <c r="HBD47" s="82"/>
      <c r="HBE47" s="82"/>
      <c r="HBF47" s="82"/>
      <c r="HBG47" s="82"/>
      <c r="HBH47" s="82"/>
      <c r="HBI47" s="82"/>
      <c r="HBJ47" s="82"/>
      <c r="HBK47" s="82"/>
      <c r="HBL47" s="82"/>
      <c r="HBM47" s="82"/>
      <c r="HBN47" s="82"/>
      <c r="HBO47" s="82"/>
      <c r="HBP47" s="82"/>
      <c r="HBQ47" s="82"/>
      <c r="HBR47" s="82"/>
      <c r="HBS47" s="82"/>
      <c r="HBT47" s="82"/>
      <c r="HBU47" s="82"/>
      <c r="HBV47" s="82"/>
      <c r="HBW47" s="82"/>
      <c r="HBX47" s="82"/>
      <c r="HBY47" s="82"/>
      <c r="HBZ47" s="82"/>
      <c r="HCA47" s="82"/>
      <c r="HCB47" s="82"/>
      <c r="HCC47" s="82"/>
      <c r="HCD47" s="82"/>
      <c r="HCE47" s="82"/>
      <c r="HCF47" s="82"/>
      <c r="HCG47" s="82"/>
      <c r="HCH47" s="82"/>
      <c r="HCI47" s="82"/>
      <c r="HCJ47" s="82"/>
      <c r="HCK47" s="82"/>
      <c r="HCL47" s="82"/>
      <c r="HCM47" s="82"/>
      <c r="HCN47" s="82"/>
      <c r="HCO47" s="82"/>
      <c r="HCP47" s="82"/>
      <c r="HCQ47" s="82"/>
      <c r="HCR47" s="82"/>
      <c r="HCS47" s="82"/>
      <c r="HCT47" s="82"/>
      <c r="HCU47" s="82"/>
      <c r="HCV47" s="82"/>
      <c r="HCW47" s="82"/>
      <c r="HCX47" s="82"/>
      <c r="HCY47" s="82"/>
      <c r="HCZ47" s="82"/>
      <c r="HDA47" s="82"/>
      <c r="HDB47" s="82"/>
      <c r="HDC47" s="82"/>
      <c r="HDD47" s="82"/>
      <c r="HDE47" s="82"/>
      <c r="HDF47" s="82"/>
      <c r="HDG47" s="82"/>
      <c r="HDH47" s="82"/>
      <c r="HDI47" s="82"/>
      <c r="HDJ47" s="82"/>
      <c r="HDK47" s="82"/>
      <c r="HDL47" s="82"/>
      <c r="HDM47" s="82"/>
      <c r="HDN47" s="82"/>
      <c r="HDO47" s="82"/>
      <c r="HDP47" s="82"/>
      <c r="HDQ47" s="82"/>
      <c r="HDR47" s="82"/>
      <c r="HDS47" s="82"/>
      <c r="HDT47" s="82"/>
      <c r="HDU47" s="82"/>
      <c r="HDV47" s="82"/>
      <c r="HDW47" s="82"/>
      <c r="HDX47" s="82"/>
      <c r="HDY47" s="82"/>
      <c r="HDZ47" s="82"/>
      <c r="HEA47" s="82"/>
      <c r="HEB47" s="82"/>
      <c r="HEC47" s="82"/>
      <c r="HED47" s="82"/>
      <c r="HEE47" s="82"/>
      <c r="HEF47" s="82"/>
      <c r="HEG47" s="82"/>
      <c r="HEH47" s="82"/>
      <c r="HEI47" s="82"/>
      <c r="HEJ47" s="82"/>
      <c r="HEK47" s="82"/>
      <c r="HEL47" s="82"/>
      <c r="HEM47" s="82"/>
      <c r="HEN47" s="82"/>
      <c r="HEO47" s="82"/>
      <c r="HEP47" s="82"/>
      <c r="HEQ47" s="82"/>
      <c r="HER47" s="82"/>
      <c r="HES47" s="82"/>
      <c r="HET47" s="82"/>
      <c r="HEU47" s="82"/>
      <c r="HEV47" s="82"/>
      <c r="HEW47" s="82"/>
      <c r="HEX47" s="82"/>
      <c r="HEY47" s="82"/>
      <c r="HEZ47" s="82"/>
      <c r="HFA47" s="82"/>
      <c r="HFB47" s="82"/>
      <c r="HFC47" s="82"/>
      <c r="HFD47" s="82"/>
      <c r="HFE47" s="82"/>
      <c r="HFF47" s="82"/>
      <c r="HFG47" s="82"/>
      <c r="HFH47" s="82"/>
      <c r="HFI47" s="82"/>
      <c r="HFJ47" s="82"/>
      <c r="HFK47" s="82"/>
      <c r="HFL47" s="82"/>
      <c r="HFM47" s="82"/>
      <c r="HFN47" s="82"/>
      <c r="HFO47" s="82"/>
      <c r="HFP47" s="82"/>
      <c r="HFQ47" s="82"/>
      <c r="HFR47" s="82"/>
      <c r="HFS47" s="82"/>
      <c r="HFT47" s="82"/>
      <c r="HFU47" s="82"/>
      <c r="HFV47" s="82"/>
      <c r="HFW47" s="82"/>
      <c r="HFX47" s="82"/>
      <c r="HFY47" s="82"/>
      <c r="HFZ47" s="82"/>
      <c r="HGA47" s="82"/>
      <c r="HGB47" s="82"/>
      <c r="HGC47" s="82"/>
      <c r="HGD47" s="82"/>
      <c r="HGE47" s="82"/>
      <c r="HGF47" s="82"/>
      <c r="HGG47" s="82"/>
      <c r="HGH47" s="82"/>
      <c r="HGI47" s="82"/>
      <c r="HGJ47" s="82"/>
      <c r="HGK47" s="82"/>
      <c r="HGL47" s="82"/>
      <c r="HGM47" s="82"/>
      <c r="HGN47" s="82"/>
      <c r="HGO47" s="82"/>
      <c r="HGP47" s="82"/>
      <c r="HGQ47" s="82"/>
      <c r="HGR47" s="82"/>
      <c r="HGS47" s="82"/>
      <c r="HGT47" s="82"/>
      <c r="HGU47" s="82"/>
      <c r="HGV47" s="82"/>
      <c r="HGW47" s="82"/>
      <c r="HGX47" s="82"/>
      <c r="HGY47" s="82"/>
      <c r="HGZ47" s="82"/>
      <c r="HHA47" s="82"/>
      <c r="HHB47" s="82"/>
      <c r="HHC47" s="82"/>
      <c r="HHD47" s="82"/>
      <c r="HHE47" s="82"/>
      <c r="HHF47" s="82"/>
      <c r="HHG47" s="82"/>
      <c r="HHH47" s="82"/>
      <c r="HHI47" s="82"/>
      <c r="HHJ47" s="82"/>
      <c r="HHK47" s="82"/>
      <c r="HHL47" s="82"/>
      <c r="HHM47" s="82"/>
      <c r="HHN47" s="82"/>
      <c r="HHO47" s="82"/>
      <c r="HHP47" s="82"/>
      <c r="HHQ47" s="82"/>
      <c r="HHR47" s="82"/>
      <c r="HHS47" s="82"/>
      <c r="HHT47" s="82"/>
      <c r="HHU47" s="82"/>
      <c r="HHV47" s="82"/>
      <c r="HHW47" s="82"/>
      <c r="HHX47" s="82"/>
      <c r="HHY47" s="82"/>
      <c r="HHZ47" s="82"/>
      <c r="HIA47" s="82"/>
      <c r="HIB47" s="82"/>
      <c r="HIC47" s="82"/>
      <c r="HID47" s="82"/>
      <c r="HIE47" s="82"/>
      <c r="HIF47" s="82"/>
      <c r="HIG47" s="82"/>
      <c r="HIH47" s="82"/>
      <c r="HII47" s="82"/>
      <c r="HIJ47" s="82"/>
      <c r="HIK47" s="82"/>
      <c r="HIL47" s="82"/>
      <c r="HIM47" s="82"/>
      <c r="HIN47" s="82"/>
      <c r="HIO47" s="82"/>
      <c r="HIP47" s="82"/>
      <c r="HIQ47" s="82"/>
      <c r="HIR47" s="82"/>
      <c r="HIS47" s="82"/>
      <c r="HIT47" s="82"/>
      <c r="HIU47" s="82"/>
      <c r="HIV47" s="82"/>
      <c r="HIW47" s="82"/>
      <c r="HIX47" s="82"/>
      <c r="HIY47" s="82"/>
      <c r="HIZ47" s="82"/>
      <c r="HJA47" s="82"/>
      <c r="HJB47" s="82"/>
      <c r="HJC47" s="82"/>
      <c r="HJD47" s="82"/>
      <c r="HJE47" s="82"/>
      <c r="HJF47" s="82"/>
      <c r="HJG47" s="82"/>
      <c r="HJH47" s="82"/>
      <c r="HJI47" s="82"/>
      <c r="HJJ47" s="82"/>
      <c r="HJK47" s="82"/>
      <c r="HJL47" s="82"/>
      <c r="HJM47" s="82"/>
      <c r="HJN47" s="82"/>
      <c r="HJO47" s="82"/>
      <c r="HJP47" s="82"/>
      <c r="HJQ47" s="82"/>
      <c r="HJR47" s="82"/>
      <c r="HJS47" s="82"/>
      <c r="HJT47" s="82"/>
      <c r="HJU47" s="82"/>
      <c r="HJV47" s="82"/>
      <c r="HJW47" s="82"/>
      <c r="HJX47" s="82"/>
      <c r="HJY47" s="82"/>
      <c r="HJZ47" s="82"/>
      <c r="HKA47" s="82"/>
      <c r="HKB47" s="82"/>
      <c r="HKC47" s="82"/>
      <c r="HKD47" s="82"/>
      <c r="HKE47" s="82"/>
      <c r="HKF47" s="82"/>
      <c r="HKG47" s="82"/>
      <c r="HKH47" s="82"/>
      <c r="HKI47" s="82"/>
      <c r="HKJ47" s="82"/>
      <c r="HKK47" s="82"/>
      <c r="HKL47" s="82"/>
      <c r="HKM47" s="82"/>
      <c r="HKN47" s="82"/>
      <c r="HKO47" s="82"/>
      <c r="HKP47" s="82"/>
      <c r="HKQ47" s="82"/>
      <c r="HKR47" s="82"/>
      <c r="HKS47" s="82"/>
      <c r="HKT47" s="82"/>
      <c r="HKU47" s="82"/>
      <c r="HKV47" s="82"/>
      <c r="HKW47" s="82"/>
      <c r="HKX47" s="82"/>
      <c r="HKY47" s="82"/>
      <c r="HKZ47" s="82"/>
      <c r="HLA47" s="82"/>
      <c r="HLB47" s="82"/>
      <c r="HLC47" s="82"/>
      <c r="HLD47" s="82"/>
      <c r="HLE47" s="82"/>
      <c r="HLF47" s="82"/>
      <c r="HLG47" s="82"/>
      <c r="HLH47" s="82"/>
      <c r="HLI47" s="82"/>
      <c r="HLJ47" s="82"/>
      <c r="HLK47" s="82"/>
      <c r="HLL47" s="82"/>
      <c r="HLM47" s="82"/>
      <c r="HLN47" s="82"/>
      <c r="HLO47" s="82"/>
      <c r="HLP47" s="82"/>
      <c r="HLQ47" s="82"/>
      <c r="HLR47" s="82"/>
      <c r="HLS47" s="82"/>
      <c r="HLT47" s="82"/>
      <c r="HLU47" s="82"/>
      <c r="HLV47" s="82"/>
      <c r="HLW47" s="82"/>
      <c r="HLX47" s="82"/>
      <c r="HLY47" s="82"/>
      <c r="HLZ47" s="82"/>
      <c r="HMA47" s="82"/>
      <c r="HMB47" s="82"/>
      <c r="HMC47" s="82"/>
      <c r="HMD47" s="82"/>
      <c r="HME47" s="82"/>
      <c r="HMF47" s="82"/>
      <c r="HMG47" s="82"/>
      <c r="HMH47" s="82"/>
      <c r="HMI47" s="82"/>
      <c r="HMJ47" s="82"/>
      <c r="HMK47" s="82"/>
      <c r="HML47" s="82"/>
      <c r="HMM47" s="82"/>
      <c r="HMN47" s="82"/>
      <c r="HMO47" s="82"/>
      <c r="HMP47" s="82"/>
      <c r="HMQ47" s="82"/>
      <c r="HMR47" s="82"/>
      <c r="HMS47" s="82"/>
      <c r="HMT47" s="82"/>
      <c r="HMU47" s="82"/>
      <c r="HMV47" s="82"/>
      <c r="HMW47" s="82"/>
      <c r="HMX47" s="82"/>
      <c r="HMY47" s="82"/>
      <c r="HMZ47" s="82"/>
      <c r="HNA47" s="82"/>
      <c r="HNB47" s="82"/>
      <c r="HNC47" s="82"/>
      <c r="HND47" s="82"/>
      <c r="HNE47" s="82"/>
      <c r="HNF47" s="82"/>
      <c r="HNG47" s="82"/>
      <c r="HNH47" s="82"/>
      <c r="HNI47" s="82"/>
      <c r="HNJ47" s="82"/>
      <c r="HNK47" s="82"/>
      <c r="HNL47" s="82"/>
      <c r="HNM47" s="82"/>
      <c r="HNN47" s="82"/>
      <c r="HNO47" s="82"/>
      <c r="HNP47" s="82"/>
      <c r="HNQ47" s="82"/>
      <c r="HNR47" s="82"/>
      <c r="HNS47" s="82"/>
      <c r="HNT47" s="82"/>
      <c r="HNU47" s="82"/>
      <c r="HNV47" s="82"/>
      <c r="HNW47" s="82"/>
      <c r="HNX47" s="82"/>
      <c r="HNY47" s="82"/>
      <c r="HNZ47" s="82"/>
      <c r="HOA47" s="82"/>
      <c r="HOB47" s="82"/>
      <c r="HOC47" s="82"/>
      <c r="HOD47" s="82"/>
      <c r="HOE47" s="82"/>
      <c r="HOF47" s="82"/>
      <c r="HOG47" s="82"/>
      <c r="HOH47" s="82"/>
      <c r="HOI47" s="82"/>
      <c r="HOJ47" s="82"/>
      <c r="HOK47" s="82"/>
      <c r="HOL47" s="82"/>
      <c r="HOM47" s="82"/>
      <c r="HON47" s="82"/>
      <c r="HOO47" s="82"/>
      <c r="HOP47" s="82"/>
      <c r="HOQ47" s="82"/>
      <c r="HOR47" s="82"/>
      <c r="HOS47" s="82"/>
      <c r="HOT47" s="82"/>
      <c r="HOU47" s="82"/>
      <c r="HOV47" s="82"/>
      <c r="HOW47" s="82"/>
      <c r="HOX47" s="82"/>
      <c r="HOY47" s="82"/>
      <c r="HOZ47" s="82"/>
      <c r="HPA47" s="82"/>
      <c r="HPB47" s="82"/>
      <c r="HPC47" s="82"/>
      <c r="HPD47" s="82"/>
      <c r="HPE47" s="82"/>
      <c r="HPF47" s="82"/>
      <c r="HPG47" s="82"/>
      <c r="HPH47" s="82"/>
      <c r="HPI47" s="82"/>
      <c r="HPJ47" s="82"/>
      <c r="HPK47" s="82"/>
      <c r="HPL47" s="82"/>
      <c r="HPM47" s="82"/>
      <c r="HPN47" s="82"/>
      <c r="HPO47" s="82"/>
      <c r="HPP47" s="82"/>
      <c r="HPQ47" s="82"/>
      <c r="HPR47" s="82"/>
      <c r="HPS47" s="82"/>
      <c r="HPT47" s="82"/>
      <c r="HPU47" s="82"/>
      <c r="HPV47" s="82"/>
      <c r="HPW47" s="82"/>
      <c r="HPX47" s="82"/>
      <c r="HPY47" s="82"/>
      <c r="HPZ47" s="82"/>
      <c r="HQA47" s="82"/>
      <c r="HQB47" s="82"/>
      <c r="HQC47" s="82"/>
      <c r="HQD47" s="82"/>
      <c r="HQE47" s="82"/>
      <c r="HQF47" s="82"/>
      <c r="HQG47" s="82"/>
      <c r="HQH47" s="82"/>
      <c r="HQI47" s="82"/>
      <c r="HQJ47" s="82"/>
      <c r="HQK47" s="82"/>
      <c r="HQL47" s="82"/>
      <c r="HQM47" s="82"/>
      <c r="HQN47" s="82"/>
      <c r="HQO47" s="82"/>
      <c r="HQP47" s="82"/>
      <c r="HQQ47" s="82"/>
      <c r="HQR47" s="82"/>
      <c r="HQS47" s="82"/>
      <c r="HQT47" s="82"/>
      <c r="HQU47" s="82"/>
      <c r="HQV47" s="82"/>
      <c r="HQW47" s="82"/>
      <c r="HQX47" s="82"/>
      <c r="HQY47" s="82"/>
      <c r="HQZ47" s="82"/>
      <c r="HRA47" s="82"/>
      <c r="HRB47" s="82"/>
      <c r="HRC47" s="82"/>
      <c r="HRD47" s="82"/>
      <c r="HRE47" s="82"/>
      <c r="HRF47" s="82"/>
      <c r="HRG47" s="82"/>
      <c r="HRH47" s="82"/>
      <c r="HRI47" s="82"/>
      <c r="HRJ47" s="82"/>
      <c r="HRK47" s="82"/>
      <c r="HRL47" s="82"/>
      <c r="HRM47" s="82"/>
      <c r="HRN47" s="82"/>
      <c r="HRO47" s="82"/>
      <c r="HRP47" s="82"/>
      <c r="HRQ47" s="82"/>
      <c r="HRR47" s="82"/>
      <c r="HRS47" s="82"/>
      <c r="HRT47" s="82"/>
      <c r="HRU47" s="82"/>
      <c r="HRV47" s="82"/>
      <c r="HRW47" s="82"/>
      <c r="HRX47" s="82"/>
      <c r="HRY47" s="82"/>
      <c r="HRZ47" s="82"/>
      <c r="HSA47" s="82"/>
      <c r="HSB47" s="82"/>
      <c r="HSC47" s="82"/>
      <c r="HSD47" s="82"/>
      <c r="HSE47" s="82"/>
      <c r="HSF47" s="82"/>
      <c r="HSG47" s="82"/>
      <c r="HSH47" s="82"/>
      <c r="HSI47" s="82"/>
      <c r="HSJ47" s="82"/>
      <c r="HSK47" s="82"/>
      <c r="HSL47" s="82"/>
      <c r="HSM47" s="82"/>
      <c r="HSN47" s="82"/>
      <c r="HSO47" s="82"/>
      <c r="HSP47" s="82"/>
      <c r="HSQ47" s="82"/>
      <c r="HSR47" s="82"/>
      <c r="HSS47" s="82"/>
      <c r="HST47" s="82"/>
      <c r="HSU47" s="82"/>
      <c r="HSV47" s="82"/>
      <c r="HSW47" s="82"/>
      <c r="HSX47" s="82"/>
      <c r="HSY47" s="82"/>
      <c r="HSZ47" s="82"/>
      <c r="HTA47" s="82"/>
      <c r="HTB47" s="82"/>
      <c r="HTC47" s="82"/>
      <c r="HTD47" s="82"/>
      <c r="HTE47" s="82"/>
      <c r="HTF47" s="82"/>
      <c r="HTG47" s="82"/>
      <c r="HTH47" s="82"/>
      <c r="HTI47" s="82"/>
      <c r="HTJ47" s="82"/>
      <c r="HTK47" s="82"/>
      <c r="HTL47" s="82"/>
      <c r="HTM47" s="82"/>
      <c r="HTN47" s="82"/>
      <c r="HTO47" s="82"/>
      <c r="HTP47" s="82"/>
      <c r="HTQ47" s="82"/>
      <c r="HTR47" s="82"/>
      <c r="HTS47" s="82"/>
      <c r="HTT47" s="82"/>
      <c r="HTU47" s="82"/>
      <c r="HTV47" s="82"/>
      <c r="HTW47" s="82"/>
      <c r="HTX47" s="82"/>
      <c r="HTY47" s="82"/>
      <c r="HTZ47" s="82"/>
      <c r="HUA47" s="82"/>
      <c r="HUB47" s="82"/>
      <c r="HUC47" s="82"/>
      <c r="HUD47" s="82"/>
      <c r="HUE47" s="82"/>
      <c r="HUF47" s="82"/>
      <c r="HUG47" s="82"/>
      <c r="HUH47" s="82"/>
      <c r="HUI47" s="82"/>
      <c r="HUJ47" s="82"/>
      <c r="HUK47" s="82"/>
      <c r="HUL47" s="82"/>
      <c r="HUM47" s="82"/>
      <c r="HUN47" s="82"/>
      <c r="HUO47" s="82"/>
      <c r="HUP47" s="82"/>
      <c r="HUQ47" s="82"/>
      <c r="HUR47" s="82"/>
      <c r="HUS47" s="82"/>
      <c r="HUT47" s="82"/>
      <c r="HUU47" s="82"/>
      <c r="HUV47" s="82"/>
      <c r="HUW47" s="82"/>
      <c r="HUX47" s="82"/>
      <c r="HUY47" s="82"/>
      <c r="HUZ47" s="82"/>
      <c r="HVA47" s="82"/>
      <c r="HVB47" s="82"/>
      <c r="HVC47" s="82"/>
      <c r="HVD47" s="82"/>
      <c r="HVE47" s="82"/>
      <c r="HVF47" s="82"/>
      <c r="HVG47" s="82"/>
      <c r="HVH47" s="82"/>
      <c r="HVI47" s="82"/>
      <c r="HVJ47" s="82"/>
      <c r="HVK47" s="82"/>
      <c r="HVL47" s="82"/>
      <c r="HVM47" s="82"/>
      <c r="HVN47" s="82"/>
      <c r="HVO47" s="82"/>
      <c r="HVP47" s="82"/>
      <c r="HVQ47" s="82"/>
      <c r="HVR47" s="82"/>
      <c r="HVS47" s="82"/>
      <c r="HVT47" s="82"/>
      <c r="HVU47" s="82"/>
      <c r="HVV47" s="82"/>
      <c r="HVW47" s="82"/>
      <c r="HVX47" s="82"/>
      <c r="HVY47" s="82"/>
      <c r="HVZ47" s="82"/>
      <c r="HWA47" s="82"/>
      <c r="HWB47" s="82"/>
      <c r="HWC47" s="82"/>
      <c r="HWD47" s="82"/>
      <c r="HWE47" s="82"/>
      <c r="HWF47" s="82"/>
      <c r="HWG47" s="82"/>
      <c r="HWH47" s="82"/>
      <c r="HWI47" s="82"/>
      <c r="HWJ47" s="82"/>
      <c r="HWK47" s="82"/>
      <c r="HWL47" s="82"/>
      <c r="HWM47" s="82"/>
      <c r="HWN47" s="82"/>
      <c r="HWO47" s="82"/>
      <c r="HWP47" s="82"/>
      <c r="HWQ47" s="82"/>
      <c r="HWR47" s="82"/>
      <c r="HWS47" s="82"/>
      <c r="HWT47" s="82"/>
      <c r="HWU47" s="82"/>
      <c r="HWV47" s="82"/>
      <c r="HWW47" s="82"/>
      <c r="HWX47" s="82"/>
      <c r="HWY47" s="82"/>
      <c r="HWZ47" s="82"/>
      <c r="HXA47" s="82"/>
      <c r="HXB47" s="82"/>
      <c r="HXC47" s="82"/>
      <c r="HXD47" s="82"/>
      <c r="HXE47" s="82"/>
      <c r="HXF47" s="82"/>
      <c r="HXG47" s="82"/>
      <c r="HXH47" s="82"/>
      <c r="HXI47" s="82"/>
      <c r="HXJ47" s="82"/>
      <c r="HXK47" s="82"/>
      <c r="HXL47" s="82"/>
      <c r="HXM47" s="82"/>
      <c r="HXN47" s="82"/>
      <c r="HXO47" s="82"/>
      <c r="HXP47" s="82"/>
      <c r="HXQ47" s="82"/>
      <c r="HXR47" s="82"/>
      <c r="HXS47" s="82"/>
      <c r="HXT47" s="82"/>
      <c r="HXU47" s="82"/>
      <c r="HXV47" s="82"/>
      <c r="HXW47" s="82"/>
      <c r="HXX47" s="82"/>
      <c r="HXY47" s="82"/>
      <c r="HXZ47" s="82"/>
      <c r="HYA47" s="82"/>
      <c r="HYB47" s="82"/>
      <c r="HYC47" s="82"/>
      <c r="HYD47" s="82"/>
      <c r="HYE47" s="82"/>
      <c r="HYF47" s="82"/>
      <c r="HYG47" s="82"/>
      <c r="HYH47" s="82"/>
      <c r="HYI47" s="82"/>
      <c r="HYJ47" s="82"/>
      <c r="HYK47" s="82"/>
      <c r="HYL47" s="82"/>
      <c r="HYM47" s="82"/>
      <c r="HYN47" s="82"/>
      <c r="HYO47" s="82"/>
      <c r="HYP47" s="82"/>
      <c r="HYQ47" s="82"/>
      <c r="HYR47" s="82"/>
      <c r="HYS47" s="82"/>
      <c r="HYT47" s="82"/>
      <c r="HYU47" s="82"/>
      <c r="HYV47" s="82"/>
      <c r="HYW47" s="82"/>
      <c r="HYX47" s="82"/>
      <c r="HYY47" s="82"/>
      <c r="HYZ47" s="82"/>
      <c r="HZA47" s="82"/>
      <c r="HZB47" s="82"/>
      <c r="HZC47" s="82"/>
      <c r="HZD47" s="82"/>
      <c r="HZE47" s="82"/>
      <c r="HZF47" s="82"/>
      <c r="HZG47" s="82"/>
      <c r="HZH47" s="82"/>
      <c r="HZI47" s="82"/>
      <c r="HZJ47" s="82"/>
      <c r="HZK47" s="82"/>
      <c r="HZL47" s="82"/>
      <c r="HZM47" s="82"/>
      <c r="HZN47" s="82"/>
      <c r="HZO47" s="82"/>
      <c r="HZP47" s="82"/>
      <c r="HZQ47" s="82"/>
      <c r="HZR47" s="82"/>
      <c r="HZS47" s="82"/>
      <c r="HZT47" s="82"/>
      <c r="HZU47" s="82"/>
      <c r="HZV47" s="82"/>
      <c r="HZW47" s="82"/>
      <c r="HZX47" s="82"/>
      <c r="HZY47" s="82"/>
      <c r="HZZ47" s="82"/>
      <c r="IAA47" s="82"/>
      <c r="IAB47" s="82"/>
      <c r="IAC47" s="82"/>
      <c r="IAD47" s="82"/>
      <c r="IAE47" s="82"/>
      <c r="IAF47" s="82"/>
      <c r="IAG47" s="82"/>
      <c r="IAH47" s="82"/>
      <c r="IAI47" s="82"/>
      <c r="IAJ47" s="82"/>
      <c r="IAK47" s="82"/>
      <c r="IAL47" s="82"/>
      <c r="IAM47" s="82"/>
      <c r="IAN47" s="82"/>
      <c r="IAO47" s="82"/>
      <c r="IAP47" s="82"/>
      <c r="IAQ47" s="82"/>
      <c r="IAR47" s="82"/>
      <c r="IAS47" s="82"/>
      <c r="IAT47" s="82"/>
      <c r="IAU47" s="82"/>
      <c r="IAV47" s="82"/>
      <c r="IAW47" s="82"/>
      <c r="IAX47" s="82"/>
      <c r="IAY47" s="82"/>
      <c r="IAZ47" s="82"/>
      <c r="IBA47" s="82"/>
      <c r="IBB47" s="82"/>
      <c r="IBC47" s="82"/>
      <c r="IBD47" s="82"/>
      <c r="IBE47" s="82"/>
      <c r="IBF47" s="82"/>
      <c r="IBG47" s="82"/>
      <c r="IBH47" s="82"/>
      <c r="IBI47" s="82"/>
      <c r="IBJ47" s="82"/>
      <c r="IBK47" s="82"/>
      <c r="IBL47" s="82"/>
      <c r="IBM47" s="82"/>
      <c r="IBN47" s="82"/>
      <c r="IBO47" s="82"/>
      <c r="IBP47" s="82"/>
      <c r="IBQ47" s="82"/>
      <c r="IBR47" s="82"/>
      <c r="IBS47" s="82"/>
      <c r="IBT47" s="82"/>
      <c r="IBU47" s="82"/>
      <c r="IBV47" s="82"/>
      <c r="IBW47" s="82"/>
      <c r="IBX47" s="82"/>
      <c r="IBY47" s="82"/>
      <c r="IBZ47" s="82"/>
      <c r="ICA47" s="82"/>
      <c r="ICB47" s="82"/>
      <c r="ICC47" s="82"/>
      <c r="ICD47" s="82"/>
      <c r="ICE47" s="82"/>
      <c r="ICF47" s="82"/>
      <c r="ICG47" s="82"/>
      <c r="ICH47" s="82"/>
      <c r="ICI47" s="82"/>
      <c r="ICJ47" s="82"/>
      <c r="ICK47" s="82"/>
      <c r="ICL47" s="82"/>
      <c r="ICM47" s="82"/>
      <c r="ICN47" s="82"/>
      <c r="ICO47" s="82"/>
      <c r="ICP47" s="82"/>
      <c r="ICQ47" s="82"/>
      <c r="ICR47" s="82"/>
      <c r="ICS47" s="82"/>
      <c r="ICT47" s="82"/>
      <c r="ICU47" s="82"/>
      <c r="ICV47" s="82"/>
      <c r="ICW47" s="82"/>
      <c r="ICX47" s="82"/>
      <c r="ICY47" s="82"/>
      <c r="ICZ47" s="82"/>
      <c r="IDA47" s="82"/>
      <c r="IDB47" s="82"/>
      <c r="IDC47" s="82"/>
      <c r="IDD47" s="82"/>
      <c r="IDE47" s="82"/>
      <c r="IDF47" s="82"/>
      <c r="IDG47" s="82"/>
      <c r="IDH47" s="82"/>
      <c r="IDI47" s="82"/>
      <c r="IDJ47" s="82"/>
      <c r="IDK47" s="82"/>
      <c r="IDL47" s="82"/>
      <c r="IDM47" s="82"/>
      <c r="IDN47" s="82"/>
      <c r="IDO47" s="82"/>
      <c r="IDP47" s="82"/>
      <c r="IDQ47" s="82"/>
      <c r="IDR47" s="82"/>
      <c r="IDS47" s="82"/>
      <c r="IDT47" s="82"/>
      <c r="IDU47" s="82"/>
      <c r="IDV47" s="82"/>
      <c r="IDW47" s="82"/>
      <c r="IDX47" s="82"/>
      <c r="IDY47" s="82"/>
      <c r="IDZ47" s="82"/>
      <c r="IEA47" s="82"/>
      <c r="IEB47" s="82"/>
      <c r="IEC47" s="82"/>
      <c r="IED47" s="82"/>
      <c r="IEE47" s="82"/>
      <c r="IEF47" s="82"/>
      <c r="IEG47" s="82"/>
      <c r="IEH47" s="82"/>
      <c r="IEI47" s="82"/>
      <c r="IEJ47" s="82"/>
      <c r="IEK47" s="82"/>
      <c r="IEL47" s="82"/>
      <c r="IEM47" s="82"/>
      <c r="IEN47" s="82"/>
      <c r="IEO47" s="82"/>
      <c r="IEP47" s="82"/>
      <c r="IEQ47" s="82"/>
      <c r="IER47" s="82"/>
      <c r="IES47" s="82"/>
      <c r="IET47" s="82"/>
      <c r="IEU47" s="82"/>
      <c r="IEV47" s="82"/>
      <c r="IEW47" s="82"/>
      <c r="IEX47" s="82"/>
      <c r="IEY47" s="82"/>
      <c r="IEZ47" s="82"/>
      <c r="IFA47" s="82"/>
      <c r="IFB47" s="82"/>
      <c r="IFC47" s="82"/>
      <c r="IFD47" s="82"/>
      <c r="IFE47" s="82"/>
      <c r="IFF47" s="82"/>
      <c r="IFG47" s="82"/>
      <c r="IFH47" s="82"/>
      <c r="IFI47" s="82"/>
      <c r="IFJ47" s="82"/>
      <c r="IFK47" s="82"/>
      <c r="IFL47" s="82"/>
      <c r="IFM47" s="82"/>
      <c r="IFN47" s="82"/>
      <c r="IFO47" s="82"/>
      <c r="IFP47" s="82"/>
      <c r="IFQ47" s="82"/>
      <c r="IFR47" s="82"/>
      <c r="IFS47" s="82"/>
      <c r="IFT47" s="82"/>
      <c r="IFU47" s="82"/>
      <c r="IFV47" s="82"/>
      <c r="IFW47" s="82"/>
      <c r="IFX47" s="82"/>
      <c r="IFY47" s="82"/>
      <c r="IFZ47" s="82"/>
      <c r="IGA47" s="82"/>
      <c r="IGB47" s="82"/>
      <c r="IGC47" s="82"/>
      <c r="IGD47" s="82"/>
      <c r="IGE47" s="82"/>
      <c r="IGF47" s="82"/>
      <c r="IGG47" s="82"/>
      <c r="IGH47" s="82"/>
      <c r="IGI47" s="82"/>
      <c r="IGJ47" s="82"/>
      <c r="IGK47" s="82"/>
      <c r="IGL47" s="82"/>
      <c r="IGM47" s="82"/>
      <c r="IGN47" s="82"/>
      <c r="IGO47" s="82"/>
      <c r="IGP47" s="82"/>
      <c r="IGQ47" s="82"/>
      <c r="IGR47" s="82"/>
      <c r="IGS47" s="82"/>
      <c r="IGT47" s="82"/>
      <c r="IGU47" s="82"/>
      <c r="IGV47" s="82"/>
      <c r="IGW47" s="82"/>
      <c r="IGX47" s="82"/>
      <c r="IGY47" s="82"/>
      <c r="IGZ47" s="82"/>
      <c r="IHA47" s="82"/>
      <c r="IHB47" s="82"/>
      <c r="IHC47" s="82"/>
      <c r="IHD47" s="82"/>
      <c r="IHE47" s="82"/>
      <c r="IHF47" s="82"/>
      <c r="IHG47" s="82"/>
      <c r="IHH47" s="82"/>
      <c r="IHI47" s="82"/>
      <c r="IHJ47" s="82"/>
      <c r="IHK47" s="82"/>
      <c r="IHL47" s="82"/>
      <c r="IHM47" s="82"/>
      <c r="IHN47" s="82"/>
      <c r="IHO47" s="82"/>
      <c r="IHP47" s="82"/>
      <c r="IHQ47" s="82"/>
      <c r="IHR47" s="82"/>
      <c r="IHS47" s="82"/>
      <c r="IHT47" s="82"/>
      <c r="IHU47" s="82"/>
      <c r="IHV47" s="82"/>
      <c r="IHW47" s="82"/>
      <c r="IHX47" s="82"/>
      <c r="IHY47" s="82"/>
      <c r="IHZ47" s="82"/>
      <c r="IIA47" s="82"/>
      <c r="IIB47" s="82"/>
      <c r="IIC47" s="82"/>
      <c r="IID47" s="82"/>
      <c r="IIE47" s="82"/>
      <c r="IIF47" s="82"/>
      <c r="IIG47" s="82"/>
      <c r="IIH47" s="82"/>
      <c r="III47" s="82"/>
      <c r="IIJ47" s="82"/>
      <c r="IIK47" s="82"/>
      <c r="IIL47" s="82"/>
      <c r="IIM47" s="82"/>
      <c r="IIN47" s="82"/>
      <c r="IIO47" s="82"/>
      <c r="IIP47" s="82"/>
      <c r="IIQ47" s="82"/>
      <c r="IIR47" s="82"/>
      <c r="IIS47" s="82"/>
      <c r="IIT47" s="82"/>
      <c r="IIU47" s="82"/>
      <c r="IIV47" s="82"/>
      <c r="IIW47" s="82"/>
      <c r="IIX47" s="82"/>
      <c r="IIY47" s="82"/>
      <c r="IIZ47" s="82"/>
      <c r="IJA47" s="82"/>
      <c r="IJB47" s="82"/>
      <c r="IJC47" s="82"/>
      <c r="IJD47" s="82"/>
      <c r="IJE47" s="82"/>
      <c r="IJF47" s="82"/>
      <c r="IJG47" s="82"/>
      <c r="IJH47" s="82"/>
      <c r="IJI47" s="82"/>
      <c r="IJJ47" s="82"/>
      <c r="IJK47" s="82"/>
      <c r="IJL47" s="82"/>
      <c r="IJM47" s="82"/>
      <c r="IJN47" s="82"/>
      <c r="IJO47" s="82"/>
      <c r="IJP47" s="82"/>
      <c r="IJQ47" s="82"/>
      <c r="IJR47" s="82"/>
      <c r="IJS47" s="82"/>
      <c r="IJT47" s="82"/>
      <c r="IJU47" s="82"/>
      <c r="IJV47" s="82"/>
      <c r="IJW47" s="82"/>
      <c r="IJX47" s="82"/>
      <c r="IJY47" s="82"/>
      <c r="IJZ47" s="82"/>
      <c r="IKA47" s="82"/>
      <c r="IKB47" s="82"/>
      <c r="IKC47" s="82"/>
      <c r="IKD47" s="82"/>
      <c r="IKE47" s="82"/>
      <c r="IKF47" s="82"/>
      <c r="IKG47" s="82"/>
      <c r="IKH47" s="82"/>
      <c r="IKI47" s="82"/>
      <c r="IKJ47" s="82"/>
      <c r="IKK47" s="82"/>
      <c r="IKL47" s="82"/>
      <c r="IKM47" s="82"/>
      <c r="IKN47" s="82"/>
      <c r="IKO47" s="82"/>
      <c r="IKP47" s="82"/>
      <c r="IKQ47" s="82"/>
      <c r="IKR47" s="82"/>
      <c r="IKS47" s="82"/>
      <c r="IKT47" s="82"/>
      <c r="IKU47" s="82"/>
      <c r="IKV47" s="82"/>
      <c r="IKW47" s="82"/>
      <c r="IKX47" s="82"/>
      <c r="IKY47" s="82"/>
      <c r="IKZ47" s="82"/>
      <c r="ILA47" s="82"/>
      <c r="ILB47" s="82"/>
      <c r="ILC47" s="82"/>
      <c r="ILD47" s="82"/>
      <c r="ILE47" s="82"/>
      <c r="ILF47" s="82"/>
      <c r="ILG47" s="82"/>
      <c r="ILH47" s="82"/>
      <c r="ILI47" s="82"/>
      <c r="ILJ47" s="82"/>
      <c r="ILK47" s="82"/>
      <c r="ILL47" s="82"/>
      <c r="ILM47" s="82"/>
      <c r="ILN47" s="82"/>
      <c r="ILO47" s="82"/>
      <c r="ILP47" s="82"/>
      <c r="ILQ47" s="82"/>
      <c r="ILR47" s="82"/>
      <c r="ILS47" s="82"/>
      <c r="ILT47" s="82"/>
      <c r="ILU47" s="82"/>
      <c r="ILV47" s="82"/>
      <c r="ILW47" s="82"/>
      <c r="ILX47" s="82"/>
      <c r="ILY47" s="82"/>
      <c r="ILZ47" s="82"/>
      <c r="IMA47" s="82"/>
      <c r="IMB47" s="82"/>
      <c r="IMC47" s="82"/>
      <c r="IMD47" s="82"/>
      <c r="IME47" s="82"/>
      <c r="IMF47" s="82"/>
      <c r="IMG47" s="82"/>
      <c r="IMH47" s="82"/>
      <c r="IMI47" s="82"/>
      <c r="IMJ47" s="82"/>
      <c r="IMK47" s="82"/>
      <c r="IML47" s="82"/>
      <c r="IMM47" s="82"/>
      <c r="IMN47" s="82"/>
      <c r="IMO47" s="82"/>
      <c r="IMP47" s="82"/>
      <c r="IMQ47" s="82"/>
      <c r="IMR47" s="82"/>
      <c r="IMS47" s="82"/>
      <c r="IMT47" s="82"/>
      <c r="IMU47" s="82"/>
      <c r="IMV47" s="82"/>
      <c r="IMW47" s="82"/>
      <c r="IMX47" s="82"/>
      <c r="IMY47" s="82"/>
      <c r="IMZ47" s="82"/>
      <c r="INA47" s="82"/>
      <c r="INB47" s="82"/>
      <c r="INC47" s="82"/>
      <c r="IND47" s="82"/>
      <c r="INE47" s="82"/>
      <c r="INF47" s="82"/>
      <c r="ING47" s="82"/>
      <c r="INH47" s="82"/>
      <c r="INI47" s="82"/>
      <c r="INJ47" s="82"/>
      <c r="INK47" s="82"/>
      <c r="INL47" s="82"/>
      <c r="INM47" s="82"/>
      <c r="INN47" s="82"/>
      <c r="INO47" s="82"/>
      <c r="INP47" s="82"/>
      <c r="INQ47" s="82"/>
      <c r="INR47" s="82"/>
      <c r="INS47" s="82"/>
      <c r="INT47" s="82"/>
      <c r="INU47" s="82"/>
      <c r="INV47" s="82"/>
      <c r="INW47" s="82"/>
      <c r="INX47" s="82"/>
      <c r="INY47" s="82"/>
      <c r="INZ47" s="82"/>
      <c r="IOA47" s="82"/>
      <c r="IOB47" s="82"/>
      <c r="IOC47" s="82"/>
      <c r="IOD47" s="82"/>
      <c r="IOE47" s="82"/>
      <c r="IOF47" s="82"/>
      <c r="IOG47" s="82"/>
      <c r="IOH47" s="82"/>
      <c r="IOI47" s="82"/>
      <c r="IOJ47" s="82"/>
      <c r="IOK47" s="82"/>
      <c r="IOL47" s="82"/>
      <c r="IOM47" s="82"/>
      <c r="ION47" s="82"/>
      <c r="IOO47" s="82"/>
      <c r="IOP47" s="82"/>
      <c r="IOQ47" s="82"/>
      <c r="IOR47" s="82"/>
      <c r="IOS47" s="82"/>
      <c r="IOT47" s="82"/>
      <c r="IOU47" s="82"/>
      <c r="IOV47" s="82"/>
      <c r="IOW47" s="82"/>
      <c r="IOX47" s="82"/>
      <c r="IOY47" s="82"/>
      <c r="IOZ47" s="82"/>
      <c r="IPA47" s="82"/>
      <c r="IPB47" s="82"/>
      <c r="IPC47" s="82"/>
      <c r="IPD47" s="82"/>
      <c r="IPE47" s="82"/>
      <c r="IPF47" s="82"/>
      <c r="IPG47" s="82"/>
      <c r="IPH47" s="82"/>
      <c r="IPI47" s="82"/>
      <c r="IPJ47" s="82"/>
      <c r="IPK47" s="82"/>
      <c r="IPL47" s="82"/>
      <c r="IPM47" s="82"/>
      <c r="IPN47" s="82"/>
      <c r="IPO47" s="82"/>
      <c r="IPP47" s="82"/>
      <c r="IPQ47" s="82"/>
      <c r="IPR47" s="82"/>
      <c r="IPS47" s="82"/>
      <c r="IPT47" s="82"/>
      <c r="IPU47" s="82"/>
      <c r="IPV47" s="82"/>
      <c r="IPW47" s="82"/>
      <c r="IPX47" s="82"/>
      <c r="IPY47" s="82"/>
      <c r="IPZ47" s="82"/>
      <c r="IQA47" s="82"/>
      <c r="IQB47" s="82"/>
      <c r="IQC47" s="82"/>
      <c r="IQD47" s="82"/>
      <c r="IQE47" s="82"/>
      <c r="IQF47" s="82"/>
      <c r="IQG47" s="82"/>
      <c r="IQH47" s="82"/>
      <c r="IQI47" s="82"/>
      <c r="IQJ47" s="82"/>
      <c r="IQK47" s="82"/>
      <c r="IQL47" s="82"/>
      <c r="IQM47" s="82"/>
      <c r="IQN47" s="82"/>
      <c r="IQO47" s="82"/>
      <c r="IQP47" s="82"/>
      <c r="IQQ47" s="82"/>
      <c r="IQR47" s="82"/>
      <c r="IQS47" s="82"/>
      <c r="IQT47" s="82"/>
      <c r="IQU47" s="82"/>
      <c r="IQV47" s="82"/>
      <c r="IQW47" s="82"/>
      <c r="IQX47" s="82"/>
      <c r="IQY47" s="82"/>
      <c r="IQZ47" s="82"/>
      <c r="IRA47" s="82"/>
      <c r="IRB47" s="82"/>
      <c r="IRC47" s="82"/>
      <c r="IRD47" s="82"/>
      <c r="IRE47" s="82"/>
      <c r="IRF47" s="82"/>
      <c r="IRG47" s="82"/>
      <c r="IRH47" s="82"/>
      <c r="IRI47" s="82"/>
      <c r="IRJ47" s="82"/>
      <c r="IRK47" s="82"/>
      <c r="IRL47" s="82"/>
      <c r="IRM47" s="82"/>
      <c r="IRN47" s="82"/>
      <c r="IRO47" s="82"/>
      <c r="IRP47" s="82"/>
      <c r="IRQ47" s="82"/>
      <c r="IRR47" s="82"/>
      <c r="IRS47" s="82"/>
      <c r="IRT47" s="82"/>
      <c r="IRU47" s="82"/>
      <c r="IRV47" s="82"/>
      <c r="IRW47" s="82"/>
      <c r="IRX47" s="82"/>
      <c r="IRY47" s="82"/>
      <c r="IRZ47" s="82"/>
      <c r="ISA47" s="82"/>
      <c r="ISB47" s="82"/>
      <c r="ISC47" s="82"/>
      <c r="ISD47" s="82"/>
      <c r="ISE47" s="82"/>
      <c r="ISF47" s="82"/>
      <c r="ISG47" s="82"/>
      <c r="ISH47" s="82"/>
      <c r="ISI47" s="82"/>
      <c r="ISJ47" s="82"/>
      <c r="ISK47" s="82"/>
      <c r="ISL47" s="82"/>
      <c r="ISM47" s="82"/>
      <c r="ISN47" s="82"/>
      <c r="ISO47" s="82"/>
      <c r="ISP47" s="82"/>
      <c r="ISQ47" s="82"/>
      <c r="ISR47" s="82"/>
      <c r="ISS47" s="82"/>
      <c r="IST47" s="82"/>
      <c r="ISU47" s="82"/>
      <c r="ISV47" s="82"/>
      <c r="ISW47" s="82"/>
      <c r="ISX47" s="82"/>
      <c r="ISY47" s="82"/>
      <c r="ISZ47" s="82"/>
      <c r="ITA47" s="82"/>
      <c r="ITB47" s="82"/>
      <c r="ITC47" s="82"/>
      <c r="ITD47" s="82"/>
      <c r="ITE47" s="82"/>
      <c r="ITF47" s="82"/>
      <c r="ITG47" s="82"/>
      <c r="ITH47" s="82"/>
      <c r="ITI47" s="82"/>
      <c r="ITJ47" s="82"/>
      <c r="ITK47" s="82"/>
      <c r="ITL47" s="82"/>
      <c r="ITM47" s="82"/>
      <c r="ITN47" s="82"/>
      <c r="ITO47" s="82"/>
      <c r="ITP47" s="82"/>
      <c r="ITQ47" s="82"/>
      <c r="ITR47" s="82"/>
      <c r="ITS47" s="82"/>
      <c r="ITT47" s="82"/>
      <c r="ITU47" s="82"/>
      <c r="ITV47" s="82"/>
      <c r="ITW47" s="82"/>
      <c r="ITX47" s="82"/>
      <c r="ITY47" s="82"/>
      <c r="ITZ47" s="82"/>
      <c r="IUA47" s="82"/>
      <c r="IUB47" s="82"/>
      <c r="IUC47" s="82"/>
      <c r="IUD47" s="82"/>
      <c r="IUE47" s="82"/>
      <c r="IUF47" s="82"/>
      <c r="IUG47" s="82"/>
      <c r="IUH47" s="82"/>
      <c r="IUI47" s="82"/>
      <c r="IUJ47" s="82"/>
      <c r="IUK47" s="82"/>
      <c r="IUL47" s="82"/>
      <c r="IUM47" s="82"/>
      <c r="IUN47" s="82"/>
      <c r="IUO47" s="82"/>
      <c r="IUP47" s="82"/>
      <c r="IUQ47" s="82"/>
      <c r="IUR47" s="82"/>
      <c r="IUS47" s="82"/>
      <c r="IUT47" s="82"/>
      <c r="IUU47" s="82"/>
      <c r="IUV47" s="82"/>
      <c r="IUW47" s="82"/>
      <c r="IUX47" s="82"/>
      <c r="IUY47" s="82"/>
      <c r="IUZ47" s="82"/>
      <c r="IVA47" s="82"/>
      <c r="IVB47" s="82"/>
      <c r="IVC47" s="82"/>
      <c r="IVD47" s="82"/>
      <c r="IVE47" s="82"/>
      <c r="IVF47" s="82"/>
      <c r="IVG47" s="82"/>
      <c r="IVH47" s="82"/>
      <c r="IVI47" s="82"/>
      <c r="IVJ47" s="82"/>
      <c r="IVK47" s="82"/>
      <c r="IVL47" s="82"/>
      <c r="IVM47" s="82"/>
      <c r="IVN47" s="82"/>
      <c r="IVO47" s="82"/>
      <c r="IVP47" s="82"/>
      <c r="IVQ47" s="82"/>
      <c r="IVR47" s="82"/>
      <c r="IVS47" s="82"/>
      <c r="IVT47" s="82"/>
      <c r="IVU47" s="82"/>
      <c r="IVV47" s="82"/>
      <c r="IVW47" s="82"/>
      <c r="IVX47" s="82"/>
      <c r="IVY47" s="82"/>
      <c r="IVZ47" s="82"/>
      <c r="IWA47" s="82"/>
      <c r="IWB47" s="82"/>
      <c r="IWC47" s="82"/>
      <c r="IWD47" s="82"/>
      <c r="IWE47" s="82"/>
      <c r="IWF47" s="82"/>
      <c r="IWG47" s="82"/>
      <c r="IWH47" s="82"/>
      <c r="IWI47" s="82"/>
      <c r="IWJ47" s="82"/>
      <c r="IWK47" s="82"/>
      <c r="IWL47" s="82"/>
      <c r="IWM47" s="82"/>
      <c r="IWN47" s="82"/>
      <c r="IWO47" s="82"/>
      <c r="IWP47" s="82"/>
      <c r="IWQ47" s="82"/>
      <c r="IWR47" s="82"/>
      <c r="IWS47" s="82"/>
      <c r="IWT47" s="82"/>
      <c r="IWU47" s="82"/>
      <c r="IWV47" s="82"/>
      <c r="IWW47" s="82"/>
      <c r="IWX47" s="82"/>
      <c r="IWY47" s="82"/>
      <c r="IWZ47" s="82"/>
      <c r="IXA47" s="82"/>
      <c r="IXB47" s="82"/>
      <c r="IXC47" s="82"/>
      <c r="IXD47" s="82"/>
      <c r="IXE47" s="82"/>
      <c r="IXF47" s="82"/>
      <c r="IXG47" s="82"/>
      <c r="IXH47" s="82"/>
      <c r="IXI47" s="82"/>
      <c r="IXJ47" s="82"/>
      <c r="IXK47" s="82"/>
      <c r="IXL47" s="82"/>
      <c r="IXM47" s="82"/>
      <c r="IXN47" s="82"/>
      <c r="IXO47" s="82"/>
      <c r="IXP47" s="82"/>
      <c r="IXQ47" s="82"/>
      <c r="IXR47" s="82"/>
      <c r="IXS47" s="82"/>
      <c r="IXT47" s="82"/>
      <c r="IXU47" s="82"/>
      <c r="IXV47" s="82"/>
      <c r="IXW47" s="82"/>
      <c r="IXX47" s="82"/>
      <c r="IXY47" s="82"/>
      <c r="IXZ47" s="82"/>
      <c r="IYA47" s="82"/>
      <c r="IYB47" s="82"/>
      <c r="IYC47" s="82"/>
      <c r="IYD47" s="82"/>
      <c r="IYE47" s="82"/>
      <c r="IYF47" s="82"/>
      <c r="IYG47" s="82"/>
      <c r="IYH47" s="82"/>
      <c r="IYI47" s="82"/>
      <c r="IYJ47" s="82"/>
      <c r="IYK47" s="82"/>
      <c r="IYL47" s="82"/>
      <c r="IYM47" s="82"/>
      <c r="IYN47" s="82"/>
      <c r="IYO47" s="82"/>
      <c r="IYP47" s="82"/>
      <c r="IYQ47" s="82"/>
      <c r="IYR47" s="82"/>
      <c r="IYS47" s="82"/>
      <c r="IYT47" s="82"/>
      <c r="IYU47" s="82"/>
      <c r="IYV47" s="82"/>
      <c r="IYW47" s="82"/>
      <c r="IYX47" s="82"/>
      <c r="IYY47" s="82"/>
      <c r="IYZ47" s="82"/>
      <c r="IZA47" s="82"/>
      <c r="IZB47" s="82"/>
      <c r="IZC47" s="82"/>
      <c r="IZD47" s="82"/>
      <c r="IZE47" s="82"/>
      <c r="IZF47" s="82"/>
      <c r="IZG47" s="82"/>
      <c r="IZH47" s="82"/>
      <c r="IZI47" s="82"/>
      <c r="IZJ47" s="82"/>
      <c r="IZK47" s="82"/>
      <c r="IZL47" s="82"/>
      <c r="IZM47" s="82"/>
      <c r="IZN47" s="82"/>
      <c r="IZO47" s="82"/>
      <c r="IZP47" s="82"/>
      <c r="IZQ47" s="82"/>
      <c r="IZR47" s="82"/>
      <c r="IZS47" s="82"/>
      <c r="IZT47" s="82"/>
      <c r="IZU47" s="82"/>
      <c r="IZV47" s="82"/>
      <c r="IZW47" s="82"/>
      <c r="IZX47" s="82"/>
      <c r="IZY47" s="82"/>
      <c r="IZZ47" s="82"/>
      <c r="JAA47" s="82"/>
      <c r="JAB47" s="82"/>
      <c r="JAC47" s="82"/>
      <c r="JAD47" s="82"/>
      <c r="JAE47" s="82"/>
      <c r="JAF47" s="82"/>
      <c r="JAG47" s="82"/>
      <c r="JAH47" s="82"/>
      <c r="JAI47" s="82"/>
      <c r="JAJ47" s="82"/>
      <c r="JAK47" s="82"/>
      <c r="JAL47" s="82"/>
      <c r="JAM47" s="82"/>
      <c r="JAN47" s="82"/>
      <c r="JAO47" s="82"/>
      <c r="JAP47" s="82"/>
      <c r="JAQ47" s="82"/>
      <c r="JAR47" s="82"/>
      <c r="JAS47" s="82"/>
      <c r="JAT47" s="82"/>
      <c r="JAU47" s="82"/>
      <c r="JAV47" s="82"/>
      <c r="JAW47" s="82"/>
      <c r="JAX47" s="82"/>
      <c r="JAY47" s="82"/>
      <c r="JAZ47" s="82"/>
      <c r="JBA47" s="82"/>
      <c r="JBB47" s="82"/>
      <c r="JBC47" s="82"/>
      <c r="JBD47" s="82"/>
      <c r="JBE47" s="82"/>
      <c r="JBF47" s="82"/>
      <c r="JBG47" s="82"/>
      <c r="JBH47" s="82"/>
      <c r="JBI47" s="82"/>
      <c r="JBJ47" s="82"/>
      <c r="JBK47" s="82"/>
      <c r="JBL47" s="82"/>
      <c r="JBM47" s="82"/>
      <c r="JBN47" s="82"/>
      <c r="JBO47" s="82"/>
      <c r="JBP47" s="82"/>
      <c r="JBQ47" s="82"/>
      <c r="JBR47" s="82"/>
      <c r="JBS47" s="82"/>
      <c r="JBT47" s="82"/>
      <c r="JBU47" s="82"/>
      <c r="JBV47" s="82"/>
      <c r="JBW47" s="82"/>
      <c r="JBX47" s="82"/>
      <c r="JBY47" s="82"/>
      <c r="JBZ47" s="82"/>
      <c r="JCA47" s="82"/>
      <c r="JCB47" s="82"/>
      <c r="JCC47" s="82"/>
      <c r="JCD47" s="82"/>
      <c r="JCE47" s="82"/>
      <c r="JCF47" s="82"/>
      <c r="JCG47" s="82"/>
      <c r="JCH47" s="82"/>
      <c r="JCI47" s="82"/>
      <c r="JCJ47" s="82"/>
      <c r="JCK47" s="82"/>
      <c r="JCL47" s="82"/>
      <c r="JCM47" s="82"/>
      <c r="JCN47" s="82"/>
      <c r="JCO47" s="82"/>
      <c r="JCP47" s="82"/>
      <c r="JCQ47" s="82"/>
      <c r="JCR47" s="82"/>
      <c r="JCS47" s="82"/>
      <c r="JCT47" s="82"/>
      <c r="JCU47" s="82"/>
      <c r="JCV47" s="82"/>
      <c r="JCW47" s="82"/>
      <c r="JCX47" s="82"/>
      <c r="JCY47" s="82"/>
      <c r="JCZ47" s="82"/>
      <c r="JDA47" s="82"/>
      <c r="JDB47" s="82"/>
      <c r="JDC47" s="82"/>
      <c r="JDD47" s="82"/>
      <c r="JDE47" s="82"/>
      <c r="JDF47" s="82"/>
      <c r="JDG47" s="82"/>
      <c r="JDH47" s="82"/>
      <c r="JDI47" s="82"/>
      <c r="JDJ47" s="82"/>
      <c r="JDK47" s="82"/>
      <c r="JDL47" s="82"/>
      <c r="JDM47" s="82"/>
      <c r="JDN47" s="82"/>
      <c r="JDO47" s="82"/>
      <c r="JDP47" s="82"/>
      <c r="JDQ47" s="82"/>
      <c r="JDR47" s="82"/>
      <c r="JDS47" s="82"/>
      <c r="JDT47" s="82"/>
      <c r="JDU47" s="82"/>
      <c r="JDV47" s="82"/>
      <c r="JDW47" s="82"/>
      <c r="JDX47" s="82"/>
      <c r="JDY47" s="82"/>
      <c r="JDZ47" s="82"/>
      <c r="JEA47" s="82"/>
      <c r="JEB47" s="82"/>
      <c r="JEC47" s="82"/>
      <c r="JED47" s="82"/>
      <c r="JEE47" s="82"/>
      <c r="JEF47" s="82"/>
      <c r="JEG47" s="82"/>
      <c r="JEH47" s="82"/>
      <c r="JEI47" s="82"/>
      <c r="JEJ47" s="82"/>
      <c r="JEK47" s="82"/>
      <c r="JEL47" s="82"/>
      <c r="JEM47" s="82"/>
      <c r="JEN47" s="82"/>
      <c r="JEO47" s="82"/>
      <c r="JEP47" s="82"/>
      <c r="JEQ47" s="82"/>
      <c r="JER47" s="82"/>
      <c r="JES47" s="82"/>
      <c r="JET47" s="82"/>
      <c r="JEU47" s="82"/>
      <c r="JEV47" s="82"/>
      <c r="JEW47" s="82"/>
      <c r="JEX47" s="82"/>
      <c r="JEY47" s="82"/>
      <c r="JEZ47" s="82"/>
      <c r="JFA47" s="82"/>
      <c r="JFB47" s="82"/>
      <c r="JFC47" s="82"/>
      <c r="JFD47" s="82"/>
      <c r="JFE47" s="82"/>
      <c r="JFF47" s="82"/>
      <c r="JFG47" s="82"/>
      <c r="JFH47" s="82"/>
      <c r="JFI47" s="82"/>
      <c r="JFJ47" s="82"/>
      <c r="JFK47" s="82"/>
      <c r="JFL47" s="82"/>
      <c r="JFM47" s="82"/>
      <c r="JFN47" s="82"/>
      <c r="JFO47" s="82"/>
      <c r="JFP47" s="82"/>
      <c r="JFQ47" s="82"/>
      <c r="JFR47" s="82"/>
      <c r="JFS47" s="82"/>
      <c r="JFT47" s="82"/>
      <c r="JFU47" s="82"/>
      <c r="JFV47" s="82"/>
      <c r="JFW47" s="82"/>
      <c r="JFX47" s="82"/>
      <c r="JFY47" s="82"/>
      <c r="JFZ47" s="82"/>
      <c r="JGA47" s="82"/>
      <c r="JGB47" s="82"/>
      <c r="JGC47" s="82"/>
      <c r="JGD47" s="82"/>
      <c r="JGE47" s="82"/>
      <c r="JGF47" s="82"/>
      <c r="JGG47" s="82"/>
      <c r="JGH47" s="82"/>
      <c r="JGI47" s="82"/>
      <c r="JGJ47" s="82"/>
      <c r="JGK47" s="82"/>
      <c r="JGL47" s="82"/>
      <c r="JGM47" s="82"/>
      <c r="JGN47" s="82"/>
      <c r="JGO47" s="82"/>
      <c r="JGP47" s="82"/>
      <c r="JGQ47" s="82"/>
      <c r="JGR47" s="82"/>
      <c r="JGS47" s="82"/>
      <c r="JGT47" s="82"/>
      <c r="JGU47" s="82"/>
      <c r="JGV47" s="82"/>
      <c r="JGW47" s="82"/>
      <c r="JGX47" s="82"/>
      <c r="JGY47" s="82"/>
      <c r="JGZ47" s="82"/>
      <c r="JHA47" s="82"/>
      <c r="JHB47" s="82"/>
      <c r="JHC47" s="82"/>
      <c r="JHD47" s="82"/>
      <c r="JHE47" s="82"/>
      <c r="JHF47" s="82"/>
      <c r="JHG47" s="82"/>
      <c r="JHH47" s="82"/>
      <c r="JHI47" s="82"/>
      <c r="JHJ47" s="82"/>
      <c r="JHK47" s="82"/>
      <c r="JHL47" s="82"/>
      <c r="JHM47" s="82"/>
      <c r="JHN47" s="82"/>
      <c r="JHO47" s="82"/>
      <c r="JHP47" s="82"/>
      <c r="JHQ47" s="82"/>
      <c r="JHR47" s="82"/>
      <c r="JHS47" s="82"/>
      <c r="JHT47" s="82"/>
      <c r="JHU47" s="82"/>
      <c r="JHV47" s="82"/>
      <c r="JHW47" s="82"/>
      <c r="JHX47" s="82"/>
      <c r="JHY47" s="82"/>
      <c r="JHZ47" s="82"/>
      <c r="JIA47" s="82"/>
      <c r="JIB47" s="82"/>
      <c r="JIC47" s="82"/>
      <c r="JID47" s="82"/>
      <c r="JIE47" s="82"/>
      <c r="JIF47" s="82"/>
      <c r="JIG47" s="82"/>
      <c r="JIH47" s="82"/>
      <c r="JII47" s="82"/>
      <c r="JIJ47" s="82"/>
      <c r="JIK47" s="82"/>
      <c r="JIL47" s="82"/>
      <c r="JIM47" s="82"/>
      <c r="JIN47" s="82"/>
      <c r="JIO47" s="82"/>
      <c r="JIP47" s="82"/>
      <c r="JIQ47" s="82"/>
      <c r="JIR47" s="82"/>
      <c r="JIS47" s="82"/>
      <c r="JIT47" s="82"/>
      <c r="JIU47" s="82"/>
      <c r="JIV47" s="82"/>
      <c r="JIW47" s="82"/>
      <c r="JIX47" s="82"/>
      <c r="JIY47" s="82"/>
      <c r="JIZ47" s="82"/>
      <c r="JJA47" s="82"/>
      <c r="JJB47" s="82"/>
      <c r="JJC47" s="82"/>
      <c r="JJD47" s="82"/>
      <c r="JJE47" s="82"/>
      <c r="JJF47" s="82"/>
      <c r="JJG47" s="82"/>
      <c r="JJH47" s="82"/>
      <c r="JJI47" s="82"/>
      <c r="JJJ47" s="82"/>
      <c r="JJK47" s="82"/>
      <c r="JJL47" s="82"/>
      <c r="JJM47" s="82"/>
      <c r="JJN47" s="82"/>
      <c r="JJO47" s="82"/>
      <c r="JJP47" s="82"/>
      <c r="JJQ47" s="82"/>
      <c r="JJR47" s="82"/>
      <c r="JJS47" s="82"/>
      <c r="JJT47" s="82"/>
      <c r="JJU47" s="82"/>
      <c r="JJV47" s="82"/>
      <c r="JJW47" s="82"/>
      <c r="JJX47" s="82"/>
      <c r="JJY47" s="82"/>
      <c r="JJZ47" s="82"/>
      <c r="JKA47" s="82"/>
      <c r="JKB47" s="82"/>
      <c r="JKC47" s="82"/>
      <c r="JKD47" s="82"/>
      <c r="JKE47" s="82"/>
      <c r="JKF47" s="82"/>
      <c r="JKG47" s="82"/>
      <c r="JKH47" s="82"/>
      <c r="JKI47" s="82"/>
      <c r="JKJ47" s="82"/>
      <c r="JKK47" s="82"/>
      <c r="JKL47" s="82"/>
      <c r="JKM47" s="82"/>
      <c r="JKN47" s="82"/>
      <c r="JKO47" s="82"/>
      <c r="JKP47" s="82"/>
      <c r="JKQ47" s="82"/>
      <c r="JKR47" s="82"/>
      <c r="JKS47" s="82"/>
      <c r="JKT47" s="82"/>
      <c r="JKU47" s="82"/>
      <c r="JKV47" s="82"/>
      <c r="JKW47" s="82"/>
      <c r="JKX47" s="82"/>
      <c r="JKY47" s="82"/>
      <c r="JKZ47" s="82"/>
      <c r="JLA47" s="82"/>
      <c r="JLB47" s="82"/>
      <c r="JLC47" s="82"/>
      <c r="JLD47" s="82"/>
      <c r="JLE47" s="82"/>
      <c r="JLF47" s="82"/>
      <c r="JLG47" s="82"/>
      <c r="JLH47" s="82"/>
      <c r="JLI47" s="82"/>
      <c r="JLJ47" s="82"/>
      <c r="JLK47" s="82"/>
      <c r="JLL47" s="82"/>
      <c r="JLM47" s="82"/>
      <c r="JLN47" s="82"/>
      <c r="JLO47" s="82"/>
      <c r="JLP47" s="82"/>
      <c r="JLQ47" s="82"/>
      <c r="JLR47" s="82"/>
      <c r="JLS47" s="82"/>
      <c r="JLT47" s="82"/>
      <c r="JLU47" s="82"/>
      <c r="JLV47" s="82"/>
      <c r="JLW47" s="82"/>
      <c r="JLX47" s="82"/>
      <c r="JLY47" s="82"/>
      <c r="JLZ47" s="82"/>
      <c r="JMA47" s="82"/>
      <c r="JMB47" s="82"/>
      <c r="JMC47" s="82"/>
      <c r="JMD47" s="82"/>
      <c r="JME47" s="82"/>
      <c r="JMF47" s="82"/>
      <c r="JMG47" s="82"/>
      <c r="JMH47" s="82"/>
      <c r="JMI47" s="82"/>
      <c r="JMJ47" s="82"/>
      <c r="JMK47" s="82"/>
      <c r="JML47" s="82"/>
      <c r="JMM47" s="82"/>
      <c r="JMN47" s="82"/>
      <c r="JMO47" s="82"/>
      <c r="JMP47" s="82"/>
      <c r="JMQ47" s="82"/>
      <c r="JMR47" s="82"/>
      <c r="JMS47" s="82"/>
      <c r="JMT47" s="82"/>
      <c r="JMU47" s="82"/>
      <c r="JMV47" s="82"/>
      <c r="JMW47" s="82"/>
      <c r="JMX47" s="82"/>
      <c r="JMY47" s="82"/>
      <c r="JMZ47" s="82"/>
      <c r="JNA47" s="82"/>
      <c r="JNB47" s="82"/>
      <c r="JNC47" s="82"/>
      <c r="JND47" s="82"/>
      <c r="JNE47" s="82"/>
      <c r="JNF47" s="82"/>
      <c r="JNG47" s="82"/>
      <c r="JNH47" s="82"/>
      <c r="JNI47" s="82"/>
      <c r="JNJ47" s="82"/>
      <c r="JNK47" s="82"/>
      <c r="JNL47" s="82"/>
      <c r="JNM47" s="82"/>
      <c r="JNN47" s="82"/>
      <c r="JNO47" s="82"/>
      <c r="JNP47" s="82"/>
      <c r="JNQ47" s="82"/>
      <c r="JNR47" s="82"/>
      <c r="JNS47" s="82"/>
      <c r="JNT47" s="82"/>
      <c r="JNU47" s="82"/>
      <c r="JNV47" s="82"/>
      <c r="JNW47" s="82"/>
      <c r="JNX47" s="82"/>
      <c r="JNY47" s="82"/>
      <c r="JNZ47" s="82"/>
      <c r="JOA47" s="82"/>
      <c r="JOB47" s="82"/>
      <c r="JOC47" s="82"/>
      <c r="JOD47" s="82"/>
      <c r="JOE47" s="82"/>
      <c r="JOF47" s="82"/>
      <c r="JOG47" s="82"/>
      <c r="JOH47" s="82"/>
      <c r="JOI47" s="82"/>
      <c r="JOJ47" s="82"/>
      <c r="JOK47" s="82"/>
      <c r="JOL47" s="82"/>
      <c r="JOM47" s="82"/>
      <c r="JON47" s="82"/>
      <c r="JOO47" s="82"/>
      <c r="JOP47" s="82"/>
      <c r="JOQ47" s="82"/>
      <c r="JOR47" s="82"/>
      <c r="JOS47" s="82"/>
      <c r="JOT47" s="82"/>
      <c r="JOU47" s="82"/>
      <c r="JOV47" s="82"/>
      <c r="JOW47" s="82"/>
      <c r="JOX47" s="82"/>
      <c r="JOY47" s="82"/>
      <c r="JOZ47" s="82"/>
      <c r="JPA47" s="82"/>
      <c r="JPB47" s="82"/>
      <c r="JPC47" s="82"/>
      <c r="JPD47" s="82"/>
      <c r="JPE47" s="82"/>
      <c r="JPF47" s="82"/>
      <c r="JPG47" s="82"/>
      <c r="JPH47" s="82"/>
      <c r="JPI47" s="82"/>
      <c r="JPJ47" s="82"/>
      <c r="JPK47" s="82"/>
      <c r="JPL47" s="82"/>
      <c r="JPM47" s="82"/>
      <c r="JPN47" s="82"/>
      <c r="JPO47" s="82"/>
      <c r="JPP47" s="82"/>
      <c r="JPQ47" s="82"/>
      <c r="JPR47" s="82"/>
      <c r="JPS47" s="82"/>
      <c r="JPT47" s="82"/>
      <c r="JPU47" s="82"/>
      <c r="JPV47" s="82"/>
      <c r="JPW47" s="82"/>
      <c r="JPX47" s="82"/>
      <c r="JPY47" s="82"/>
      <c r="JPZ47" s="82"/>
      <c r="JQA47" s="82"/>
      <c r="JQB47" s="82"/>
      <c r="JQC47" s="82"/>
      <c r="JQD47" s="82"/>
      <c r="JQE47" s="82"/>
      <c r="JQF47" s="82"/>
      <c r="JQG47" s="82"/>
      <c r="JQH47" s="82"/>
      <c r="JQI47" s="82"/>
      <c r="JQJ47" s="82"/>
      <c r="JQK47" s="82"/>
      <c r="JQL47" s="82"/>
      <c r="JQM47" s="82"/>
      <c r="JQN47" s="82"/>
      <c r="JQO47" s="82"/>
      <c r="JQP47" s="82"/>
      <c r="JQQ47" s="82"/>
      <c r="JQR47" s="82"/>
      <c r="JQS47" s="82"/>
      <c r="JQT47" s="82"/>
      <c r="JQU47" s="82"/>
      <c r="JQV47" s="82"/>
      <c r="JQW47" s="82"/>
      <c r="JQX47" s="82"/>
      <c r="JQY47" s="82"/>
      <c r="JQZ47" s="82"/>
      <c r="JRA47" s="82"/>
      <c r="JRB47" s="82"/>
      <c r="JRC47" s="82"/>
      <c r="JRD47" s="82"/>
      <c r="JRE47" s="82"/>
      <c r="JRF47" s="82"/>
      <c r="JRG47" s="82"/>
      <c r="JRH47" s="82"/>
      <c r="JRI47" s="82"/>
      <c r="JRJ47" s="82"/>
      <c r="JRK47" s="82"/>
      <c r="JRL47" s="82"/>
      <c r="JRM47" s="82"/>
      <c r="JRN47" s="82"/>
      <c r="JRO47" s="82"/>
      <c r="JRP47" s="82"/>
      <c r="JRQ47" s="82"/>
      <c r="JRR47" s="82"/>
      <c r="JRS47" s="82"/>
      <c r="JRT47" s="82"/>
      <c r="JRU47" s="82"/>
      <c r="JRV47" s="82"/>
      <c r="JRW47" s="82"/>
      <c r="JRX47" s="82"/>
      <c r="JRY47" s="82"/>
      <c r="JRZ47" s="82"/>
      <c r="JSA47" s="82"/>
      <c r="JSB47" s="82"/>
      <c r="JSC47" s="82"/>
      <c r="JSD47" s="82"/>
      <c r="JSE47" s="82"/>
      <c r="JSF47" s="82"/>
      <c r="JSG47" s="82"/>
      <c r="JSH47" s="82"/>
      <c r="JSI47" s="82"/>
      <c r="JSJ47" s="82"/>
      <c r="JSK47" s="82"/>
      <c r="JSL47" s="82"/>
      <c r="JSM47" s="82"/>
      <c r="JSN47" s="82"/>
      <c r="JSO47" s="82"/>
      <c r="JSP47" s="82"/>
      <c r="JSQ47" s="82"/>
      <c r="JSR47" s="82"/>
      <c r="JSS47" s="82"/>
      <c r="JST47" s="82"/>
      <c r="JSU47" s="82"/>
      <c r="JSV47" s="82"/>
      <c r="JSW47" s="82"/>
      <c r="JSX47" s="82"/>
      <c r="JSY47" s="82"/>
      <c r="JSZ47" s="82"/>
      <c r="JTA47" s="82"/>
      <c r="JTB47" s="82"/>
      <c r="JTC47" s="82"/>
      <c r="JTD47" s="82"/>
      <c r="JTE47" s="82"/>
      <c r="JTF47" s="82"/>
      <c r="JTG47" s="82"/>
      <c r="JTH47" s="82"/>
      <c r="JTI47" s="82"/>
      <c r="JTJ47" s="82"/>
      <c r="JTK47" s="82"/>
      <c r="JTL47" s="82"/>
      <c r="JTM47" s="82"/>
      <c r="JTN47" s="82"/>
      <c r="JTO47" s="82"/>
      <c r="JTP47" s="82"/>
      <c r="JTQ47" s="82"/>
      <c r="JTR47" s="82"/>
      <c r="JTS47" s="82"/>
      <c r="JTT47" s="82"/>
      <c r="JTU47" s="82"/>
      <c r="JTV47" s="82"/>
      <c r="JTW47" s="82"/>
      <c r="JTX47" s="82"/>
      <c r="JTY47" s="82"/>
      <c r="JTZ47" s="82"/>
      <c r="JUA47" s="82"/>
      <c r="JUB47" s="82"/>
      <c r="JUC47" s="82"/>
      <c r="JUD47" s="82"/>
      <c r="JUE47" s="82"/>
      <c r="JUF47" s="82"/>
      <c r="JUG47" s="82"/>
      <c r="JUH47" s="82"/>
      <c r="JUI47" s="82"/>
      <c r="JUJ47" s="82"/>
      <c r="JUK47" s="82"/>
      <c r="JUL47" s="82"/>
      <c r="JUM47" s="82"/>
      <c r="JUN47" s="82"/>
      <c r="JUO47" s="82"/>
      <c r="JUP47" s="82"/>
      <c r="JUQ47" s="82"/>
      <c r="JUR47" s="82"/>
      <c r="JUS47" s="82"/>
      <c r="JUT47" s="82"/>
      <c r="JUU47" s="82"/>
      <c r="JUV47" s="82"/>
      <c r="JUW47" s="82"/>
      <c r="JUX47" s="82"/>
      <c r="JUY47" s="82"/>
      <c r="JUZ47" s="82"/>
      <c r="JVA47" s="82"/>
      <c r="JVB47" s="82"/>
      <c r="JVC47" s="82"/>
      <c r="JVD47" s="82"/>
      <c r="JVE47" s="82"/>
      <c r="JVF47" s="82"/>
      <c r="JVG47" s="82"/>
      <c r="JVH47" s="82"/>
      <c r="JVI47" s="82"/>
      <c r="JVJ47" s="82"/>
      <c r="JVK47" s="82"/>
      <c r="JVL47" s="82"/>
      <c r="JVM47" s="82"/>
      <c r="JVN47" s="82"/>
      <c r="JVO47" s="82"/>
      <c r="JVP47" s="82"/>
      <c r="JVQ47" s="82"/>
      <c r="JVR47" s="82"/>
      <c r="JVS47" s="82"/>
      <c r="JVT47" s="82"/>
      <c r="JVU47" s="82"/>
      <c r="JVV47" s="82"/>
      <c r="JVW47" s="82"/>
      <c r="JVX47" s="82"/>
      <c r="JVY47" s="82"/>
      <c r="JVZ47" s="82"/>
      <c r="JWA47" s="82"/>
      <c r="JWB47" s="82"/>
      <c r="JWC47" s="82"/>
      <c r="JWD47" s="82"/>
      <c r="JWE47" s="82"/>
      <c r="JWF47" s="82"/>
      <c r="JWG47" s="82"/>
      <c r="JWH47" s="82"/>
      <c r="JWI47" s="82"/>
      <c r="JWJ47" s="82"/>
      <c r="JWK47" s="82"/>
      <c r="JWL47" s="82"/>
      <c r="JWM47" s="82"/>
      <c r="JWN47" s="82"/>
      <c r="JWO47" s="82"/>
      <c r="JWP47" s="82"/>
      <c r="JWQ47" s="82"/>
      <c r="JWR47" s="82"/>
      <c r="JWS47" s="82"/>
      <c r="JWT47" s="82"/>
      <c r="JWU47" s="82"/>
      <c r="JWV47" s="82"/>
      <c r="JWW47" s="82"/>
      <c r="JWX47" s="82"/>
      <c r="JWY47" s="82"/>
      <c r="JWZ47" s="82"/>
      <c r="JXA47" s="82"/>
      <c r="JXB47" s="82"/>
      <c r="JXC47" s="82"/>
      <c r="JXD47" s="82"/>
      <c r="JXE47" s="82"/>
      <c r="JXF47" s="82"/>
      <c r="JXG47" s="82"/>
      <c r="JXH47" s="82"/>
      <c r="JXI47" s="82"/>
      <c r="JXJ47" s="82"/>
      <c r="JXK47" s="82"/>
      <c r="JXL47" s="82"/>
      <c r="JXM47" s="82"/>
      <c r="JXN47" s="82"/>
      <c r="JXO47" s="82"/>
      <c r="JXP47" s="82"/>
      <c r="JXQ47" s="82"/>
      <c r="JXR47" s="82"/>
      <c r="JXS47" s="82"/>
      <c r="JXT47" s="82"/>
      <c r="JXU47" s="82"/>
      <c r="JXV47" s="82"/>
      <c r="JXW47" s="82"/>
      <c r="JXX47" s="82"/>
      <c r="JXY47" s="82"/>
      <c r="JXZ47" s="82"/>
      <c r="JYA47" s="82"/>
      <c r="JYB47" s="82"/>
      <c r="JYC47" s="82"/>
      <c r="JYD47" s="82"/>
      <c r="JYE47" s="82"/>
      <c r="JYF47" s="82"/>
      <c r="JYG47" s="82"/>
      <c r="JYH47" s="82"/>
      <c r="JYI47" s="82"/>
      <c r="JYJ47" s="82"/>
      <c r="JYK47" s="82"/>
      <c r="JYL47" s="82"/>
      <c r="JYM47" s="82"/>
      <c r="JYN47" s="82"/>
      <c r="JYO47" s="82"/>
      <c r="JYP47" s="82"/>
      <c r="JYQ47" s="82"/>
      <c r="JYR47" s="82"/>
      <c r="JYS47" s="82"/>
      <c r="JYT47" s="82"/>
      <c r="JYU47" s="82"/>
      <c r="JYV47" s="82"/>
      <c r="JYW47" s="82"/>
      <c r="JYX47" s="82"/>
      <c r="JYY47" s="82"/>
      <c r="JYZ47" s="82"/>
      <c r="JZA47" s="82"/>
      <c r="JZB47" s="82"/>
      <c r="JZC47" s="82"/>
      <c r="JZD47" s="82"/>
      <c r="JZE47" s="82"/>
      <c r="JZF47" s="82"/>
      <c r="JZG47" s="82"/>
      <c r="JZH47" s="82"/>
      <c r="JZI47" s="82"/>
      <c r="JZJ47" s="82"/>
      <c r="JZK47" s="82"/>
      <c r="JZL47" s="82"/>
      <c r="JZM47" s="82"/>
      <c r="JZN47" s="82"/>
      <c r="JZO47" s="82"/>
      <c r="JZP47" s="82"/>
      <c r="JZQ47" s="82"/>
      <c r="JZR47" s="82"/>
      <c r="JZS47" s="82"/>
      <c r="JZT47" s="82"/>
      <c r="JZU47" s="82"/>
      <c r="JZV47" s="82"/>
      <c r="JZW47" s="82"/>
      <c r="JZX47" s="82"/>
      <c r="JZY47" s="82"/>
      <c r="JZZ47" s="82"/>
      <c r="KAA47" s="82"/>
      <c r="KAB47" s="82"/>
      <c r="KAC47" s="82"/>
      <c r="KAD47" s="82"/>
      <c r="KAE47" s="82"/>
      <c r="KAF47" s="82"/>
      <c r="KAG47" s="82"/>
      <c r="KAH47" s="82"/>
      <c r="KAI47" s="82"/>
      <c r="KAJ47" s="82"/>
      <c r="KAK47" s="82"/>
      <c r="KAL47" s="82"/>
      <c r="KAM47" s="82"/>
      <c r="KAN47" s="82"/>
      <c r="KAO47" s="82"/>
      <c r="KAP47" s="82"/>
      <c r="KAQ47" s="82"/>
      <c r="KAR47" s="82"/>
      <c r="KAS47" s="82"/>
      <c r="KAT47" s="82"/>
      <c r="KAU47" s="82"/>
      <c r="KAV47" s="82"/>
      <c r="KAW47" s="82"/>
      <c r="KAX47" s="82"/>
      <c r="KAY47" s="82"/>
      <c r="KAZ47" s="82"/>
      <c r="KBA47" s="82"/>
      <c r="KBB47" s="82"/>
      <c r="KBC47" s="82"/>
      <c r="KBD47" s="82"/>
      <c r="KBE47" s="82"/>
      <c r="KBF47" s="82"/>
      <c r="KBG47" s="82"/>
      <c r="KBH47" s="82"/>
      <c r="KBI47" s="82"/>
      <c r="KBJ47" s="82"/>
      <c r="KBK47" s="82"/>
      <c r="KBL47" s="82"/>
      <c r="KBM47" s="82"/>
      <c r="KBN47" s="82"/>
      <c r="KBO47" s="82"/>
      <c r="KBP47" s="82"/>
      <c r="KBQ47" s="82"/>
      <c r="KBR47" s="82"/>
      <c r="KBS47" s="82"/>
      <c r="KBT47" s="82"/>
      <c r="KBU47" s="82"/>
      <c r="KBV47" s="82"/>
      <c r="KBW47" s="82"/>
      <c r="KBX47" s="82"/>
      <c r="KBY47" s="82"/>
      <c r="KBZ47" s="82"/>
      <c r="KCA47" s="82"/>
      <c r="KCB47" s="82"/>
      <c r="KCC47" s="82"/>
      <c r="KCD47" s="82"/>
      <c r="KCE47" s="82"/>
      <c r="KCF47" s="82"/>
      <c r="KCG47" s="82"/>
      <c r="KCH47" s="82"/>
      <c r="KCI47" s="82"/>
      <c r="KCJ47" s="82"/>
      <c r="KCK47" s="82"/>
      <c r="KCL47" s="82"/>
      <c r="KCM47" s="82"/>
      <c r="KCN47" s="82"/>
      <c r="KCO47" s="82"/>
      <c r="KCP47" s="82"/>
      <c r="KCQ47" s="82"/>
      <c r="KCR47" s="82"/>
      <c r="KCS47" s="82"/>
      <c r="KCT47" s="82"/>
      <c r="KCU47" s="82"/>
      <c r="KCV47" s="82"/>
      <c r="KCW47" s="82"/>
      <c r="KCX47" s="82"/>
      <c r="KCY47" s="82"/>
      <c r="KCZ47" s="82"/>
      <c r="KDA47" s="82"/>
      <c r="KDB47" s="82"/>
      <c r="KDC47" s="82"/>
      <c r="KDD47" s="82"/>
      <c r="KDE47" s="82"/>
      <c r="KDF47" s="82"/>
      <c r="KDG47" s="82"/>
      <c r="KDH47" s="82"/>
      <c r="KDI47" s="82"/>
      <c r="KDJ47" s="82"/>
      <c r="KDK47" s="82"/>
      <c r="KDL47" s="82"/>
      <c r="KDM47" s="82"/>
      <c r="KDN47" s="82"/>
      <c r="KDO47" s="82"/>
      <c r="KDP47" s="82"/>
      <c r="KDQ47" s="82"/>
      <c r="KDR47" s="82"/>
      <c r="KDS47" s="82"/>
      <c r="KDT47" s="82"/>
      <c r="KDU47" s="82"/>
      <c r="KDV47" s="82"/>
      <c r="KDW47" s="82"/>
      <c r="KDX47" s="82"/>
      <c r="KDY47" s="82"/>
      <c r="KDZ47" s="82"/>
      <c r="KEA47" s="82"/>
      <c r="KEB47" s="82"/>
      <c r="KEC47" s="82"/>
      <c r="KED47" s="82"/>
      <c r="KEE47" s="82"/>
      <c r="KEF47" s="82"/>
      <c r="KEG47" s="82"/>
      <c r="KEH47" s="82"/>
      <c r="KEI47" s="82"/>
      <c r="KEJ47" s="82"/>
      <c r="KEK47" s="82"/>
      <c r="KEL47" s="82"/>
      <c r="KEM47" s="82"/>
      <c r="KEN47" s="82"/>
      <c r="KEO47" s="82"/>
      <c r="KEP47" s="82"/>
      <c r="KEQ47" s="82"/>
      <c r="KER47" s="82"/>
      <c r="KES47" s="82"/>
      <c r="KET47" s="82"/>
      <c r="KEU47" s="82"/>
      <c r="KEV47" s="82"/>
      <c r="KEW47" s="82"/>
      <c r="KEX47" s="82"/>
      <c r="KEY47" s="82"/>
      <c r="KEZ47" s="82"/>
      <c r="KFA47" s="82"/>
      <c r="KFB47" s="82"/>
      <c r="KFC47" s="82"/>
      <c r="KFD47" s="82"/>
      <c r="KFE47" s="82"/>
      <c r="KFF47" s="82"/>
      <c r="KFG47" s="82"/>
      <c r="KFH47" s="82"/>
      <c r="KFI47" s="82"/>
      <c r="KFJ47" s="82"/>
      <c r="KFK47" s="82"/>
      <c r="KFL47" s="82"/>
      <c r="KFM47" s="82"/>
      <c r="KFN47" s="82"/>
      <c r="KFO47" s="82"/>
      <c r="KFP47" s="82"/>
      <c r="KFQ47" s="82"/>
      <c r="KFR47" s="82"/>
      <c r="KFS47" s="82"/>
      <c r="KFT47" s="82"/>
      <c r="KFU47" s="82"/>
      <c r="KFV47" s="82"/>
      <c r="KFW47" s="82"/>
      <c r="KFX47" s="82"/>
      <c r="KFY47" s="82"/>
      <c r="KFZ47" s="82"/>
      <c r="KGA47" s="82"/>
      <c r="KGB47" s="82"/>
      <c r="KGC47" s="82"/>
      <c r="KGD47" s="82"/>
      <c r="KGE47" s="82"/>
      <c r="KGF47" s="82"/>
      <c r="KGG47" s="82"/>
      <c r="KGH47" s="82"/>
      <c r="KGI47" s="82"/>
      <c r="KGJ47" s="82"/>
      <c r="KGK47" s="82"/>
      <c r="KGL47" s="82"/>
      <c r="KGM47" s="82"/>
      <c r="KGN47" s="82"/>
      <c r="KGO47" s="82"/>
      <c r="KGP47" s="82"/>
      <c r="KGQ47" s="82"/>
      <c r="KGR47" s="82"/>
      <c r="KGS47" s="82"/>
      <c r="KGT47" s="82"/>
      <c r="KGU47" s="82"/>
      <c r="KGV47" s="82"/>
      <c r="KGW47" s="82"/>
      <c r="KGX47" s="82"/>
      <c r="KGY47" s="82"/>
      <c r="KGZ47" s="82"/>
      <c r="KHA47" s="82"/>
      <c r="KHB47" s="82"/>
      <c r="KHC47" s="82"/>
      <c r="KHD47" s="82"/>
      <c r="KHE47" s="82"/>
      <c r="KHF47" s="82"/>
      <c r="KHG47" s="82"/>
      <c r="KHH47" s="82"/>
      <c r="KHI47" s="82"/>
      <c r="KHJ47" s="82"/>
      <c r="KHK47" s="82"/>
      <c r="KHL47" s="82"/>
      <c r="KHM47" s="82"/>
      <c r="KHN47" s="82"/>
      <c r="KHO47" s="82"/>
      <c r="KHP47" s="82"/>
      <c r="KHQ47" s="82"/>
      <c r="KHR47" s="82"/>
      <c r="KHS47" s="82"/>
      <c r="KHT47" s="82"/>
      <c r="KHU47" s="82"/>
      <c r="KHV47" s="82"/>
      <c r="KHW47" s="82"/>
      <c r="KHX47" s="82"/>
      <c r="KHY47" s="82"/>
      <c r="KHZ47" s="82"/>
      <c r="KIA47" s="82"/>
      <c r="KIB47" s="82"/>
      <c r="KIC47" s="82"/>
      <c r="KID47" s="82"/>
      <c r="KIE47" s="82"/>
      <c r="KIF47" s="82"/>
      <c r="KIG47" s="82"/>
      <c r="KIH47" s="82"/>
      <c r="KII47" s="82"/>
      <c r="KIJ47" s="82"/>
      <c r="KIK47" s="82"/>
      <c r="KIL47" s="82"/>
      <c r="KIM47" s="82"/>
      <c r="KIN47" s="82"/>
      <c r="KIO47" s="82"/>
      <c r="KIP47" s="82"/>
      <c r="KIQ47" s="82"/>
      <c r="KIR47" s="82"/>
      <c r="KIS47" s="82"/>
      <c r="KIT47" s="82"/>
      <c r="KIU47" s="82"/>
      <c r="KIV47" s="82"/>
      <c r="KIW47" s="82"/>
      <c r="KIX47" s="82"/>
      <c r="KIY47" s="82"/>
      <c r="KIZ47" s="82"/>
      <c r="KJA47" s="82"/>
      <c r="KJB47" s="82"/>
      <c r="KJC47" s="82"/>
      <c r="KJD47" s="82"/>
      <c r="KJE47" s="82"/>
      <c r="KJF47" s="82"/>
      <c r="KJG47" s="82"/>
      <c r="KJH47" s="82"/>
      <c r="KJI47" s="82"/>
      <c r="KJJ47" s="82"/>
      <c r="KJK47" s="82"/>
      <c r="KJL47" s="82"/>
      <c r="KJM47" s="82"/>
      <c r="KJN47" s="82"/>
      <c r="KJO47" s="82"/>
      <c r="KJP47" s="82"/>
      <c r="KJQ47" s="82"/>
      <c r="KJR47" s="82"/>
      <c r="KJS47" s="82"/>
      <c r="KJT47" s="82"/>
      <c r="KJU47" s="82"/>
      <c r="KJV47" s="82"/>
      <c r="KJW47" s="82"/>
      <c r="KJX47" s="82"/>
      <c r="KJY47" s="82"/>
      <c r="KJZ47" s="82"/>
      <c r="KKA47" s="82"/>
      <c r="KKB47" s="82"/>
      <c r="KKC47" s="82"/>
      <c r="KKD47" s="82"/>
      <c r="KKE47" s="82"/>
      <c r="KKF47" s="82"/>
      <c r="KKG47" s="82"/>
      <c r="KKH47" s="82"/>
      <c r="KKI47" s="82"/>
      <c r="KKJ47" s="82"/>
      <c r="KKK47" s="82"/>
      <c r="KKL47" s="82"/>
      <c r="KKM47" s="82"/>
      <c r="KKN47" s="82"/>
      <c r="KKO47" s="82"/>
      <c r="KKP47" s="82"/>
      <c r="KKQ47" s="82"/>
      <c r="KKR47" s="82"/>
      <c r="KKS47" s="82"/>
      <c r="KKT47" s="82"/>
      <c r="KKU47" s="82"/>
      <c r="KKV47" s="82"/>
      <c r="KKW47" s="82"/>
      <c r="KKX47" s="82"/>
      <c r="KKY47" s="82"/>
      <c r="KKZ47" s="82"/>
      <c r="KLA47" s="82"/>
      <c r="KLB47" s="82"/>
      <c r="KLC47" s="82"/>
      <c r="KLD47" s="82"/>
      <c r="KLE47" s="82"/>
      <c r="KLF47" s="82"/>
      <c r="KLG47" s="82"/>
      <c r="KLH47" s="82"/>
      <c r="KLI47" s="82"/>
      <c r="KLJ47" s="82"/>
      <c r="KLK47" s="82"/>
      <c r="KLL47" s="82"/>
      <c r="KLM47" s="82"/>
      <c r="KLN47" s="82"/>
      <c r="KLO47" s="82"/>
      <c r="KLP47" s="82"/>
      <c r="KLQ47" s="82"/>
      <c r="KLR47" s="82"/>
      <c r="KLS47" s="82"/>
      <c r="KLT47" s="82"/>
      <c r="KLU47" s="82"/>
      <c r="KLV47" s="82"/>
      <c r="KLW47" s="82"/>
      <c r="KLX47" s="82"/>
      <c r="KLY47" s="82"/>
      <c r="KLZ47" s="82"/>
      <c r="KMA47" s="82"/>
      <c r="KMB47" s="82"/>
      <c r="KMC47" s="82"/>
      <c r="KMD47" s="82"/>
      <c r="KME47" s="82"/>
      <c r="KMF47" s="82"/>
      <c r="KMG47" s="82"/>
      <c r="KMH47" s="82"/>
      <c r="KMI47" s="82"/>
      <c r="KMJ47" s="82"/>
      <c r="KMK47" s="82"/>
      <c r="KML47" s="82"/>
      <c r="KMM47" s="82"/>
      <c r="KMN47" s="82"/>
      <c r="KMO47" s="82"/>
      <c r="KMP47" s="82"/>
      <c r="KMQ47" s="82"/>
      <c r="KMR47" s="82"/>
      <c r="KMS47" s="82"/>
      <c r="KMT47" s="82"/>
      <c r="KMU47" s="82"/>
      <c r="KMV47" s="82"/>
      <c r="KMW47" s="82"/>
      <c r="KMX47" s="82"/>
      <c r="KMY47" s="82"/>
      <c r="KMZ47" s="82"/>
      <c r="KNA47" s="82"/>
      <c r="KNB47" s="82"/>
      <c r="KNC47" s="82"/>
      <c r="KND47" s="82"/>
      <c r="KNE47" s="82"/>
      <c r="KNF47" s="82"/>
      <c r="KNG47" s="82"/>
      <c r="KNH47" s="82"/>
      <c r="KNI47" s="82"/>
      <c r="KNJ47" s="82"/>
      <c r="KNK47" s="82"/>
      <c r="KNL47" s="82"/>
      <c r="KNM47" s="82"/>
      <c r="KNN47" s="82"/>
      <c r="KNO47" s="82"/>
      <c r="KNP47" s="82"/>
      <c r="KNQ47" s="82"/>
      <c r="KNR47" s="82"/>
      <c r="KNS47" s="82"/>
      <c r="KNT47" s="82"/>
      <c r="KNU47" s="82"/>
      <c r="KNV47" s="82"/>
      <c r="KNW47" s="82"/>
      <c r="KNX47" s="82"/>
      <c r="KNY47" s="82"/>
      <c r="KNZ47" s="82"/>
      <c r="KOA47" s="82"/>
      <c r="KOB47" s="82"/>
      <c r="KOC47" s="82"/>
      <c r="KOD47" s="82"/>
      <c r="KOE47" s="82"/>
      <c r="KOF47" s="82"/>
      <c r="KOG47" s="82"/>
      <c r="KOH47" s="82"/>
      <c r="KOI47" s="82"/>
      <c r="KOJ47" s="82"/>
      <c r="KOK47" s="82"/>
      <c r="KOL47" s="82"/>
      <c r="KOM47" s="82"/>
      <c r="KON47" s="82"/>
      <c r="KOO47" s="82"/>
      <c r="KOP47" s="82"/>
      <c r="KOQ47" s="82"/>
      <c r="KOR47" s="82"/>
      <c r="KOS47" s="82"/>
      <c r="KOT47" s="82"/>
      <c r="KOU47" s="82"/>
      <c r="KOV47" s="82"/>
      <c r="KOW47" s="82"/>
      <c r="KOX47" s="82"/>
      <c r="KOY47" s="82"/>
      <c r="KOZ47" s="82"/>
      <c r="KPA47" s="82"/>
      <c r="KPB47" s="82"/>
      <c r="KPC47" s="82"/>
      <c r="KPD47" s="82"/>
      <c r="KPE47" s="82"/>
      <c r="KPF47" s="82"/>
      <c r="KPG47" s="82"/>
      <c r="KPH47" s="82"/>
      <c r="KPI47" s="82"/>
      <c r="KPJ47" s="82"/>
      <c r="KPK47" s="82"/>
      <c r="KPL47" s="82"/>
      <c r="KPM47" s="82"/>
      <c r="KPN47" s="82"/>
      <c r="KPO47" s="82"/>
      <c r="KPP47" s="82"/>
      <c r="KPQ47" s="82"/>
      <c r="KPR47" s="82"/>
      <c r="KPS47" s="82"/>
      <c r="KPT47" s="82"/>
      <c r="KPU47" s="82"/>
      <c r="KPV47" s="82"/>
      <c r="KPW47" s="82"/>
      <c r="KPX47" s="82"/>
      <c r="KPY47" s="82"/>
      <c r="KPZ47" s="82"/>
      <c r="KQA47" s="82"/>
      <c r="KQB47" s="82"/>
      <c r="KQC47" s="82"/>
      <c r="KQD47" s="82"/>
      <c r="KQE47" s="82"/>
      <c r="KQF47" s="82"/>
      <c r="KQG47" s="82"/>
      <c r="KQH47" s="82"/>
      <c r="KQI47" s="82"/>
      <c r="KQJ47" s="82"/>
      <c r="KQK47" s="82"/>
      <c r="KQL47" s="82"/>
      <c r="KQM47" s="82"/>
      <c r="KQN47" s="82"/>
      <c r="KQO47" s="82"/>
      <c r="KQP47" s="82"/>
      <c r="KQQ47" s="82"/>
      <c r="KQR47" s="82"/>
      <c r="KQS47" s="82"/>
      <c r="KQT47" s="82"/>
      <c r="KQU47" s="82"/>
      <c r="KQV47" s="82"/>
      <c r="KQW47" s="82"/>
      <c r="KQX47" s="82"/>
      <c r="KQY47" s="82"/>
      <c r="KQZ47" s="82"/>
      <c r="KRA47" s="82"/>
      <c r="KRB47" s="82"/>
      <c r="KRC47" s="82"/>
      <c r="KRD47" s="82"/>
      <c r="KRE47" s="82"/>
      <c r="KRF47" s="82"/>
      <c r="KRG47" s="82"/>
      <c r="KRH47" s="82"/>
      <c r="KRI47" s="82"/>
      <c r="KRJ47" s="82"/>
      <c r="KRK47" s="82"/>
      <c r="KRL47" s="82"/>
      <c r="KRM47" s="82"/>
      <c r="KRN47" s="82"/>
      <c r="KRO47" s="82"/>
      <c r="KRP47" s="82"/>
      <c r="KRQ47" s="82"/>
      <c r="KRR47" s="82"/>
      <c r="KRS47" s="82"/>
      <c r="KRT47" s="82"/>
      <c r="KRU47" s="82"/>
      <c r="KRV47" s="82"/>
      <c r="KRW47" s="82"/>
      <c r="KRX47" s="82"/>
      <c r="KRY47" s="82"/>
      <c r="KRZ47" s="82"/>
      <c r="KSA47" s="82"/>
      <c r="KSB47" s="82"/>
      <c r="KSC47" s="82"/>
      <c r="KSD47" s="82"/>
      <c r="KSE47" s="82"/>
      <c r="KSF47" s="82"/>
      <c r="KSG47" s="82"/>
      <c r="KSH47" s="82"/>
      <c r="KSI47" s="82"/>
      <c r="KSJ47" s="82"/>
      <c r="KSK47" s="82"/>
      <c r="KSL47" s="82"/>
      <c r="KSM47" s="82"/>
      <c r="KSN47" s="82"/>
      <c r="KSO47" s="82"/>
      <c r="KSP47" s="82"/>
      <c r="KSQ47" s="82"/>
      <c r="KSR47" s="82"/>
      <c r="KSS47" s="82"/>
      <c r="KST47" s="82"/>
      <c r="KSU47" s="82"/>
      <c r="KSV47" s="82"/>
      <c r="KSW47" s="82"/>
      <c r="KSX47" s="82"/>
      <c r="KSY47" s="82"/>
      <c r="KSZ47" s="82"/>
      <c r="KTA47" s="82"/>
      <c r="KTB47" s="82"/>
      <c r="KTC47" s="82"/>
      <c r="KTD47" s="82"/>
      <c r="KTE47" s="82"/>
      <c r="KTF47" s="82"/>
      <c r="KTG47" s="82"/>
      <c r="KTH47" s="82"/>
      <c r="KTI47" s="82"/>
      <c r="KTJ47" s="82"/>
      <c r="KTK47" s="82"/>
      <c r="KTL47" s="82"/>
      <c r="KTM47" s="82"/>
      <c r="KTN47" s="82"/>
      <c r="KTO47" s="82"/>
      <c r="KTP47" s="82"/>
      <c r="KTQ47" s="82"/>
      <c r="KTR47" s="82"/>
      <c r="KTS47" s="82"/>
      <c r="KTT47" s="82"/>
      <c r="KTU47" s="82"/>
      <c r="KTV47" s="82"/>
      <c r="KTW47" s="82"/>
      <c r="KTX47" s="82"/>
      <c r="KTY47" s="82"/>
      <c r="KTZ47" s="82"/>
      <c r="KUA47" s="82"/>
      <c r="KUB47" s="82"/>
      <c r="KUC47" s="82"/>
      <c r="KUD47" s="82"/>
      <c r="KUE47" s="82"/>
      <c r="KUF47" s="82"/>
      <c r="KUG47" s="82"/>
      <c r="KUH47" s="82"/>
      <c r="KUI47" s="82"/>
      <c r="KUJ47" s="82"/>
      <c r="KUK47" s="82"/>
      <c r="KUL47" s="82"/>
      <c r="KUM47" s="82"/>
      <c r="KUN47" s="82"/>
      <c r="KUO47" s="82"/>
      <c r="KUP47" s="82"/>
      <c r="KUQ47" s="82"/>
      <c r="KUR47" s="82"/>
      <c r="KUS47" s="82"/>
      <c r="KUT47" s="82"/>
      <c r="KUU47" s="82"/>
      <c r="KUV47" s="82"/>
      <c r="KUW47" s="82"/>
      <c r="KUX47" s="82"/>
      <c r="KUY47" s="82"/>
      <c r="KUZ47" s="82"/>
      <c r="KVA47" s="82"/>
      <c r="KVB47" s="82"/>
      <c r="KVC47" s="82"/>
      <c r="KVD47" s="82"/>
      <c r="KVE47" s="82"/>
      <c r="KVF47" s="82"/>
      <c r="KVG47" s="82"/>
      <c r="KVH47" s="82"/>
      <c r="KVI47" s="82"/>
      <c r="KVJ47" s="82"/>
      <c r="KVK47" s="82"/>
      <c r="KVL47" s="82"/>
      <c r="KVM47" s="82"/>
      <c r="KVN47" s="82"/>
      <c r="KVO47" s="82"/>
      <c r="KVP47" s="82"/>
      <c r="KVQ47" s="82"/>
      <c r="KVR47" s="82"/>
      <c r="KVS47" s="82"/>
      <c r="KVT47" s="82"/>
      <c r="KVU47" s="82"/>
      <c r="KVV47" s="82"/>
      <c r="KVW47" s="82"/>
      <c r="KVX47" s="82"/>
      <c r="KVY47" s="82"/>
      <c r="KVZ47" s="82"/>
      <c r="KWA47" s="82"/>
      <c r="KWB47" s="82"/>
      <c r="KWC47" s="82"/>
      <c r="KWD47" s="82"/>
      <c r="KWE47" s="82"/>
      <c r="KWF47" s="82"/>
      <c r="KWG47" s="82"/>
      <c r="KWH47" s="82"/>
      <c r="KWI47" s="82"/>
      <c r="KWJ47" s="82"/>
      <c r="KWK47" s="82"/>
      <c r="KWL47" s="82"/>
      <c r="KWM47" s="82"/>
      <c r="KWN47" s="82"/>
      <c r="KWO47" s="82"/>
      <c r="KWP47" s="82"/>
      <c r="KWQ47" s="82"/>
      <c r="KWR47" s="82"/>
      <c r="KWS47" s="82"/>
      <c r="KWT47" s="82"/>
      <c r="KWU47" s="82"/>
      <c r="KWV47" s="82"/>
      <c r="KWW47" s="82"/>
      <c r="KWX47" s="82"/>
      <c r="KWY47" s="82"/>
      <c r="KWZ47" s="82"/>
      <c r="KXA47" s="82"/>
      <c r="KXB47" s="82"/>
      <c r="KXC47" s="82"/>
      <c r="KXD47" s="82"/>
      <c r="KXE47" s="82"/>
      <c r="KXF47" s="82"/>
      <c r="KXG47" s="82"/>
      <c r="KXH47" s="82"/>
      <c r="KXI47" s="82"/>
      <c r="KXJ47" s="82"/>
      <c r="KXK47" s="82"/>
      <c r="KXL47" s="82"/>
      <c r="KXM47" s="82"/>
      <c r="KXN47" s="82"/>
      <c r="KXO47" s="82"/>
      <c r="KXP47" s="82"/>
      <c r="KXQ47" s="82"/>
      <c r="KXR47" s="82"/>
      <c r="KXS47" s="82"/>
      <c r="KXT47" s="82"/>
      <c r="KXU47" s="82"/>
      <c r="KXV47" s="82"/>
      <c r="KXW47" s="82"/>
      <c r="KXX47" s="82"/>
      <c r="KXY47" s="82"/>
      <c r="KXZ47" s="82"/>
      <c r="KYA47" s="82"/>
      <c r="KYB47" s="82"/>
      <c r="KYC47" s="82"/>
      <c r="KYD47" s="82"/>
      <c r="KYE47" s="82"/>
      <c r="KYF47" s="82"/>
      <c r="KYG47" s="82"/>
      <c r="KYH47" s="82"/>
      <c r="KYI47" s="82"/>
      <c r="KYJ47" s="82"/>
      <c r="KYK47" s="82"/>
      <c r="KYL47" s="82"/>
      <c r="KYM47" s="82"/>
      <c r="KYN47" s="82"/>
      <c r="KYO47" s="82"/>
      <c r="KYP47" s="82"/>
      <c r="KYQ47" s="82"/>
      <c r="KYR47" s="82"/>
      <c r="KYS47" s="82"/>
      <c r="KYT47" s="82"/>
      <c r="KYU47" s="82"/>
      <c r="KYV47" s="82"/>
      <c r="KYW47" s="82"/>
      <c r="KYX47" s="82"/>
      <c r="KYY47" s="82"/>
      <c r="KYZ47" s="82"/>
      <c r="KZA47" s="82"/>
      <c r="KZB47" s="82"/>
      <c r="KZC47" s="82"/>
      <c r="KZD47" s="82"/>
      <c r="KZE47" s="82"/>
      <c r="KZF47" s="82"/>
      <c r="KZG47" s="82"/>
      <c r="KZH47" s="82"/>
      <c r="KZI47" s="82"/>
      <c r="KZJ47" s="82"/>
      <c r="KZK47" s="82"/>
      <c r="KZL47" s="82"/>
      <c r="KZM47" s="82"/>
      <c r="KZN47" s="82"/>
      <c r="KZO47" s="82"/>
      <c r="KZP47" s="82"/>
      <c r="KZQ47" s="82"/>
      <c r="KZR47" s="82"/>
      <c r="KZS47" s="82"/>
      <c r="KZT47" s="82"/>
      <c r="KZU47" s="82"/>
      <c r="KZV47" s="82"/>
      <c r="KZW47" s="82"/>
      <c r="KZX47" s="82"/>
      <c r="KZY47" s="82"/>
      <c r="KZZ47" s="82"/>
      <c r="LAA47" s="82"/>
      <c r="LAB47" s="82"/>
      <c r="LAC47" s="82"/>
      <c r="LAD47" s="82"/>
      <c r="LAE47" s="82"/>
      <c r="LAF47" s="82"/>
      <c r="LAG47" s="82"/>
      <c r="LAH47" s="82"/>
      <c r="LAI47" s="82"/>
      <c r="LAJ47" s="82"/>
      <c r="LAK47" s="82"/>
      <c r="LAL47" s="82"/>
      <c r="LAM47" s="82"/>
      <c r="LAN47" s="82"/>
      <c r="LAO47" s="82"/>
      <c r="LAP47" s="82"/>
      <c r="LAQ47" s="82"/>
      <c r="LAR47" s="82"/>
      <c r="LAS47" s="82"/>
      <c r="LAT47" s="82"/>
      <c r="LAU47" s="82"/>
      <c r="LAV47" s="82"/>
      <c r="LAW47" s="82"/>
      <c r="LAX47" s="82"/>
      <c r="LAY47" s="82"/>
      <c r="LAZ47" s="82"/>
      <c r="LBA47" s="82"/>
      <c r="LBB47" s="82"/>
      <c r="LBC47" s="82"/>
      <c r="LBD47" s="82"/>
      <c r="LBE47" s="82"/>
      <c r="LBF47" s="82"/>
      <c r="LBG47" s="82"/>
      <c r="LBH47" s="82"/>
      <c r="LBI47" s="82"/>
      <c r="LBJ47" s="82"/>
      <c r="LBK47" s="82"/>
      <c r="LBL47" s="82"/>
      <c r="LBM47" s="82"/>
      <c r="LBN47" s="82"/>
      <c r="LBO47" s="82"/>
      <c r="LBP47" s="82"/>
      <c r="LBQ47" s="82"/>
      <c r="LBR47" s="82"/>
      <c r="LBS47" s="82"/>
      <c r="LBT47" s="82"/>
      <c r="LBU47" s="82"/>
      <c r="LBV47" s="82"/>
      <c r="LBW47" s="82"/>
      <c r="LBX47" s="82"/>
      <c r="LBY47" s="82"/>
      <c r="LBZ47" s="82"/>
      <c r="LCA47" s="82"/>
      <c r="LCB47" s="82"/>
      <c r="LCC47" s="82"/>
      <c r="LCD47" s="82"/>
      <c r="LCE47" s="82"/>
      <c r="LCF47" s="82"/>
      <c r="LCG47" s="82"/>
      <c r="LCH47" s="82"/>
      <c r="LCI47" s="82"/>
      <c r="LCJ47" s="82"/>
      <c r="LCK47" s="82"/>
      <c r="LCL47" s="82"/>
      <c r="LCM47" s="82"/>
      <c r="LCN47" s="82"/>
      <c r="LCO47" s="82"/>
      <c r="LCP47" s="82"/>
      <c r="LCQ47" s="82"/>
      <c r="LCR47" s="82"/>
      <c r="LCS47" s="82"/>
      <c r="LCT47" s="82"/>
      <c r="LCU47" s="82"/>
      <c r="LCV47" s="82"/>
      <c r="LCW47" s="82"/>
      <c r="LCX47" s="82"/>
      <c r="LCY47" s="82"/>
      <c r="LCZ47" s="82"/>
      <c r="LDA47" s="82"/>
      <c r="LDB47" s="82"/>
      <c r="LDC47" s="82"/>
      <c r="LDD47" s="82"/>
      <c r="LDE47" s="82"/>
      <c r="LDF47" s="82"/>
      <c r="LDG47" s="82"/>
      <c r="LDH47" s="82"/>
      <c r="LDI47" s="82"/>
      <c r="LDJ47" s="82"/>
      <c r="LDK47" s="82"/>
      <c r="LDL47" s="82"/>
      <c r="LDM47" s="82"/>
      <c r="LDN47" s="82"/>
      <c r="LDO47" s="82"/>
      <c r="LDP47" s="82"/>
      <c r="LDQ47" s="82"/>
      <c r="LDR47" s="82"/>
      <c r="LDS47" s="82"/>
      <c r="LDT47" s="82"/>
      <c r="LDU47" s="82"/>
      <c r="LDV47" s="82"/>
      <c r="LDW47" s="82"/>
      <c r="LDX47" s="82"/>
      <c r="LDY47" s="82"/>
      <c r="LDZ47" s="82"/>
      <c r="LEA47" s="82"/>
      <c r="LEB47" s="82"/>
      <c r="LEC47" s="82"/>
      <c r="LED47" s="82"/>
      <c r="LEE47" s="82"/>
      <c r="LEF47" s="82"/>
      <c r="LEG47" s="82"/>
      <c r="LEH47" s="82"/>
      <c r="LEI47" s="82"/>
      <c r="LEJ47" s="82"/>
      <c r="LEK47" s="82"/>
      <c r="LEL47" s="82"/>
      <c r="LEM47" s="82"/>
      <c r="LEN47" s="82"/>
      <c r="LEO47" s="82"/>
      <c r="LEP47" s="82"/>
      <c r="LEQ47" s="82"/>
      <c r="LER47" s="82"/>
      <c r="LES47" s="82"/>
      <c r="LET47" s="82"/>
      <c r="LEU47" s="82"/>
      <c r="LEV47" s="82"/>
      <c r="LEW47" s="82"/>
      <c r="LEX47" s="82"/>
      <c r="LEY47" s="82"/>
      <c r="LEZ47" s="82"/>
      <c r="LFA47" s="82"/>
      <c r="LFB47" s="82"/>
      <c r="LFC47" s="82"/>
      <c r="LFD47" s="82"/>
      <c r="LFE47" s="82"/>
      <c r="LFF47" s="82"/>
      <c r="LFG47" s="82"/>
      <c r="LFH47" s="82"/>
      <c r="LFI47" s="82"/>
      <c r="LFJ47" s="82"/>
      <c r="LFK47" s="82"/>
      <c r="LFL47" s="82"/>
      <c r="LFM47" s="82"/>
      <c r="LFN47" s="82"/>
      <c r="LFO47" s="82"/>
      <c r="LFP47" s="82"/>
      <c r="LFQ47" s="82"/>
      <c r="LFR47" s="82"/>
      <c r="LFS47" s="82"/>
      <c r="LFT47" s="82"/>
      <c r="LFU47" s="82"/>
      <c r="LFV47" s="82"/>
      <c r="LFW47" s="82"/>
      <c r="LFX47" s="82"/>
      <c r="LFY47" s="82"/>
      <c r="LFZ47" s="82"/>
      <c r="LGA47" s="82"/>
      <c r="LGB47" s="82"/>
      <c r="LGC47" s="82"/>
      <c r="LGD47" s="82"/>
      <c r="LGE47" s="82"/>
      <c r="LGF47" s="82"/>
      <c r="LGG47" s="82"/>
      <c r="LGH47" s="82"/>
      <c r="LGI47" s="82"/>
      <c r="LGJ47" s="82"/>
      <c r="LGK47" s="82"/>
      <c r="LGL47" s="82"/>
      <c r="LGM47" s="82"/>
      <c r="LGN47" s="82"/>
      <c r="LGO47" s="82"/>
      <c r="LGP47" s="82"/>
      <c r="LGQ47" s="82"/>
      <c r="LGR47" s="82"/>
      <c r="LGS47" s="82"/>
      <c r="LGT47" s="82"/>
      <c r="LGU47" s="82"/>
      <c r="LGV47" s="82"/>
      <c r="LGW47" s="82"/>
      <c r="LGX47" s="82"/>
      <c r="LGY47" s="82"/>
      <c r="LGZ47" s="82"/>
      <c r="LHA47" s="82"/>
      <c r="LHB47" s="82"/>
      <c r="LHC47" s="82"/>
      <c r="LHD47" s="82"/>
      <c r="LHE47" s="82"/>
      <c r="LHF47" s="82"/>
      <c r="LHG47" s="82"/>
      <c r="LHH47" s="82"/>
      <c r="LHI47" s="82"/>
      <c r="LHJ47" s="82"/>
      <c r="LHK47" s="82"/>
      <c r="LHL47" s="82"/>
      <c r="LHM47" s="82"/>
      <c r="LHN47" s="82"/>
      <c r="LHO47" s="82"/>
      <c r="LHP47" s="82"/>
      <c r="LHQ47" s="82"/>
      <c r="LHR47" s="82"/>
      <c r="LHS47" s="82"/>
      <c r="LHT47" s="82"/>
      <c r="LHU47" s="82"/>
      <c r="LHV47" s="82"/>
      <c r="LHW47" s="82"/>
      <c r="LHX47" s="82"/>
      <c r="LHY47" s="82"/>
      <c r="LHZ47" s="82"/>
      <c r="LIA47" s="82"/>
      <c r="LIB47" s="82"/>
      <c r="LIC47" s="82"/>
      <c r="LID47" s="82"/>
      <c r="LIE47" s="82"/>
      <c r="LIF47" s="82"/>
      <c r="LIG47" s="82"/>
      <c r="LIH47" s="82"/>
      <c r="LII47" s="82"/>
      <c r="LIJ47" s="82"/>
      <c r="LIK47" s="82"/>
      <c r="LIL47" s="82"/>
      <c r="LIM47" s="82"/>
      <c r="LIN47" s="82"/>
      <c r="LIO47" s="82"/>
      <c r="LIP47" s="82"/>
      <c r="LIQ47" s="82"/>
      <c r="LIR47" s="82"/>
      <c r="LIS47" s="82"/>
      <c r="LIT47" s="82"/>
      <c r="LIU47" s="82"/>
      <c r="LIV47" s="82"/>
      <c r="LIW47" s="82"/>
      <c r="LIX47" s="82"/>
      <c r="LIY47" s="82"/>
      <c r="LIZ47" s="82"/>
      <c r="LJA47" s="82"/>
      <c r="LJB47" s="82"/>
      <c r="LJC47" s="82"/>
      <c r="LJD47" s="82"/>
      <c r="LJE47" s="82"/>
      <c r="LJF47" s="82"/>
      <c r="LJG47" s="82"/>
      <c r="LJH47" s="82"/>
      <c r="LJI47" s="82"/>
      <c r="LJJ47" s="82"/>
      <c r="LJK47" s="82"/>
      <c r="LJL47" s="82"/>
      <c r="LJM47" s="82"/>
      <c r="LJN47" s="82"/>
      <c r="LJO47" s="82"/>
      <c r="LJP47" s="82"/>
      <c r="LJQ47" s="82"/>
      <c r="LJR47" s="82"/>
      <c r="LJS47" s="82"/>
      <c r="LJT47" s="82"/>
      <c r="LJU47" s="82"/>
      <c r="LJV47" s="82"/>
      <c r="LJW47" s="82"/>
      <c r="LJX47" s="82"/>
      <c r="LJY47" s="82"/>
      <c r="LJZ47" s="82"/>
      <c r="LKA47" s="82"/>
      <c r="LKB47" s="82"/>
      <c r="LKC47" s="82"/>
      <c r="LKD47" s="82"/>
      <c r="LKE47" s="82"/>
      <c r="LKF47" s="82"/>
      <c r="LKG47" s="82"/>
      <c r="LKH47" s="82"/>
      <c r="LKI47" s="82"/>
      <c r="LKJ47" s="82"/>
      <c r="LKK47" s="82"/>
      <c r="LKL47" s="82"/>
      <c r="LKM47" s="82"/>
      <c r="LKN47" s="82"/>
      <c r="LKO47" s="82"/>
      <c r="LKP47" s="82"/>
      <c r="LKQ47" s="82"/>
      <c r="LKR47" s="82"/>
      <c r="LKS47" s="82"/>
      <c r="LKT47" s="82"/>
      <c r="LKU47" s="82"/>
      <c r="LKV47" s="82"/>
      <c r="LKW47" s="82"/>
      <c r="LKX47" s="82"/>
      <c r="LKY47" s="82"/>
      <c r="LKZ47" s="82"/>
      <c r="LLA47" s="82"/>
      <c r="LLB47" s="82"/>
      <c r="LLC47" s="82"/>
      <c r="LLD47" s="82"/>
      <c r="LLE47" s="82"/>
      <c r="LLF47" s="82"/>
      <c r="LLG47" s="82"/>
      <c r="LLH47" s="82"/>
      <c r="LLI47" s="82"/>
      <c r="LLJ47" s="82"/>
      <c r="LLK47" s="82"/>
      <c r="LLL47" s="82"/>
      <c r="LLM47" s="82"/>
      <c r="LLN47" s="82"/>
      <c r="LLO47" s="82"/>
      <c r="LLP47" s="82"/>
      <c r="LLQ47" s="82"/>
      <c r="LLR47" s="82"/>
      <c r="LLS47" s="82"/>
      <c r="LLT47" s="82"/>
      <c r="LLU47" s="82"/>
      <c r="LLV47" s="82"/>
      <c r="LLW47" s="82"/>
      <c r="LLX47" s="82"/>
      <c r="LLY47" s="82"/>
      <c r="LLZ47" s="82"/>
      <c r="LMA47" s="82"/>
      <c r="LMB47" s="82"/>
      <c r="LMC47" s="82"/>
      <c r="LMD47" s="82"/>
      <c r="LME47" s="82"/>
      <c r="LMF47" s="82"/>
      <c r="LMG47" s="82"/>
      <c r="LMH47" s="82"/>
      <c r="LMI47" s="82"/>
      <c r="LMJ47" s="82"/>
      <c r="LMK47" s="82"/>
      <c r="LML47" s="82"/>
      <c r="LMM47" s="82"/>
      <c r="LMN47" s="82"/>
      <c r="LMO47" s="82"/>
      <c r="LMP47" s="82"/>
      <c r="LMQ47" s="82"/>
      <c r="LMR47" s="82"/>
      <c r="LMS47" s="82"/>
      <c r="LMT47" s="82"/>
      <c r="LMU47" s="82"/>
      <c r="LMV47" s="82"/>
      <c r="LMW47" s="82"/>
      <c r="LMX47" s="82"/>
      <c r="LMY47" s="82"/>
      <c r="LMZ47" s="82"/>
      <c r="LNA47" s="82"/>
      <c r="LNB47" s="82"/>
      <c r="LNC47" s="82"/>
      <c r="LND47" s="82"/>
      <c r="LNE47" s="82"/>
      <c r="LNF47" s="82"/>
      <c r="LNG47" s="82"/>
      <c r="LNH47" s="82"/>
      <c r="LNI47" s="82"/>
      <c r="LNJ47" s="82"/>
      <c r="LNK47" s="82"/>
      <c r="LNL47" s="82"/>
      <c r="LNM47" s="82"/>
      <c r="LNN47" s="82"/>
      <c r="LNO47" s="82"/>
      <c r="LNP47" s="82"/>
      <c r="LNQ47" s="82"/>
      <c r="LNR47" s="82"/>
      <c r="LNS47" s="82"/>
      <c r="LNT47" s="82"/>
      <c r="LNU47" s="82"/>
      <c r="LNV47" s="82"/>
      <c r="LNW47" s="82"/>
      <c r="LNX47" s="82"/>
      <c r="LNY47" s="82"/>
      <c r="LNZ47" s="82"/>
      <c r="LOA47" s="82"/>
      <c r="LOB47" s="82"/>
      <c r="LOC47" s="82"/>
      <c r="LOD47" s="82"/>
      <c r="LOE47" s="82"/>
      <c r="LOF47" s="82"/>
      <c r="LOG47" s="82"/>
      <c r="LOH47" s="82"/>
      <c r="LOI47" s="82"/>
      <c r="LOJ47" s="82"/>
      <c r="LOK47" s="82"/>
      <c r="LOL47" s="82"/>
      <c r="LOM47" s="82"/>
      <c r="LON47" s="82"/>
      <c r="LOO47" s="82"/>
      <c r="LOP47" s="82"/>
      <c r="LOQ47" s="82"/>
      <c r="LOR47" s="82"/>
      <c r="LOS47" s="82"/>
      <c r="LOT47" s="82"/>
      <c r="LOU47" s="82"/>
      <c r="LOV47" s="82"/>
      <c r="LOW47" s="82"/>
      <c r="LOX47" s="82"/>
      <c r="LOY47" s="82"/>
      <c r="LOZ47" s="82"/>
      <c r="LPA47" s="82"/>
      <c r="LPB47" s="82"/>
      <c r="LPC47" s="82"/>
      <c r="LPD47" s="82"/>
      <c r="LPE47" s="82"/>
      <c r="LPF47" s="82"/>
      <c r="LPG47" s="82"/>
      <c r="LPH47" s="82"/>
      <c r="LPI47" s="82"/>
      <c r="LPJ47" s="82"/>
      <c r="LPK47" s="82"/>
      <c r="LPL47" s="82"/>
      <c r="LPM47" s="82"/>
      <c r="LPN47" s="82"/>
      <c r="LPO47" s="82"/>
      <c r="LPP47" s="82"/>
      <c r="LPQ47" s="82"/>
      <c r="LPR47" s="82"/>
      <c r="LPS47" s="82"/>
      <c r="LPT47" s="82"/>
      <c r="LPU47" s="82"/>
      <c r="LPV47" s="82"/>
      <c r="LPW47" s="82"/>
      <c r="LPX47" s="82"/>
      <c r="LPY47" s="82"/>
      <c r="LPZ47" s="82"/>
      <c r="LQA47" s="82"/>
      <c r="LQB47" s="82"/>
      <c r="LQC47" s="82"/>
      <c r="LQD47" s="82"/>
      <c r="LQE47" s="82"/>
      <c r="LQF47" s="82"/>
      <c r="LQG47" s="82"/>
      <c r="LQH47" s="82"/>
      <c r="LQI47" s="82"/>
      <c r="LQJ47" s="82"/>
      <c r="LQK47" s="82"/>
      <c r="LQL47" s="82"/>
      <c r="LQM47" s="82"/>
      <c r="LQN47" s="82"/>
      <c r="LQO47" s="82"/>
      <c r="LQP47" s="82"/>
      <c r="LQQ47" s="82"/>
      <c r="LQR47" s="82"/>
      <c r="LQS47" s="82"/>
      <c r="LQT47" s="82"/>
      <c r="LQU47" s="82"/>
      <c r="LQV47" s="82"/>
      <c r="LQW47" s="82"/>
      <c r="LQX47" s="82"/>
      <c r="LQY47" s="82"/>
      <c r="LQZ47" s="82"/>
      <c r="LRA47" s="82"/>
      <c r="LRB47" s="82"/>
      <c r="LRC47" s="82"/>
      <c r="LRD47" s="82"/>
      <c r="LRE47" s="82"/>
      <c r="LRF47" s="82"/>
      <c r="LRG47" s="82"/>
      <c r="LRH47" s="82"/>
      <c r="LRI47" s="82"/>
      <c r="LRJ47" s="82"/>
      <c r="LRK47" s="82"/>
      <c r="LRL47" s="82"/>
      <c r="LRM47" s="82"/>
      <c r="LRN47" s="82"/>
      <c r="LRO47" s="82"/>
      <c r="LRP47" s="82"/>
      <c r="LRQ47" s="82"/>
      <c r="LRR47" s="82"/>
      <c r="LRS47" s="82"/>
      <c r="LRT47" s="82"/>
      <c r="LRU47" s="82"/>
      <c r="LRV47" s="82"/>
      <c r="LRW47" s="82"/>
      <c r="LRX47" s="82"/>
      <c r="LRY47" s="82"/>
      <c r="LRZ47" s="82"/>
      <c r="LSA47" s="82"/>
      <c r="LSB47" s="82"/>
      <c r="LSC47" s="82"/>
      <c r="LSD47" s="82"/>
      <c r="LSE47" s="82"/>
      <c r="LSF47" s="82"/>
      <c r="LSG47" s="82"/>
      <c r="LSH47" s="82"/>
      <c r="LSI47" s="82"/>
      <c r="LSJ47" s="82"/>
      <c r="LSK47" s="82"/>
      <c r="LSL47" s="82"/>
      <c r="LSM47" s="82"/>
      <c r="LSN47" s="82"/>
      <c r="LSO47" s="82"/>
      <c r="LSP47" s="82"/>
      <c r="LSQ47" s="82"/>
      <c r="LSR47" s="82"/>
      <c r="LSS47" s="82"/>
      <c r="LST47" s="82"/>
      <c r="LSU47" s="82"/>
      <c r="LSV47" s="82"/>
      <c r="LSW47" s="82"/>
      <c r="LSX47" s="82"/>
      <c r="LSY47" s="82"/>
      <c r="LSZ47" s="82"/>
      <c r="LTA47" s="82"/>
      <c r="LTB47" s="82"/>
      <c r="LTC47" s="82"/>
      <c r="LTD47" s="82"/>
      <c r="LTE47" s="82"/>
      <c r="LTF47" s="82"/>
      <c r="LTG47" s="82"/>
      <c r="LTH47" s="82"/>
      <c r="LTI47" s="82"/>
      <c r="LTJ47" s="82"/>
      <c r="LTK47" s="82"/>
      <c r="LTL47" s="82"/>
      <c r="LTM47" s="82"/>
      <c r="LTN47" s="82"/>
      <c r="LTO47" s="82"/>
      <c r="LTP47" s="82"/>
      <c r="LTQ47" s="82"/>
      <c r="LTR47" s="82"/>
      <c r="LTS47" s="82"/>
      <c r="LTT47" s="82"/>
      <c r="LTU47" s="82"/>
      <c r="LTV47" s="82"/>
      <c r="LTW47" s="82"/>
      <c r="LTX47" s="82"/>
      <c r="LTY47" s="82"/>
      <c r="LTZ47" s="82"/>
      <c r="LUA47" s="82"/>
      <c r="LUB47" s="82"/>
      <c r="LUC47" s="82"/>
      <c r="LUD47" s="82"/>
      <c r="LUE47" s="82"/>
      <c r="LUF47" s="82"/>
      <c r="LUG47" s="82"/>
      <c r="LUH47" s="82"/>
      <c r="LUI47" s="82"/>
      <c r="LUJ47" s="82"/>
      <c r="LUK47" s="82"/>
      <c r="LUL47" s="82"/>
      <c r="LUM47" s="82"/>
      <c r="LUN47" s="82"/>
      <c r="LUO47" s="82"/>
      <c r="LUP47" s="82"/>
      <c r="LUQ47" s="82"/>
      <c r="LUR47" s="82"/>
      <c r="LUS47" s="82"/>
      <c r="LUT47" s="82"/>
      <c r="LUU47" s="82"/>
      <c r="LUV47" s="82"/>
      <c r="LUW47" s="82"/>
      <c r="LUX47" s="82"/>
      <c r="LUY47" s="82"/>
      <c r="LUZ47" s="82"/>
      <c r="LVA47" s="82"/>
      <c r="LVB47" s="82"/>
      <c r="LVC47" s="82"/>
      <c r="LVD47" s="82"/>
      <c r="LVE47" s="82"/>
      <c r="LVF47" s="82"/>
      <c r="LVG47" s="82"/>
      <c r="LVH47" s="82"/>
      <c r="LVI47" s="82"/>
      <c r="LVJ47" s="82"/>
      <c r="LVK47" s="82"/>
      <c r="LVL47" s="82"/>
      <c r="LVM47" s="82"/>
      <c r="LVN47" s="82"/>
      <c r="LVO47" s="82"/>
      <c r="LVP47" s="82"/>
      <c r="LVQ47" s="82"/>
      <c r="LVR47" s="82"/>
      <c r="LVS47" s="82"/>
      <c r="LVT47" s="82"/>
      <c r="LVU47" s="82"/>
      <c r="LVV47" s="82"/>
      <c r="LVW47" s="82"/>
      <c r="LVX47" s="82"/>
      <c r="LVY47" s="82"/>
      <c r="LVZ47" s="82"/>
      <c r="LWA47" s="82"/>
      <c r="LWB47" s="82"/>
      <c r="LWC47" s="82"/>
      <c r="LWD47" s="82"/>
      <c r="LWE47" s="82"/>
      <c r="LWF47" s="82"/>
      <c r="LWG47" s="82"/>
      <c r="LWH47" s="82"/>
      <c r="LWI47" s="82"/>
      <c r="LWJ47" s="82"/>
      <c r="LWK47" s="82"/>
      <c r="LWL47" s="82"/>
      <c r="LWM47" s="82"/>
      <c r="LWN47" s="82"/>
      <c r="LWO47" s="82"/>
      <c r="LWP47" s="82"/>
      <c r="LWQ47" s="82"/>
      <c r="LWR47" s="82"/>
      <c r="LWS47" s="82"/>
      <c r="LWT47" s="82"/>
      <c r="LWU47" s="82"/>
      <c r="LWV47" s="82"/>
      <c r="LWW47" s="82"/>
      <c r="LWX47" s="82"/>
      <c r="LWY47" s="82"/>
      <c r="LWZ47" s="82"/>
      <c r="LXA47" s="82"/>
      <c r="LXB47" s="82"/>
      <c r="LXC47" s="82"/>
      <c r="LXD47" s="82"/>
      <c r="LXE47" s="82"/>
      <c r="LXF47" s="82"/>
      <c r="LXG47" s="82"/>
      <c r="LXH47" s="82"/>
      <c r="LXI47" s="82"/>
      <c r="LXJ47" s="82"/>
      <c r="LXK47" s="82"/>
      <c r="LXL47" s="82"/>
      <c r="LXM47" s="82"/>
      <c r="LXN47" s="82"/>
      <c r="LXO47" s="82"/>
      <c r="LXP47" s="82"/>
      <c r="LXQ47" s="82"/>
      <c r="LXR47" s="82"/>
      <c r="LXS47" s="82"/>
      <c r="LXT47" s="82"/>
      <c r="LXU47" s="82"/>
      <c r="LXV47" s="82"/>
      <c r="LXW47" s="82"/>
      <c r="LXX47" s="82"/>
      <c r="LXY47" s="82"/>
      <c r="LXZ47" s="82"/>
      <c r="LYA47" s="82"/>
      <c r="LYB47" s="82"/>
      <c r="LYC47" s="82"/>
      <c r="LYD47" s="82"/>
      <c r="LYE47" s="82"/>
      <c r="LYF47" s="82"/>
      <c r="LYG47" s="82"/>
      <c r="LYH47" s="82"/>
      <c r="LYI47" s="82"/>
      <c r="LYJ47" s="82"/>
      <c r="LYK47" s="82"/>
      <c r="LYL47" s="82"/>
      <c r="LYM47" s="82"/>
      <c r="LYN47" s="82"/>
      <c r="LYO47" s="82"/>
      <c r="LYP47" s="82"/>
      <c r="LYQ47" s="82"/>
      <c r="LYR47" s="82"/>
      <c r="LYS47" s="82"/>
      <c r="LYT47" s="82"/>
      <c r="LYU47" s="82"/>
      <c r="LYV47" s="82"/>
      <c r="LYW47" s="82"/>
      <c r="LYX47" s="82"/>
      <c r="LYY47" s="82"/>
      <c r="LYZ47" s="82"/>
      <c r="LZA47" s="82"/>
      <c r="LZB47" s="82"/>
      <c r="LZC47" s="82"/>
      <c r="LZD47" s="82"/>
      <c r="LZE47" s="82"/>
      <c r="LZF47" s="82"/>
      <c r="LZG47" s="82"/>
      <c r="LZH47" s="82"/>
      <c r="LZI47" s="82"/>
      <c r="LZJ47" s="82"/>
      <c r="LZK47" s="82"/>
      <c r="LZL47" s="82"/>
      <c r="LZM47" s="82"/>
      <c r="LZN47" s="82"/>
      <c r="LZO47" s="82"/>
      <c r="LZP47" s="82"/>
      <c r="LZQ47" s="82"/>
      <c r="LZR47" s="82"/>
      <c r="LZS47" s="82"/>
      <c r="LZT47" s="82"/>
      <c r="LZU47" s="82"/>
      <c r="LZV47" s="82"/>
      <c r="LZW47" s="82"/>
      <c r="LZX47" s="82"/>
      <c r="LZY47" s="82"/>
      <c r="LZZ47" s="82"/>
      <c r="MAA47" s="82"/>
      <c r="MAB47" s="82"/>
      <c r="MAC47" s="82"/>
      <c r="MAD47" s="82"/>
      <c r="MAE47" s="82"/>
      <c r="MAF47" s="82"/>
      <c r="MAG47" s="82"/>
      <c r="MAH47" s="82"/>
      <c r="MAI47" s="82"/>
      <c r="MAJ47" s="82"/>
      <c r="MAK47" s="82"/>
      <c r="MAL47" s="82"/>
      <c r="MAM47" s="82"/>
      <c r="MAN47" s="82"/>
      <c r="MAO47" s="82"/>
      <c r="MAP47" s="82"/>
      <c r="MAQ47" s="82"/>
      <c r="MAR47" s="82"/>
      <c r="MAS47" s="82"/>
      <c r="MAT47" s="82"/>
      <c r="MAU47" s="82"/>
      <c r="MAV47" s="82"/>
      <c r="MAW47" s="82"/>
      <c r="MAX47" s="82"/>
      <c r="MAY47" s="82"/>
      <c r="MAZ47" s="82"/>
      <c r="MBA47" s="82"/>
      <c r="MBB47" s="82"/>
      <c r="MBC47" s="82"/>
      <c r="MBD47" s="82"/>
      <c r="MBE47" s="82"/>
      <c r="MBF47" s="82"/>
      <c r="MBG47" s="82"/>
      <c r="MBH47" s="82"/>
      <c r="MBI47" s="82"/>
      <c r="MBJ47" s="82"/>
      <c r="MBK47" s="82"/>
      <c r="MBL47" s="82"/>
      <c r="MBM47" s="82"/>
      <c r="MBN47" s="82"/>
      <c r="MBO47" s="82"/>
      <c r="MBP47" s="82"/>
      <c r="MBQ47" s="82"/>
      <c r="MBR47" s="82"/>
      <c r="MBS47" s="82"/>
      <c r="MBT47" s="82"/>
      <c r="MBU47" s="82"/>
      <c r="MBV47" s="82"/>
      <c r="MBW47" s="82"/>
      <c r="MBX47" s="82"/>
      <c r="MBY47" s="82"/>
      <c r="MBZ47" s="82"/>
      <c r="MCA47" s="82"/>
      <c r="MCB47" s="82"/>
      <c r="MCC47" s="82"/>
      <c r="MCD47" s="82"/>
      <c r="MCE47" s="82"/>
      <c r="MCF47" s="82"/>
      <c r="MCG47" s="82"/>
      <c r="MCH47" s="82"/>
      <c r="MCI47" s="82"/>
      <c r="MCJ47" s="82"/>
      <c r="MCK47" s="82"/>
      <c r="MCL47" s="82"/>
      <c r="MCM47" s="82"/>
      <c r="MCN47" s="82"/>
      <c r="MCO47" s="82"/>
      <c r="MCP47" s="82"/>
      <c r="MCQ47" s="82"/>
      <c r="MCR47" s="82"/>
      <c r="MCS47" s="82"/>
      <c r="MCT47" s="82"/>
      <c r="MCU47" s="82"/>
      <c r="MCV47" s="82"/>
      <c r="MCW47" s="82"/>
      <c r="MCX47" s="82"/>
      <c r="MCY47" s="82"/>
      <c r="MCZ47" s="82"/>
      <c r="MDA47" s="82"/>
      <c r="MDB47" s="82"/>
      <c r="MDC47" s="82"/>
      <c r="MDD47" s="82"/>
      <c r="MDE47" s="82"/>
      <c r="MDF47" s="82"/>
      <c r="MDG47" s="82"/>
      <c r="MDH47" s="82"/>
      <c r="MDI47" s="82"/>
      <c r="MDJ47" s="82"/>
      <c r="MDK47" s="82"/>
      <c r="MDL47" s="82"/>
      <c r="MDM47" s="82"/>
      <c r="MDN47" s="82"/>
      <c r="MDO47" s="82"/>
      <c r="MDP47" s="82"/>
      <c r="MDQ47" s="82"/>
      <c r="MDR47" s="82"/>
      <c r="MDS47" s="82"/>
      <c r="MDT47" s="82"/>
      <c r="MDU47" s="82"/>
      <c r="MDV47" s="82"/>
      <c r="MDW47" s="82"/>
      <c r="MDX47" s="82"/>
      <c r="MDY47" s="82"/>
      <c r="MDZ47" s="82"/>
      <c r="MEA47" s="82"/>
      <c r="MEB47" s="82"/>
      <c r="MEC47" s="82"/>
      <c r="MED47" s="82"/>
      <c r="MEE47" s="82"/>
      <c r="MEF47" s="82"/>
      <c r="MEG47" s="82"/>
      <c r="MEH47" s="82"/>
      <c r="MEI47" s="82"/>
      <c r="MEJ47" s="82"/>
      <c r="MEK47" s="82"/>
      <c r="MEL47" s="82"/>
      <c r="MEM47" s="82"/>
      <c r="MEN47" s="82"/>
      <c r="MEO47" s="82"/>
      <c r="MEP47" s="82"/>
      <c r="MEQ47" s="82"/>
      <c r="MER47" s="82"/>
      <c r="MES47" s="82"/>
      <c r="MET47" s="82"/>
      <c r="MEU47" s="82"/>
      <c r="MEV47" s="82"/>
      <c r="MEW47" s="82"/>
      <c r="MEX47" s="82"/>
      <c r="MEY47" s="82"/>
      <c r="MEZ47" s="82"/>
      <c r="MFA47" s="82"/>
      <c r="MFB47" s="82"/>
      <c r="MFC47" s="82"/>
      <c r="MFD47" s="82"/>
      <c r="MFE47" s="82"/>
      <c r="MFF47" s="82"/>
      <c r="MFG47" s="82"/>
      <c r="MFH47" s="82"/>
      <c r="MFI47" s="82"/>
      <c r="MFJ47" s="82"/>
      <c r="MFK47" s="82"/>
      <c r="MFL47" s="82"/>
      <c r="MFM47" s="82"/>
      <c r="MFN47" s="82"/>
      <c r="MFO47" s="82"/>
      <c r="MFP47" s="82"/>
      <c r="MFQ47" s="82"/>
      <c r="MFR47" s="82"/>
      <c r="MFS47" s="82"/>
      <c r="MFT47" s="82"/>
      <c r="MFU47" s="82"/>
      <c r="MFV47" s="82"/>
      <c r="MFW47" s="82"/>
      <c r="MFX47" s="82"/>
      <c r="MFY47" s="82"/>
      <c r="MFZ47" s="82"/>
      <c r="MGA47" s="82"/>
      <c r="MGB47" s="82"/>
      <c r="MGC47" s="82"/>
      <c r="MGD47" s="82"/>
      <c r="MGE47" s="82"/>
      <c r="MGF47" s="82"/>
      <c r="MGG47" s="82"/>
      <c r="MGH47" s="82"/>
      <c r="MGI47" s="82"/>
      <c r="MGJ47" s="82"/>
      <c r="MGK47" s="82"/>
      <c r="MGL47" s="82"/>
      <c r="MGM47" s="82"/>
      <c r="MGN47" s="82"/>
      <c r="MGO47" s="82"/>
      <c r="MGP47" s="82"/>
      <c r="MGQ47" s="82"/>
      <c r="MGR47" s="82"/>
      <c r="MGS47" s="82"/>
      <c r="MGT47" s="82"/>
      <c r="MGU47" s="82"/>
      <c r="MGV47" s="82"/>
      <c r="MGW47" s="82"/>
      <c r="MGX47" s="82"/>
      <c r="MGY47" s="82"/>
      <c r="MGZ47" s="82"/>
      <c r="MHA47" s="82"/>
      <c r="MHB47" s="82"/>
      <c r="MHC47" s="82"/>
      <c r="MHD47" s="82"/>
      <c r="MHE47" s="82"/>
      <c r="MHF47" s="82"/>
      <c r="MHG47" s="82"/>
      <c r="MHH47" s="82"/>
      <c r="MHI47" s="82"/>
      <c r="MHJ47" s="82"/>
      <c r="MHK47" s="82"/>
      <c r="MHL47" s="82"/>
      <c r="MHM47" s="82"/>
      <c r="MHN47" s="82"/>
      <c r="MHO47" s="82"/>
      <c r="MHP47" s="82"/>
      <c r="MHQ47" s="82"/>
      <c r="MHR47" s="82"/>
      <c r="MHS47" s="82"/>
      <c r="MHT47" s="82"/>
      <c r="MHU47" s="82"/>
      <c r="MHV47" s="82"/>
      <c r="MHW47" s="82"/>
      <c r="MHX47" s="82"/>
      <c r="MHY47" s="82"/>
      <c r="MHZ47" s="82"/>
      <c r="MIA47" s="82"/>
      <c r="MIB47" s="82"/>
      <c r="MIC47" s="82"/>
      <c r="MID47" s="82"/>
      <c r="MIE47" s="82"/>
      <c r="MIF47" s="82"/>
      <c r="MIG47" s="82"/>
      <c r="MIH47" s="82"/>
      <c r="MII47" s="82"/>
      <c r="MIJ47" s="82"/>
      <c r="MIK47" s="82"/>
      <c r="MIL47" s="82"/>
      <c r="MIM47" s="82"/>
      <c r="MIN47" s="82"/>
      <c r="MIO47" s="82"/>
      <c r="MIP47" s="82"/>
      <c r="MIQ47" s="82"/>
      <c r="MIR47" s="82"/>
      <c r="MIS47" s="82"/>
      <c r="MIT47" s="82"/>
      <c r="MIU47" s="82"/>
      <c r="MIV47" s="82"/>
      <c r="MIW47" s="82"/>
      <c r="MIX47" s="82"/>
      <c r="MIY47" s="82"/>
      <c r="MIZ47" s="82"/>
      <c r="MJA47" s="82"/>
      <c r="MJB47" s="82"/>
      <c r="MJC47" s="82"/>
      <c r="MJD47" s="82"/>
      <c r="MJE47" s="82"/>
      <c r="MJF47" s="82"/>
      <c r="MJG47" s="82"/>
      <c r="MJH47" s="82"/>
      <c r="MJI47" s="82"/>
      <c r="MJJ47" s="82"/>
      <c r="MJK47" s="82"/>
      <c r="MJL47" s="82"/>
      <c r="MJM47" s="82"/>
      <c r="MJN47" s="82"/>
      <c r="MJO47" s="82"/>
      <c r="MJP47" s="82"/>
      <c r="MJQ47" s="82"/>
      <c r="MJR47" s="82"/>
      <c r="MJS47" s="82"/>
      <c r="MJT47" s="82"/>
      <c r="MJU47" s="82"/>
      <c r="MJV47" s="82"/>
      <c r="MJW47" s="82"/>
      <c r="MJX47" s="82"/>
      <c r="MJY47" s="82"/>
      <c r="MJZ47" s="82"/>
      <c r="MKA47" s="82"/>
      <c r="MKB47" s="82"/>
      <c r="MKC47" s="82"/>
      <c r="MKD47" s="82"/>
      <c r="MKE47" s="82"/>
      <c r="MKF47" s="82"/>
      <c r="MKG47" s="82"/>
      <c r="MKH47" s="82"/>
      <c r="MKI47" s="82"/>
      <c r="MKJ47" s="82"/>
      <c r="MKK47" s="82"/>
      <c r="MKL47" s="82"/>
      <c r="MKM47" s="82"/>
      <c r="MKN47" s="82"/>
      <c r="MKO47" s="82"/>
      <c r="MKP47" s="82"/>
      <c r="MKQ47" s="82"/>
      <c r="MKR47" s="82"/>
      <c r="MKS47" s="82"/>
      <c r="MKT47" s="82"/>
      <c r="MKU47" s="82"/>
      <c r="MKV47" s="82"/>
      <c r="MKW47" s="82"/>
      <c r="MKX47" s="82"/>
      <c r="MKY47" s="82"/>
      <c r="MKZ47" s="82"/>
      <c r="MLA47" s="82"/>
      <c r="MLB47" s="82"/>
      <c r="MLC47" s="82"/>
      <c r="MLD47" s="82"/>
      <c r="MLE47" s="82"/>
      <c r="MLF47" s="82"/>
      <c r="MLG47" s="82"/>
      <c r="MLH47" s="82"/>
      <c r="MLI47" s="82"/>
      <c r="MLJ47" s="82"/>
      <c r="MLK47" s="82"/>
      <c r="MLL47" s="82"/>
      <c r="MLM47" s="82"/>
      <c r="MLN47" s="82"/>
      <c r="MLO47" s="82"/>
      <c r="MLP47" s="82"/>
      <c r="MLQ47" s="82"/>
      <c r="MLR47" s="82"/>
      <c r="MLS47" s="82"/>
      <c r="MLT47" s="82"/>
      <c r="MLU47" s="82"/>
      <c r="MLV47" s="82"/>
      <c r="MLW47" s="82"/>
      <c r="MLX47" s="82"/>
      <c r="MLY47" s="82"/>
      <c r="MLZ47" s="82"/>
      <c r="MMA47" s="82"/>
      <c r="MMB47" s="82"/>
      <c r="MMC47" s="82"/>
      <c r="MMD47" s="82"/>
      <c r="MME47" s="82"/>
      <c r="MMF47" s="82"/>
      <c r="MMG47" s="82"/>
      <c r="MMH47" s="82"/>
      <c r="MMI47" s="82"/>
      <c r="MMJ47" s="82"/>
      <c r="MMK47" s="82"/>
      <c r="MML47" s="82"/>
      <c r="MMM47" s="82"/>
      <c r="MMN47" s="82"/>
      <c r="MMO47" s="82"/>
      <c r="MMP47" s="82"/>
      <c r="MMQ47" s="82"/>
      <c r="MMR47" s="82"/>
      <c r="MMS47" s="82"/>
      <c r="MMT47" s="82"/>
      <c r="MMU47" s="82"/>
      <c r="MMV47" s="82"/>
      <c r="MMW47" s="82"/>
      <c r="MMX47" s="82"/>
      <c r="MMY47" s="82"/>
      <c r="MMZ47" s="82"/>
      <c r="MNA47" s="82"/>
      <c r="MNB47" s="82"/>
      <c r="MNC47" s="82"/>
      <c r="MND47" s="82"/>
      <c r="MNE47" s="82"/>
      <c r="MNF47" s="82"/>
      <c r="MNG47" s="82"/>
      <c r="MNH47" s="82"/>
      <c r="MNI47" s="82"/>
      <c r="MNJ47" s="82"/>
      <c r="MNK47" s="82"/>
      <c r="MNL47" s="82"/>
      <c r="MNM47" s="82"/>
      <c r="MNN47" s="82"/>
      <c r="MNO47" s="82"/>
      <c r="MNP47" s="82"/>
      <c r="MNQ47" s="82"/>
      <c r="MNR47" s="82"/>
      <c r="MNS47" s="82"/>
      <c r="MNT47" s="82"/>
      <c r="MNU47" s="82"/>
      <c r="MNV47" s="82"/>
      <c r="MNW47" s="82"/>
      <c r="MNX47" s="82"/>
      <c r="MNY47" s="82"/>
      <c r="MNZ47" s="82"/>
      <c r="MOA47" s="82"/>
      <c r="MOB47" s="82"/>
      <c r="MOC47" s="82"/>
      <c r="MOD47" s="82"/>
      <c r="MOE47" s="82"/>
      <c r="MOF47" s="82"/>
      <c r="MOG47" s="82"/>
      <c r="MOH47" s="82"/>
      <c r="MOI47" s="82"/>
      <c r="MOJ47" s="82"/>
      <c r="MOK47" s="82"/>
      <c r="MOL47" s="82"/>
      <c r="MOM47" s="82"/>
      <c r="MON47" s="82"/>
      <c r="MOO47" s="82"/>
      <c r="MOP47" s="82"/>
      <c r="MOQ47" s="82"/>
      <c r="MOR47" s="82"/>
      <c r="MOS47" s="82"/>
      <c r="MOT47" s="82"/>
      <c r="MOU47" s="82"/>
      <c r="MOV47" s="82"/>
      <c r="MOW47" s="82"/>
      <c r="MOX47" s="82"/>
      <c r="MOY47" s="82"/>
      <c r="MOZ47" s="82"/>
      <c r="MPA47" s="82"/>
      <c r="MPB47" s="82"/>
      <c r="MPC47" s="82"/>
      <c r="MPD47" s="82"/>
      <c r="MPE47" s="82"/>
      <c r="MPF47" s="82"/>
      <c r="MPG47" s="82"/>
      <c r="MPH47" s="82"/>
      <c r="MPI47" s="82"/>
      <c r="MPJ47" s="82"/>
      <c r="MPK47" s="82"/>
      <c r="MPL47" s="82"/>
      <c r="MPM47" s="82"/>
      <c r="MPN47" s="82"/>
      <c r="MPO47" s="82"/>
      <c r="MPP47" s="82"/>
      <c r="MPQ47" s="82"/>
      <c r="MPR47" s="82"/>
      <c r="MPS47" s="82"/>
      <c r="MPT47" s="82"/>
      <c r="MPU47" s="82"/>
      <c r="MPV47" s="82"/>
      <c r="MPW47" s="82"/>
      <c r="MPX47" s="82"/>
      <c r="MPY47" s="82"/>
      <c r="MPZ47" s="82"/>
      <c r="MQA47" s="82"/>
      <c r="MQB47" s="82"/>
      <c r="MQC47" s="82"/>
      <c r="MQD47" s="82"/>
      <c r="MQE47" s="82"/>
      <c r="MQF47" s="82"/>
      <c r="MQG47" s="82"/>
      <c r="MQH47" s="82"/>
      <c r="MQI47" s="82"/>
      <c r="MQJ47" s="82"/>
      <c r="MQK47" s="82"/>
      <c r="MQL47" s="82"/>
      <c r="MQM47" s="82"/>
      <c r="MQN47" s="82"/>
      <c r="MQO47" s="82"/>
      <c r="MQP47" s="82"/>
      <c r="MQQ47" s="82"/>
      <c r="MQR47" s="82"/>
      <c r="MQS47" s="82"/>
      <c r="MQT47" s="82"/>
      <c r="MQU47" s="82"/>
      <c r="MQV47" s="82"/>
      <c r="MQW47" s="82"/>
      <c r="MQX47" s="82"/>
      <c r="MQY47" s="82"/>
      <c r="MQZ47" s="82"/>
      <c r="MRA47" s="82"/>
      <c r="MRB47" s="82"/>
      <c r="MRC47" s="82"/>
      <c r="MRD47" s="82"/>
      <c r="MRE47" s="82"/>
      <c r="MRF47" s="82"/>
      <c r="MRG47" s="82"/>
      <c r="MRH47" s="82"/>
      <c r="MRI47" s="82"/>
      <c r="MRJ47" s="82"/>
      <c r="MRK47" s="82"/>
      <c r="MRL47" s="82"/>
      <c r="MRM47" s="82"/>
      <c r="MRN47" s="82"/>
      <c r="MRO47" s="82"/>
      <c r="MRP47" s="82"/>
      <c r="MRQ47" s="82"/>
      <c r="MRR47" s="82"/>
      <c r="MRS47" s="82"/>
      <c r="MRT47" s="82"/>
      <c r="MRU47" s="82"/>
      <c r="MRV47" s="82"/>
      <c r="MRW47" s="82"/>
      <c r="MRX47" s="82"/>
      <c r="MRY47" s="82"/>
      <c r="MRZ47" s="82"/>
      <c r="MSA47" s="82"/>
      <c r="MSB47" s="82"/>
      <c r="MSC47" s="82"/>
      <c r="MSD47" s="82"/>
      <c r="MSE47" s="82"/>
      <c r="MSF47" s="82"/>
      <c r="MSG47" s="82"/>
      <c r="MSH47" s="82"/>
      <c r="MSI47" s="82"/>
      <c r="MSJ47" s="82"/>
      <c r="MSK47" s="82"/>
      <c r="MSL47" s="82"/>
      <c r="MSM47" s="82"/>
      <c r="MSN47" s="82"/>
      <c r="MSO47" s="82"/>
      <c r="MSP47" s="82"/>
      <c r="MSQ47" s="82"/>
      <c r="MSR47" s="82"/>
      <c r="MSS47" s="82"/>
      <c r="MST47" s="82"/>
      <c r="MSU47" s="82"/>
      <c r="MSV47" s="82"/>
      <c r="MSW47" s="82"/>
      <c r="MSX47" s="82"/>
      <c r="MSY47" s="82"/>
      <c r="MSZ47" s="82"/>
      <c r="MTA47" s="82"/>
      <c r="MTB47" s="82"/>
      <c r="MTC47" s="82"/>
      <c r="MTD47" s="82"/>
      <c r="MTE47" s="82"/>
      <c r="MTF47" s="82"/>
      <c r="MTG47" s="82"/>
      <c r="MTH47" s="82"/>
      <c r="MTI47" s="82"/>
      <c r="MTJ47" s="82"/>
      <c r="MTK47" s="82"/>
      <c r="MTL47" s="82"/>
      <c r="MTM47" s="82"/>
      <c r="MTN47" s="82"/>
      <c r="MTO47" s="82"/>
      <c r="MTP47" s="82"/>
      <c r="MTQ47" s="82"/>
      <c r="MTR47" s="82"/>
      <c r="MTS47" s="82"/>
      <c r="MTT47" s="82"/>
      <c r="MTU47" s="82"/>
      <c r="MTV47" s="82"/>
      <c r="MTW47" s="82"/>
      <c r="MTX47" s="82"/>
      <c r="MTY47" s="82"/>
      <c r="MTZ47" s="82"/>
      <c r="MUA47" s="82"/>
      <c r="MUB47" s="82"/>
      <c r="MUC47" s="82"/>
      <c r="MUD47" s="82"/>
      <c r="MUE47" s="82"/>
      <c r="MUF47" s="82"/>
      <c r="MUG47" s="82"/>
      <c r="MUH47" s="82"/>
      <c r="MUI47" s="82"/>
      <c r="MUJ47" s="82"/>
      <c r="MUK47" s="82"/>
      <c r="MUL47" s="82"/>
      <c r="MUM47" s="82"/>
      <c r="MUN47" s="82"/>
      <c r="MUO47" s="82"/>
      <c r="MUP47" s="82"/>
      <c r="MUQ47" s="82"/>
      <c r="MUR47" s="82"/>
      <c r="MUS47" s="82"/>
      <c r="MUT47" s="82"/>
      <c r="MUU47" s="82"/>
      <c r="MUV47" s="82"/>
      <c r="MUW47" s="82"/>
      <c r="MUX47" s="82"/>
      <c r="MUY47" s="82"/>
      <c r="MUZ47" s="82"/>
      <c r="MVA47" s="82"/>
      <c r="MVB47" s="82"/>
      <c r="MVC47" s="82"/>
      <c r="MVD47" s="82"/>
      <c r="MVE47" s="82"/>
      <c r="MVF47" s="82"/>
      <c r="MVG47" s="82"/>
      <c r="MVH47" s="82"/>
      <c r="MVI47" s="82"/>
      <c r="MVJ47" s="82"/>
      <c r="MVK47" s="82"/>
      <c r="MVL47" s="82"/>
      <c r="MVM47" s="82"/>
      <c r="MVN47" s="82"/>
      <c r="MVO47" s="82"/>
      <c r="MVP47" s="82"/>
      <c r="MVQ47" s="82"/>
      <c r="MVR47" s="82"/>
      <c r="MVS47" s="82"/>
      <c r="MVT47" s="82"/>
      <c r="MVU47" s="82"/>
      <c r="MVV47" s="82"/>
      <c r="MVW47" s="82"/>
      <c r="MVX47" s="82"/>
      <c r="MVY47" s="82"/>
      <c r="MVZ47" s="82"/>
      <c r="MWA47" s="82"/>
      <c r="MWB47" s="82"/>
      <c r="MWC47" s="82"/>
      <c r="MWD47" s="82"/>
      <c r="MWE47" s="82"/>
      <c r="MWF47" s="82"/>
      <c r="MWG47" s="82"/>
      <c r="MWH47" s="82"/>
      <c r="MWI47" s="82"/>
      <c r="MWJ47" s="82"/>
      <c r="MWK47" s="82"/>
      <c r="MWL47" s="82"/>
      <c r="MWM47" s="82"/>
      <c r="MWN47" s="82"/>
      <c r="MWO47" s="82"/>
      <c r="MWP47" s="82"/>
      <c r="MWQ47" s="82"/>
      <c r="MWR47" s="82"/>
      <c r="MWS47" s="82"/>
      <c r="MWT47" s="82"/>
      <c r="MWU47" s="82"/>
      <c r="MWV47" s="82"/>
      <c r="MWW47" s="82"/>
      <c r="MWX47" s="82"/>
      <c r="MWY47" s="82"/>
      <c r="MWZ47" s="82"/>
      <c r="MXA47" s="82"/>
      <c r="MXB47" s="82"/>
      <c r="MXC47" s="82"/>
      <c r="MXD47" s="82"/>
      <c r="MXE47" s="82"/>
      <c r="MXF47" s="82"/>
      <c r="MXG47" s="82"/>
      <c r="MXH47" s="82"/>
      <c r="MXI47" s="82"/>
      <c r="MXJ47" s="82"/>
      <c r="MXK47" s="82"/>
      <c r="MXL47" s="82"/>
      <c r="MXM47" s="82"/>
      <c r="MXN47" s="82"/>
      <c r="MXO47" s="82"/>
      <c r="MXP47" s="82"/>
      <c r="MXQ47" s="82"/>
      <c r="MXR47" s="82"/>
      <c r="MXS47" s="82"/>
      <c r="MXT47" s="82"/>
      <c r="MXU47" s="82"/>
      <c r="MXV47" s="82"/>
      <c r="MXW47" s="82"/>
      <c r="MXX47" s="82"/>
      <c r="MXY47" s="82"/>
      <c r="MXZ47" s="82"/>
      <c r="MYA47" s="82"/>
      <c r="MYB47" s="82"/>
      <c r="MYC47" s="82"/>
      <c r="MYD47" s="82"/>
      <c r="MYE47" s="82"/>
      <c r="MYF47" s="82"/>
      <c r="MYG47" s="82"/>
      <c r="MYH47" s="82"/>
      <c r="MYI47" s="82"/>
      <c r="MYJ47" s="82"/>
      <c r="MYK47" s="82"/>
      <c r="MYL47" s="82"/>
      <c r="MYM47" s="82"/>
      <c r="MYN47" s="82"/>
      <c r="MYO47" s="82"/>
      <c r="MYP47" s="82"/>
      <c r="MYQ47" s="82"/>
      <c r="MYR47" s="82"/>
      <c r="MYS47" s="82"/>
      <c r="MYT47" s="82"/>
      <c r="MYU47" s="82"/>
      <c r="MYV47" s="82"/>
      <c r="MYW47" s="82"/>
      <c r="MYX47" s="82"/>
      <c r="MYY47" s="82"/>
      <c r="MYZ47" s="82"/>
      <c r="MZA47" s="82"/>
      <c r="MZB47" s="82"/>
      <c r="MZC47" s="82"/>
      <c r="MZD47" s="82"/>
      <c r="MZE47" s="82"/>
      <c r="MZF47" s="82"/>
      <c r="MZG47" s="82"/>
      <c r="MZH47" s="82"/>
      <c r="MZI47" s="82"/>
      <c r="MZJ47" s="82"/>
      <c r="MZK47" s="82"/>
      <c r="MZL47" s="82"/>
      <c r="MZM47" s="82"/>
      <c r="MZN47" s="82"/>
      <c r="MZO47" s="82"/>
      <c r="MZP47" s="82"/>
      <c r="MZQ47" s="82"/>
      <c r="MZR47" s="82"/>
      <c r="MZS47" s="82"/>
      <c r="MZT47" s="82"/>
      <c r="MZU47" s="82"/>
      <c r="MZV47" s="82"/>
      <c r="MZW47" s="82"/>
      <c r="MZX47" s="82"/>
      <c r="MZY47" s="82"/>
      <c r="MZZ47" s="82"/>
      <c r="NAA47" s="82"/>
      <c r="NAB47" s="82"/>
      <c r="NAC47" s="82"/>
      <c r="NAD47" s="82"/>
      <c r="NAE47" s="82"/>
      <c r="NAF47" s="82"/>
      <c r="NAG47" s="82"/>
      <c r="NAH47" s="82"/>
      <c r="NAI47" s="82"/>
      <c r="NAJ47" s="82"/>
      <c r="NAK47" s="82"/>
      <c r="NAL47" s="82"/>
      <c r="NAM47" s="82"/>
      <c r="NAN47" s="82"/>
      <c r="NAO47" s="82"/>
      <c r="NAP47" s="82"/>
      <c r="NAQ47" s="82"/>
      <c r="NAR47" s="82"/>
      <c r="NAS47" s="82"/>
      <c r="NAT47" s="82"/>
      <c r="NAU47" s="82"/>
      <c r="NAV47" s="82"/>
      <c r="NAW47" s="82"/>
      <c r="NAX47" s="82"/>
      <c r="NAY47" s="82"/>
      <c r="NAZ47" s="82"/>
      <c r="NBA47" s="82"/>
      <c r="NBB47" s="82"/>
      <c r="NBC47" s="82"/>
      <c r="NBD47" s="82"/>
      <c r="NBE47" s="82"/>
      <c r="NBF47" s="82"/>
      <c r="NBG47" s="82"/>
      <c r="NBH47" s="82"/>
      <c r="NBI47" s="82"/>
      <c r="NBJ47" s="82"/>
      <c r="NBK47" s="82"/>
      <c r="NBL47" s="82"/>
      <c r="NBM47" s="82"/>
      <c r="NBN47" s="82"/>
      <c r="NBO47" s="82"/>
      <c r="NBP47" s="82"/>
      <c r="NBQ47" s="82"/>
      <c r="NBR47" s="82"/>
      <c r="NBS47" s="82"/>
      <c r="NBT47" s="82"/>
      <c r="NBU47" s="82"/>
      <c r="NBV47" s="82"/>
      <c r="NBW47" s="82"/>
      <c r="NBX47" s="82"/>
      <c r="NBY47" s="82"/>
      <c r="NBZ47" s="82"/>
      <c r="NCA47" s="82"/>
      <c r="NCB47" s="82"/>
      <c r="NCC47" s="82"/>
      <c r="NCD47" s="82"/>
      <c r="NCE47" s="82"/>
      <c r="NCF47" s="82"/>
      <c r="NCG47" s="82"/>
      <c r="NCH47" s="82"/>
      <c r="NCI47" s="82"/>
      <c r="NCJ47" s="82"/>
      <c r="NCK47" s="82"/>
      <c r="NCL47" s="82"/>
      <c r="NCM47" s="82"/>
      <c r="NCN47" s="82"/>
      <c r="NCO47" s="82"/>
      <c r="NCP47" s="82"/>
      <c r="NCQ47" s="82"/>
      <c r="NCR47" s="82"/>
      <c r="NCS47" s="82"/>
      <c r="NCT47" s="82"/>
      <c r="NCU47" s="82"/>
      <c r="NCV47" s="82"/>
      <c r="NCW47" s="82"/>
      <c r="NCX47" s="82"/>
      <c r="NCY47" s="82"/>
      <c r="NCZ47" s="82"/>
      <c r="NDA47" s="82"/>
      <c r="NDB47" s="82"/>
      <c r="NDC47" s="82"/>
      <c r="NDD47" s="82"/>
      <c r="NDE47" s="82"/>
      <c r="NDF47" s="82"/>
      <c r="NDG47" s="82"/>
      <c r="NDH47" s="82"/>
      <c r="NDI47" s="82"/>
      <c r="NDJ47" s="82"/>
      <c r="NDK47" s="82"/>
      <c r="NDL47" s="82"/>
      <c r="NDM47" s="82"/>
      <c r="NDN47" s="82"/>
      <c r="NDO47" s="82"/>
      <c r="NDP47" s="82"/>
      <c r="NDQ47" s="82"/>
      <c r="NDR47" s="82"/>
      <c r="NDS47" s="82"/>
      <c r="NDT47" s="82"/>
      <c r="NDU47" s="82"/>
      <c r="NDV47" s="82"/>
      <c r="NDW47" s="82"/>
      <c r="NDX47" s="82"/>
      <c r="NDY47" s="82"/>
      <c r="NDZ47" s="82"/>
      <c r="NEA47" s="82"/>
      <c r="NEB47" s="82"/>
      <c r="NEC47" s="82"/>
      <c r="NED47" s="82"/>
      <c r="NEE47" s="82"/>
      <c r="NEF47" s="82"/>
      <c r="NEG47" s="82"/>
      <c r="NEH47" s="82"/>
      <c r="NEI47" s="82"/>
      <c r="NEJ47" s="82"/>
      <c r="NEK47" s="82"/>
      <c r="NEL47" s="82"/>
      <c r="NEM47" s="82"/>
      <c r="NEN47" s="82"/>
      <c r="NEO47" s="82"/>
      <c r="NEP47" s="82"/>
      <c r="NEQ47" s="82"/>
      <c r="NER47" s="82"/>
      <c r="NES47" s="82"/>
      <c r="NET47" s="82"/>
      <c r="NEU47" s="82"/>
      <c r="NEV47" s="82"/>
      <c r="NEW47" s="82"/>
      <c r="NEX47" s="82"/>
      <c r="NEY47" s="82"/>
      <c r="NEZ47" s="82"/>
      <c r="NFA47" s="82"/>
      <c r="NFB47" s="82"/>
      <c r="NFC47" s="82"/>
      <c r="NFD47" s="82"/>
      <c r="NFE47" s="82"/>
      <c r="NFF47" s="82"/>
      <c r="NFG47" s="82"/>
      <c r="NFH47" s="82"/>
      <c r="NFI47" s="82"/>
      <c r="NFJ47" s="82"/>
      <c r="NFK47" s="82"/>
      <c r="NFL47" s="82"/>
      <c r="NFM47" s="82"/>
      <c r="NFN47" s="82"/>
      <c r="NFO47" s="82"/>
      <c r="NFP47" s="82"/>
      <c r="NFQ47" s="82"/>
      <c r="NFR47" s="82"/>
      <c r="NFS47" s="82"/>
      <c r="NFT47" s="82"/>
      <c r="NFU47" s="82"/>
      <c r="NFV47" s="82"/>
      <c r="NFW47" s="82"/>
      <c r="NFX47" s="82"/>
      <c r="NFY47" s="82"/>
      <c r="NFZ47" s="82"/>
      <c r="NGA47" s="82"/>
      <c r="NGB47" s="82"/>
      <c r="NGC47" s="82"/>
      <c r="NGD47" s="82"/>
      <c r="NGE47" s="82"/>
      <c r="NGF47" s="82"/>
      <c r="NGG47" s="82"/>
      <c r="NGH47" s="82"/>
      <c r="NGI47" s="82"/>
      <c r="NGJ47" s="82"/>
      <c r="NGK47" s="82"/>
      <c r="NGL47" s="82"/>
      <c r="NGM47" s="82"/>
      <c r="NGN47" s="82"/>
      <c r="NGO47" s="82"/>
      <c r="NGP47" s="82"/>
      <c r="NGQ47" s="82"/>
      <c r="NGR47" s="82"/>
      <c r="NGS47" s="82"/>
      <c r="NGT47" s="82"/>
      <c r="NGU47" s="82"/>
      <c r="NGV47" s="82"/>
      <c r="NGW47" s="82"/>
      <c r="NGX47" s="82"/>
      <c r="NGY47" s="82"/>
      <c r="NGZ47" s="82"/>
      <c r="NHA47" s="82"/>
      <c r="NHB47" s="82"/>
      <c r="NHC47" s="82"/>
      <c r="NHD47" s="82"/>
      <c r="NHE47" s="82"/>
      <c r="NHF47" s="82"/>
      <c r="NHG47" s="82"/>
      <c r="NHH47" s="82"/>
      <c r="NHI47" s="82"/>
      <c r="NHJ47" s="82"/>
      <c r="NHK47" s="82"/>
      <c r="NHL47" s="82"/>
      <c r="NHM47" s="82"/>
      <c r="NHN47" s="82"/>
      <c r="NHO47" s="82"/>
      <c r="NHP47" s="82"/>
      <c r="NHQ47" s="82"/>
      <c r="NHR47" s="82"/>
      <c r="NHS47" s="82"/>
      <c r="NHT47" s="82"/>
      <c r="NHU47" s="82"/>
      <c r="NHV47" s="82"/>
      <c r="NHW47" s="82"/>
      <c r="NHX47" s="82"/>
      <c r="NHY47" s="82"/>
      <c r="NHZ47" s="82"/>
      <c r="NIA47" s="82"/>
      <c r="NIB47" s="82"/>
      <c r="NIC47" s="82"/>
      <c r="NID47" s="82"/>
      <c r="NIE47" s="82"/>
      <c r="NIF47" s="82"/>
      <c r="NIG47" s="82"/>
      <c r="NIH47" s="82"/>
      <c r="NII47" s="82"/>
      <c r="NIJ47" s="82"/>
      <c r="NIK47" s="82"/>
      <c r="NIL47" s="82"/>
      <c r="NIM47" s="82"/>
      <c r="NIN47" s="82"/>
      <c r="NIO47" s="82"/>
      <c r="NIP47" s="82"/>
      <c r="NIQ47" s="82"/>
      <c r="NIR47" s="82"/>
      <c r="NIS47" s="82"/>
      <c r="NIT47" s="82"/>
      <c r="NIU47" s="82"/>
      <c r="NIV47" s="82"/>
      <c r="NIW47" s="82"/>
      <c r="NIX47" s="82"/>
      <c r="NIY47" s="82"/>
      <c r="NIZ47" s="82"/>
      <c r="NJA47" s="82"/>
      <c r="NJB47" s="82"/>
      <c r="NJC47" s="82"/>
      <c r="NJD47" s="82"/>
      <c r="NJE47" s="82"/>
      <c r="NJF47" s="82"/>
      <c r="NJG47" s="82"/>
      <c r="NJH47" s="82"/>
      <c r="NJI47" s="82"/>
      <c r="NJJ47" s="82"/>
      <c r="NJK47" s="82"/>
      <c r="NJL47" s="82"/>
      <c r="NJM47" s="82"/>
      <c r="NJN47" s="82"/>
      <c r="NJO47" s="82"/>
      <c r="NJP47" s="82"/>
      <c r="NJQ47" s="82"/>
      <c r="NJR47" s="82"/>
      <c r="NJS47" s="82"/>
      <c r="NJT47" s="82"/>
      <c r="NJU47" s="82"/>
      <c r="NJV47" s="82"/>
      <c r="NJW47" s="82"/>
      <c r="NJX47" s="82"/>
      <c r="NJY47" s="82"/>
      <c r="NJZ47" s="82"/>
      <c r="NKA47" s="82"/>
      <c r="NKB47" s="82"/>
      <c r="NKC47" s="82"/>
      <c r="NKD47" s="82"/>
      <c r="NKE47" s="82"/>
      <c r="NKF47" s="82"/>
      <c r="NKG47" s="82"/>
      <c r="NKH47" s="82"/>
      <c r="NKI47" s="82"/>
      <c r="NKJ47" s="82"/>
      <c r="NKK47" s="82"/>
      <c r="NKL47" s="82"/>
      <c r="NKM47" s="82"/>
      <c r="NKN47" s="82"/>
      <c r="NKO47" s="82"/>
      <c r="NKP47" s="82"/>
      <c r="NKQ47" s="82"/>
      <c r="NKR47" s="82"/>
      <c r="NKS47" s="82"/>
      <c r="NKT47" s="82"/>
      <c r="NKU47" s="82"/>
      <c r="NKV47" s="82"/>
      <c r="NKW47" s="82"/>
      <c r="NKX47" s="82"/>
      <c r="NKY47" s="82"/>
      <c r="NKZ47" s="82"/>
      <c r="NLA47" s="82"/>
      <c r="NLB47" s="82"/>
      <c r="NLC47" s="82"/>
      <c r="NLD47" s="82"/>
      <c r="NLE47" s="82"/>
      <c r="NLF47" s="82"/>
      <c r="NLG47" s="82"/>
      <c r="NLH47" s="82"/>
      <c r="NLI47" s="82"/>
      <c r="NLJ47" s="82"/>
      <c r="NLK47" s="82"/>
      <c r="NLL47" s="82"/>
      <c r="NLM47" s="82"/>
      <c r="NLN47" s="82"/>
      <c r="NLO47" s="82"/>
      <c r="NLP47" s="82"/>
      <c r="NLQ47" s="82"/>
      <c r="NLR47" s="82"/>
      <c r="NLS47" s="82"/>
      <c r="NLT47" s="82"/>
      <c r="NLU47" s="82"/>
      <c r="NLV47" s="82"/>
      <c r="NLW47" s="82"/>
      <c r="NLX47" s="82"/>
      <c r="NLY47" s="82"/>
      <c r="NLZ47" s="82"/>
      <c r="NMA47" s="82"/>
      <c r="NMB47" s="82"/>
      <c r="NMC47" s="82"/>
      <c r="NMD47" s="82"/>
      <c r="NME47" s="82"/>
      <c r="NMF47" s="82"/>
      <c r="NMG47" s="82"/>
      <c r="NMH47" s="82"/>
      <c r="NMI47" s="82"/>
      <c r="NMJ47" s="82"/>
      <c r="NMK47" s="82"/>
      <c r="NML47" s="82"/>
      <c r="NMM47" s="82"/>
      <c r="NMN47" s="82"/>
      <c r="NMO47" s="82"/>
      <c r="NMP47" s="82"/>
      <c r="NMQ47" s="82"/>
      <c r="NMR47" s="82"/>
      <c r="NMS47" s="82"/>
      <c r="NMT47" s="82"/>
      <c r="NMU47" s="82"/>
      <c r="NMV47" s="82"/>
      <c r="NMW47" s="82"/>
      <c r="NMX47" s="82"/>
      <c r="NMY47" s="82"/>
      <c r="NMZ47" s="82"/>
      <c r="NNA47" s="82"/>
      <c r="NNB47" s="82"/>
      <c r="NNC47" s="82"/>
      <c r="NND47" s="82"/>
      <c r="NNE47" s="82"/>
      <c r="NNF47" s="82"/>
      <c r="NNG47" s="82"/>
      <c r="NNH47" s="82"/>
      <c r="NNI47" s="82"/>
      <c r="NNJ47" s="82"/>
      <c r="NNK47" s="82"/>
      <c r="NNL47" s="82"/>
      <c r="NNM47" s="82"/>
      <c r="NNN47" s="82"/>
      <c r="NNO47" s="82"/>
      <c r="NNP47" s="82"/>
      <c r="NNQ47" s="82"/>
      <c r="NNR47" s="82"/>
      <c r="NNS47" s="82"/>
      <c r="NNT47" s="82"/>
      <c r="NNU47" s="82"/>
      <c r="NNV47" s="82"/>
      <c r="NNW47" s="82"/>
      <c r="NNX47" s="82"/>
      <c r="NNY47" s="82"/>
      <c r="NNZ47" s="82"/>
      <c r="NOA47" s="82"/>
      <c r="NOB47" s="82"/>
      <c r="NOC47" s="82"/>
      <c r="NOD47" s="82"/>
      <c r="NOE47" s="82"/>
      <c r="NOF47" s="82"/>
      <c r="NOG47" s="82"/>
      <c r="NOH47" s="82"/>
      <c r="NOI47" s="82"/>
      <c r="NOJ47" s="82"/>
      <c r="NOK47" s="82"/>
      <c r="NOL47" s="82"/>
      <c r="NOM47" s="82"/>
      <c r="NON47" s="82"/>
      <c r="NOO47" s="82"/>
      <c r="NOP47" s="82"/>
      <c r="NOQ47" s="82"/>
      <c r="NOR47" s="82"/>
      <c r="NOS47" s="82"/>
      <c r="NOT47" s="82"/>
      <c r="NOU47" s="82"/>
      <c r="NOV47" s="82"/>
      <c r="NOW47" s="82"/>
      <c r="NOX47" s="82"/>
      <c r="NOY47" s="82"/>
      <c r="NOZ47" s="82"/>
      <c r="NPA47" s="82"/>
      <c r="NPB47" s="82"/>
      <c r="NPC47" s="82"/>
      <c r="NPD47" s="82"/>
      <c r="NPE47" s="82"/>
      <c r="NPF47" s="82"/>
      <c r="NPG47" s="82"/>
      <c r="NPH47" s="82"/>
      <c r="NPI47" s="82"/>
      <c r="NPJ47" s="82"/>
      <c r="NPK47" s="82"/>
      <c r="NPL47" s="82"/>
      <c r="NPM47" s="82"/>
      <c r="NPN47" s="82"/>
      <c r="NPO47" s="82"/>
      <c r="NPP47" s="82"/>
      <c r="NPQ47" s="82"/>
      <c r="NPR47" s="82"/>
      <c r="NPS47" s="82"/>
      <c r="NPT47" s="82"/>
      <c r="NPU47" s="82"/>
      <c r="NPV47" s="82"/>
      <c r="NPW47" s="82"/>
      <c r="NPX47" s="82"/>
      <c r="NPY47" s="82"/>
      <c r="NPZ47" s="82"/>
      <c r="NQA47" s="82"/>
      <c r="NQB47" s="82"/>
      <c r="NQC47" s="82"/>
      <c r="NQD47" s="82"/>
      <c r="NQE47" s="82"/>
      <c r="NQF47" s="82"/>
      <c r="NQG47" s="82"/>
      <c r="NQH47" s="82"/>
      <c r="NQI47" s="82"/>
      <c r="NQJ47" s="82"/>
      <c r="NQK47" s="82"/>
      <c r="NQL47" s="82"/>
      <c r="NQM47" s="82"/>
      <c r="NQN47" s="82"/>
      <c r="NQO47" s="82"/>
      <c r="NQP47" s="82"/>
      <c r="NQQ47" s="82"/>
      <c r="NQR47" s="82"/>
      <c r="NQS47" s="82"/>
      <c r="NQT47" s="82"/>
      <c r="NQU47" s="82"/>
      <c r="NQV47" s="82"/>
      <c r="NQW47" s="82"/>
      <c r="NQX47" s="82"/>
      <c r="NQY47" s="82"/>
      <c r="NQZ47" s="82"/>
      <c r="NRA47" s="82"/>
      <c r="NRB47" s="82"/>
      <c r="NRC47" s="82"/>
      <c r="NRD47" s="82"/>
      <c r="NRE47" s="82"/>
      <c r="NRF47" s="82"/>
      <c r="NRG47" s="82"/>
      <c r="NRH47" s="82"/>
      <c r="NRI47" s="82"/>
      <c r="NRJ47" s="82"/>
      <c r="NRK47" s="82"/>
      <c r="NRL47" s="82"/>
      <c r="NRM47" s="82"/>
      <c r="NRN47" s="82"/>
      <c r="NRO47" s="82"/>
      <c r="NRP47" s="82"/>
      <c r="NRQ47" s="82"/>
      <c r="NRR47" s="82"/>
      <c r="NRS47" s="82"/>
      <c r="NRT47" s="82"/>
      <c r="NRU47" s="82"/>
      <c r="NRV47" s="82"/>
      <c r="NRW47" s="82"/>
      <c r="NRX47" s="82"/>
      <c r="NRY47" s="82"/>
      <c r="NRZ47" s="82"/>
      <c r="NSA47" s="82"/>
      <c r="NSB47" s="82"/>
      <c r="NSC47" s="82"/>
      <c r="NSD47" s="82"/>
      <c r="NSE47" s="82"/>
      <c r="NSF47" s="82"/>
      <c r="NSG47" s="82"/>
      <c r="NSH47" s="82"/>
      <c r="NSI47" s="82"/>
      <c r="NSJ47" s="82"/>
      <c r="NSK47" s="82"/>
      <c r="NSL47" s="82"/>
      <c r="NSM47" s="82"/>
      <c r="NSN47" s="82"/>
      <c r="NSO47" s="82"/>
      <c r="NSP47" s="82"/>
      <c r="NSQ47" s="82"/>
      <c r="NSR47" s="82"/>
      <c r="NSS47" s="82"/>
      <c r="NST47" s="82"/>
      <c r="NSU47" s="82"/>
      <c r="NSV47" s="82"/>
      <c r="NSW47" s="82"/>
      <c r="NSX47" s="82"/>
      <c r="NSY47" s="82"/>
      <c r="NSZ47" s="82"/>
      <c r="NTA47" s="82"/>
      <c r="NTB47" s="82"/>
      <c r="NTC47" s="82"/>
      <c r="NTD47" s="82"/>
      <c r="NTE47" s="82"/>
      <c r="NTF47" s="82"/>
      <c r="NTG47" s="82"/>
      <c r="NTH47" s="82"/>
      <c r="NTI47" s="82"/>
      <c r="NTJ47" s="82"/>
      <c r="NTK47" s="82"/>
      <c r="NTL47" s="82"/>
      <c r="NTM47" s="82"/>
      <c r="NTN47" s="82"/>
      <c r="NTO47" s="82"/>
      <c r="NTP47" s="82"/>
      <c r="NTQ47" s="82"/>
      <c r="NTR47" s="82"/>
      <c r="NTS47" s="82"/>
      <c r="NTT47" s="82"/>
      <c r="NTU47" s="82"/>
      <c r="NTV47" s="82"/>
      <c r="NTW47" s="82"/>
      <c r="NTX47" s="82"/>
      <c r="NTY47" s="82"/>
      <c r="NTZ47" s="82"/>
      <c r="NUA47" s="82"/>
      <c r="NUB47" s="82"/>
      <c r="NUC47" s="82"/>
      <c r="NUD47" s="82"/>
      <c r="NUE47" s="82"/>
      <c r="NUF47" s="82"/>
      <c r="NUG47" s="82"/>
      <c r="NUH47" s="82"/>
      <c r="NUI47" s="82"/>
      <c r="NUJ47" s="82"/>
      <c r="NUK47" s="82"/>
      <c r="NUL47" s="82"/>
      <c r="NUM47" s="82"/>
      <c r="NUN47" s="82"/>
      <c r="NUO47" s="82"/>
      <c r="NUP47" s="82"/>
      <c r="NUQ47" s="82"/>
      <c r="NUR47" s="82"/>
      <c r="NUS47" s="82"/>
      <c r="NUT47" s="82"/>
      <c r="NUU47" s="82"/>
      <c r="NUV47" s="82"/>
      <c r="NUW47" s="82"/>
      <c r="NUX47" s="82"/>
      <c r="NUY47" s="82"/>
      <c r="NUZ47" s="82"/>
      <c r="NVA47" s="82"/>
      <c r="NVB47" s="82"/>
      <c r="NVC47" s="82"/>
      <c r="NVD47" s="82"/>
      <c r="NVE47" s="82"/>
      <c r="NVF47" s="82"/>
      <c r="NVG47" s="82"/>
      <c r="NVH47" s="82"/>
      <c r="NVI47" s="82"/>
      <c r="NVJ47" s="82"/>
      <c r="NVK47" s="82"/>
      <c r="NVL47" s="82"/>
      <c r="NVM47" s="82"/>
      <c r="NVN47" s="82"/>
      <c r="NVO47" s="82"/>
      <c r="NVP47" s="82"/>
      <c r="NVQ47" s="82"/>
      <c r="NVR47" s="82"/>
      <c r="NVS47" s="82"/>
      <c r="NVT47" s="82"/>
      <c r="NVU47" s="82"/>
      <c r="NVV47" s="82"/>
      <c r="NVW47" s="82"/>
      <c r="NVX47" s="82"/>
      <c r="NVY47" s="82"/>
      <c r="NVZ47" s="82"/>
      <c r="NWA47" s="82"/>
      <c r="NWB47" s="82"/>
      <c r="NWC47" s="82"/>
      <c r="NWD47" s="82"/>
      <c r="NWE47" s="82"/>
      <c r="NWF47" s="82"/>
      <c r="NWG47" s="82"/>
      <c r="NWH47" s="82"/>
      <c r="NWI47" s="82"/>
      <c r="NWJ47" s="82"/>
      <c r="NWK47" s="82"/>
      <c r="NWL47" s="82"/>
      <c r="NWM47" s="82"/>
      <c r="NWN47" s="82"/>
      <c r="NWO47" s="82"/>
      <c r="NWP47" s="82"/>
      <c r="NWQ47" s="82"/>
      <c r="NWR47" s="82"/>
      <c r="NWS47" s="82"/>
      <c r="NWT47" s="82"/>
      <c r="NWU47" s="82"/>
      <c r="NWV47" s="82"/>
      <c r="NWW47" s="82"/>
      <c r="NWX47" s="82"/>
      <c r="NWY47" s="82"/>
      <c r="NWZ47" s="82"/>
      <c r="NXA47" s="82"/>
      <c r="NXB47" s="82"/>
      <c r="NXC47" s="82"/>
      <c r="NXD47" s="82"/>
      <c r="NXE47" s="82"/>
      <c r="NXF47" s="82"/>
      <c r="NXG47" s="82"/>
      <c r="NXH47" s="82"/>
      <c r="NXI47" s="82"/>
      <c r="NXJ47" s="82"/>
      <c r="NXK47" s="82"/>
      <c r="NXL47" s="82"/>
      <c r="NXM47" s="82"/>
      <c r="NXN47" s="82"/>
      <c r="NXO47" s="82"/>
      <c r="NXP47" s="82"/>
      <c r="NXQ47" s="82"/>
      <c r="NXR47" s="82"/>
      <c r="NXS47" s="82"/>
      <c r="NXT47" s="82"/>
      <c r="NXU47" s="82"/>
      <c r="NXV47" s="82"/>
      <c r="NXW47" s="82"/>
      <c r="NXX47" s="82"/>
      <c r="NXY47" s="82"/>
      <c r="NXZ47" s="82"/>
      <c r="NYA47" s="82"/>
      <c r="NYB47" s="82"/>
      <c r="NYC47" s="82"/>
      <c r="NYD47" s="82"/>
      <c r="NYE47" s="82"/>
      <c r="NYF47" s="82"/>
      <c r="NYG47" s="82"/>
      <c r="NYH47" s="82"/>
      <c r="NYI47" s="82"/>
      <c r="NYJ47" s="82"/>
      <c r="NYK47" s="82"/>
      <c r="NYL47" s="82"/>
      <c r="NYM47" s="82"/>
      <c r="NYN47" s="82"/>
      <c r="NYO47" s="82"/>
      <c r="NYP47" s="82"/>
      <c r="NYQ47" s="82"/>
      <c r="NYR47" s="82"/>
      <c r="NYS47" s="82"/>
      <c r="NYT47" s="82"/>
      <c r="NYU47" s="82"/>
      <c r="NYV47" s="82"/>
      <c r="NYW47" s="82"/>
      <c r="NYX47" s="82"/>
      <c r="NYY47" s="82"/>
      <c r="NYZ47" s="82"/>
      <c r="NZA47" s="82"/>
      <c r="NZB47" s="82"/>
      <c r="NZC47" s="82"/>
      <c r="NZD47" s="82"/>
      <c r="NZE47" s="82"/>
      <c r="NZF47" s="82"/>
      <c r="NZG47" s="82"/>
      <c r="NZH47" s="82"/>
      <c r="NZI47" s="82"/>
      <c r="NZJ47" s="82"/>
      <c r="NZK47" s="82"/>
      <c r="NZL47" s="82"/>
      <c r="NZM47" s="82"/>
      <c r="NZN47" s="82"/>
      <c r="NZO47" s="82"/>
      <c r="NZP47" s="82"/>
      <c r="NZQ47" s="82"/>
      <c r="NZR47" s="82"/>
      <c r="NZS47" s="82"/>
      <c r="NZT47" s="82"/>
      <c r="NZU47" s="82"/>
      <c r="NZV47" s="82"/>
      <c r="NZW47" s="82"/>
      <c r="NZX47" s="82"/>
      <c r="NZY47" s="82"/>
      <c r="NZZ47" s="82"/>
      <c r="OAA47" s="82"/>
      <c r="OAB47" s="82"/>
      <c r="OAC47" s="82"/>
      <c r="OAD47" s="82"/>
      <c r="OAE47" s="82"/>
      <c r="OAF47" s="82"/>
      <c r="OAG47" s="82"/>
      <c r="OAH47" s="82"/>
      <c r="OAI47" s="82"/>
      <c r="OAJ47" s="82"/>
      <c r="OAK47" s="82"/>
      <c r="OAL47" s="82"/>
      <c r="OAM47" s="82"/>
      <c r="OAN47" s="82"/>
      <c r="OAO47" s="82"/>
      <c r="OAP47" s="82"/>
      <c r="OAQ47" s="82"/>
      <c r="OAR47" s="82"/>
      <c r="OAS47" s="82"/>
      <c r="OAT47" s="82"/>
      <c r="OAU47" s="82"/>
      <c r="OAV47" s="82"/>
      <c r="OAW47" s="82"/>
      <c r="OAX47" s="82"/>
      <c r="OAY47" s="82"/>
      <c r="OAZ47" s="82"/>
      <c r="OBA47" s="82"/>
      <c r="OBB47" s="82"/>
      <c r="OBC47" s="82"/>
      <c r="OBD47" s="82"/>
      <c r="OBE47" s="82"/>
      <c r="OBF47" s="82"/>
      <c r="OBG47" s="82"/>
      <c r="OBH47" s="82"/>
      <c r="OBI47" s="82"/>
      <c r="OBJ47" s="82"/>
      <c r="OBK47" s="82"/>
      <c r="OBL47" s="82"/>
      <c r="OBM47" s="82"/>
      <c r="OBN47" s="82"/>
      <c r="OBO47" s="82"/>
      <c r="OBP47" s="82"/>
      <c r="OBQ47" s="82"/>
      <c r="OBR47" s="82"/>
      <c r="OBS47" s="82"/>
      <c r="OBT47" s="82"/>
      <c r="OBU47" s="82"/>
      <c r="OBV47" s="82"/>
      <c r="OBW47" s="82"/>
      <c r="OBX47" s="82"/>
      <c r="OBY47" s="82"/>
      <c r="OBZ47" s="82"/>
      <c r="OCA47" s="82"/>
      <c r="OCB47" s="82"/>
      <c r="OCC47" s="82"/>
      <c r="OCD47" s="82"/>
      <c r="OCE47" s="82"/>
      <c r="OCF47" s="82"/>
      <c r="OCG47" s="82"/>
      <c r="OCH47" s="82"/>
      <c r="OCI47" s="82"/>
      <c r="OCJ47" s="82"/>
      <c r="OCK47" s="82"/>
      <c r="OCL47" s="82"/>
      <c r="OCM47" s="82"/>
      <c r="OCN47" s="82"/>
      <c r="OCO47" s="82"/>
      <c r="OCP47" s="82"/>
      <c r="OCQ47" s="82"/>
      <c r="OCR47" s="82"/>
      <c r="OCS47" s="82"/>
      <c r="OCT47" s="82"/>
      <c r="OCU47" s="82"/>
      <c r="OCV47" s="82"/>
      <c r="OCW47" s="82"/>
      <c r="OCX47" s="82"/>
      <c r="OCY47" s="82"/>
      <c r="OCZ47" s="82"/>
      <c r="ODA47" s="82"/>
      <c r="ODB47" s="82"/>
      <c r="ODC47" s="82"/>
      <c r="ODD47" s="82"/>
      <c r="ODE47" s="82"/>
      <c r="ODF47" s="82"/>
      <c r="ODG47" s="82"/>
      <c r="ODH47" s="82"/>
      <c r="ODI47" s="82"/>
      <c r="ODJ47" s="82"/>
      <c r="ODK47" s="82"/>
      <c r="ODL47" s="82"/>
      <c r="ODM47" s="82"/>
      <c r="ODN47" s="82"/>
      <c r="ODO47" s="82"/>
      <c r="ODP47" s="82"/>
      <c r="ODQ47" s="82"/>
      <c r="ODR47" s="82"/>
      <c r="ODS47" s="82"/>
      <c r="ODT47" s="82"/>
      <c r="ODU47" s="82"/>
      <c r="ODV47" s="82"/>
      <c r="ODW47" s="82"/>
      <c r="ODX47" s="82"/>
      <c r="ODY47" s="82"/>
      <c r="ODZ47" s="82"/>
      <c r="OEA47" s="82"/>
      <c r="OEB47" s="82"/>
      <c r="OEC47" s="82"/>
      <c r="OED47" s="82"/>
      <c r="OEE47" s="82"/>
      <c r="OEF47" s="82"/>
      <c r="OEG47" s="82"/>
      <c r="OEH47" s="82"/>
      <c r="OEI47" s="82"/>
      <c r="OEJ47" s="82"/>
      <c r="OEK47" s="82"/>
      <c r="OEL47" s="82"/>
      <c r="OEM47" s="82"/>
      <c r="OEN47" s="82"/>
      <c r="OEO47" s="82"/>
      <c r="OEP47" s="82"/>
      <c r="OEQ47" s="82"/>
      <c r="OER47" s="82"/>
      <c r="OES47" s="82"/>
      <c r="OET47" s="82"/>
      <c r="OEU47" s="82"/>
      <c r="OEV47" s="82"/>
      <c r="OEW47" s="82"/>
      <c r="OEX47" s="82"/>
      <c r="OEY47" s="82"/>
      <c r="OEZ47" s="82"/>
      <c r="OFA47" s="82"/>
      <c r="OFB47" s="82"/>
      <c r="OFC47" s="82"/>
      <c r="OFD47" s="82"/>
      <c r="OFE47" s="82"/>
      <c r="OFF47" s="82"/>
      <c r="OFG47" s="82"/>
      <c r="OFH47" s="82"/>
      <c r="OFI47" s="82"/>
      <c r="OFJ47" s="82"/>
      <c r="OFK47" s="82"/>
      <c r="OFL47" s="82"/>
      <c r="OFM47" s="82"/>
      <c r="OFN47" s="82"/>
      <c r="OFO47" s="82"/>
      <c r="OFP47" s="82"/>
      <c r="OFQ47" s="82"/>
      <c r="OFR47" s="82"/>
      <c r="OFS47" s="82"/>
      <c r="OFT47" s="82"/>
      <c r="OFU47" s="82"/>
      <c r="OFV47" s="82"/>
      <c r="OFW47" s="82"/>
      <c r="OFX47" s="82"/>
      <c r="OFY47" s="82"/>
      <c r="OFZ47" s="82"/>
      <c r="OGA47" s="82"/>
      <c r="OGB47" s="82"/>
      <c r="OGC47" s="82"/>
      <c r="OGD47" s="82"/>
      <c r="OGE47" s="82"/>
      <c r="OGF47" s="82"/>
      <c r="OGG47" s="82"/>
      <c r="OGH47" s="82"/>
      <c r="OGI47" s="82"/>
      <c r="OGJ47" s="82"/>
      <c r="OGK47" s="82"/>
      <c r="OGL47" s="82"/>
      <c r="OGM47" s="82"/>
      <c r="OGN47" s="82"/>
      <c r="OGO47" s="82"/>
      <c r="OGP47" s="82"/>
      <c r="OGQ47" s="82"/>
      <c r="OGR47" s="82"/>
      <c r="OGS47" s="82"/>
      <c r="OGT47" s="82"/>
      <c r="OGU47" s="82"/>
      <c r="OGV47" s="82"/>
      <c r="OGW47" s="82"/>
      <c r="OGX47" s="82"/>
      <c r="OGY47" s="82"/>
      <c r="OGZ47" s="82"/>
      <c r="OHA47" s="82"/>
      <c r="OHB47" s="82"/>
      <c r="OHC47" s="82"/>
      <c r="OHD47" s="82"/>
      <c r="OHE47" s="82"/>
      <c r="OHF47" s="82"/>
      <c r="OHG47" s="82"/>
      <c r="OHH47" s="82"/>
      <c r="OHI47" s="82"/>
      <c r="OHJ47" s="82"/>
      <c r="OHK47" s="82"/>
      <c r="OHL47" s="82"/>
      <c r="OHM47" s="82"/>
      <c r="OHN47" s="82"/>
      <c r="OHO47" s="82"/>
      <c r="OHP47" s="82"/>
      <c r="OHQ47" s="82"/>
      <c r="OHR47" s="82"/>
      <c r="OHS47" s="82"/>
      <c r="OHT47" s="82"/>
      <c r="OHU47" s="82"/>
      <c r="OHV47" s="82"/>
      <c r="OHW47" s="82"/>
      <c r="OHX47" s="82"/>
      <c r="OHY47" s="82"/>
      <c r="OHZ47" s="82"/>
      <c r="OIA47" s="82"/>
      <c r="OIB47" s="82"/>
      <c r="OIC47" s="82"/>
      <c r="OID47" s="82"/>
      <c r="OIE47" s="82"/>
      <c r="OIF47" s="82"/>
      <c r="OIG47" s="82"/>
      <c r="OIH47" s="82"/>
      <c r="OII47" s="82"/>
      <c r="OIJ47" s="82"/>
      <c r="OIK47" s="82"/>
      <c r="OIL47" s="82"/>
      <c r="OIM47" s="82"/>
      <c r="OIN47" s="82"/>
      <c r="OIO47" s="82"/>
      <c r="OIP47" s="82"/>
      <c r="OIQ47" s="82"/>
      <c r="OIR47" s="82"/>
      <c r="OIS47" s="82"/>
      <c r="OIT47" s="82"/>
      <c r="OIU47" s="82"/>
      <c r="OIV47" s="82"/>
      <c r="OIW47" s="82"/>
      <c r="OIX47" s="82"/>
      <c r="OIY47" s="82"/>
      <c r="OIZ47" s="82"/>
      <c r="OJA47" s="82"/>
      <c r="OJB47" s="82"/>
      <c r="OJC47" s="82"/>
      <c r="OJD47" s="82"/>
      <c r="OJE47" s="82"/>
      <c r="OJF47" s="82"/>
      <c r="OJG47" s="82"/>
      <c r="OJH47" s="82"/>
      <c r="OJI47" s="82"/>
      <c r="OJJ47" s="82"/>
      <c r="OJK47" s="82"/>
      <c r="OJL47" s="82"/>
      <c r="OJM47" s="82"/>
      <c r="OJN47" s="82"/>
      <c r="OJO47" s="82"/>
      <c r="OJP47" s="82"/>
      <c r="OJQ47" s="82"/>
      <c r="OJR47" s="82"/>
      <c r="OJS47" s="82"/>
      <c r="OJT47" s="82"/>
      <c r="OJU47" s="82"/>
      <c r="OJV47" s="82"/>
      <c r="OJW47" s="82"/>
      <c r="OJX47" s="82"/>
      <c r="OJY47" s="82"/>
      <c r="OJZ47" s="82"/>
      <c r="OKA47" s="82"/>
      <c r="OKB47" s="82"/>
      <c r="OKC47" s="82"/>
      <c r="OKD47" s="82"/>
      <c r="OKE47" s="82"/>
      <c r="OKF47" s="82"/>
      <c r="OKG47" s="82"/>
      <c r="OKH47" s="82"/>
      <c r="OKI47" s="82"/>
      <c r="OKJ47" s="82"/>
      <c r="OKK47" s="82"/>
      <c r="OKL47" s="82"/>
      <c r="OKM47" s="82"/>
      <c r="OKN47" s="82"/>
      <c r="OKO47" s="82"/>
      <c r="OKP47" s="82"/>
      <c r="OKQ47" s="82"/>
      <c r="OKR47" s="82"/>
      <c r="OKS47" s="82"/>
      <c r="OKT47" s="82"/>
      <c r="OKU47" s="82"/>
      <c r="OKV47" s="82"/>
      <c r="OKW47" s="82"/>
      <c r="OKX47" s="82"/>
      <c r="OKY47" s="82"/>
      <c r="OKZ47" s="82"/>
      <c r="OLA47" s="82"/>
      <c r="OLB47" s="82"/>
      <c r="OLC47" s="82"/>
      <c r="OLD47" s="82"/>
      <c r="OLE47" s="82"/>
      <c r="OLF47" s="82"/>
      <c r="OLG47" s="82"/>
      <c r="OLH47" s="82"/>
      <c r="OLI47" s="82"/>
      <c r="OLJ47" s="82"/>
      <c r="OLK47" s="82"/>
      <c r="OLL47" s="82"/>
      <c r="OLM47" s="82"/>
      <c r="OLN47" s="82"/>
      <c r="OLO47" s="82"/>
      <c r="OLP47" s="82"/>
      <c r="OLQ47" s="82"/>
      <c r="OLR47" s="82"/>
      <c r="OLS47" s="82"/>
      <c r="OLT47" s="82"/>
      <c r="OLU47" s="82"/>
      <c r="OLV47" s="82"/>
      <c r="OLW47" s="82"/>
      <c r="OLX47" s="82"/>
      <c r="OLY47" s="82"/>
      <c r="OLZ47" s="82"/>
      <c r="OMA47" s="82"/>
      <c r="OMB47" s="82"/>
      <c r="OMC47" s="82"/>
      <c r="OMD47" s="82"/>
      <c r="OME47" s="82"/>
      <c r="OMF47" s="82"/>
      <c r="OMG47" s="82"/>
      <c r="OMH47" s="82"/>
      <c r="OMI47" s="82"/>
      <c r="OMJ47" s="82"/>
      <c r="OMK47" s="82"/>
      <c r="OML47" s="82"/>
      <c r="OMM47" s="82"/>
      <c r="OMN47" s="82"/>
      <c r="OMO47" s="82"/>
      <c r="OMP47" s="82"/>
      <c r="OMQ47" s="82"/>
      <c r="OMR47" s="82"/>
      <c r="OMS47" s="82"/>
      <c r="OMT47" s="82"/>
      <c r="OMU47" s="82"/>
      <c r="OMV47" s="82"/>
      <c r="OMW47" s="82"/>
      <c r="OMX47" s="82"/>
      <c r="OMY47" s="82"/>
      <c r="OMZ47" s="82"/>
      <c r="ONA47" s="82"/>
      <c r="ONB47" s="82"/>
      <c r="ONC47" s="82"/>
      <c r="OND47" s="82"/>
      <c r="ONE47" s="82"/>
      <c r="ONF47" s="82"/>
      <c r="ONG47" s="82"/>
      <c r="ONH47" s="82"/>
      <c r="ONI47" s="82"/>
      <c r="ONJ47" s="82"/>
      <c r="ONK47" s="82"/>
      <c r="ONL47" s="82"/>
      <c r="ONM47" s="82"/>
      <c r="ONN47" s="82"/>
      <c r="ONO47" s="82"/>
      <c r="ONP47" s="82"/>
      <c r="ONQ47" s="82"/>
      <c r="ONR47" s="82"/>
      <c r="ONS47" s="82"/>
      <c r="ONT47" s="82"/>
      <c r="ONU47" s="82"/>
      <c r="ONV47" s="82"/>
      <c r="ONW47" s="82"/>
      <c r="ONX47" s="82"/>
      <c r="ONY47" s="82"/>
      <c r="ONZ47" s="82"/>
      <c r="OOA47" s="82"/>
      <c r="OOB47" s="82"/>
      <c r="OOC47" s="82"/>
      <c r="OOD47" s="82"/>
      <c r="OOE47" s="82"/>
      <c r="OOF47" s="82"/>
      <c r="OOG47" s="82"/>
      <c r="OOH47" s="82"/>
      <c r="OOI47" s="82"/>
      <c r="OOJ47" s="82"/>
      <c r="OOK47" s="82"/>
      <c r="OOL47" s="82"/>
      <c r="OOM47" s="82"/>
      <c r="OON47" s="82"/>
      <c r="OOO47" s="82"/>
      <c r="OOP47" s="82"/>
      <c r="OOQ47" s="82"/>
      <c r="OOR47" s="82"/>
      <c r="OOS47" s="82"/>
      <c r="OOT47" s="82"/>
      <c r="OOU47" s="82"/>
      <c r="OOV47" s="82"/>
      <c r="OOW47" s="82"/>
      <c r="OOX47" s="82"/>
      <c r="OOY47" s="82"/>
      <c r="OOZ47" s="82"/>
      <c r="OPA47" s="82"/>
      <c r="OPB47" s="82"/>
      <c r="OPC47" s="82"/>
      <c r="OPD47" s="82"/>
      <c r="OPE47" s="82"/>
      <c r="OPF47" s="82"/>
      <c r="OPG47" s="82"/>
      <c r="OPH47" s="82"/>
      <c r="OPI47" s="82"/>
      <c r="OPJ47" s="82"/>
      <c r="OPK47" s="82"/>
      <c r="OPL47" s="82"/>
      <c r="OPM47" s="82"/>
      <c r="OPN47" s="82"/>
      <c r="OPO47" s="82"/>
      <c r="OPP47" s="82"/>
      <c r="OPQ47" s="82"/>
      <c r="OPR47" s="82"/>
      <c r="OPS47" s="82"/>
      <c r="OPT47" s="82"/>
      <c r="OPU47" s="82"/>
      <c r="OPV47" s="82"/>
      <c r="OPW47" s="82"/>
      <c r="OPX47" s="82"/>
      <c r="OPY47" s="82"/>
      <c r="OPZ47" s="82"/>
      <c r="OQA47" s="82"/>
      <c r="OQB47" s="82"/>
      <c r="OQC47" s="82"/>
      <c r="OQD47" s="82"/>
      <c r="OQE47" s="82"/>
      <c r="OQF47" s="82"/>
      <c r="OQG47" s="82"/>
      <c r="OQH47" s="82"/>
      <c r="OQI47" s="82"/>
      <c r="OQJ47" s="82"/>
      <c r="OQK47" s="82"/>
      <c r="OQL47" s="82"/>
      <c r="OQM47" s="82"/>
      <c r="OQN47" s="82"/>
      <c r="OQO47" s="82"/>
      <c r="OQP47" s="82"/>
      <c r="OQQ47" s="82"/>
      <c r="OQR47" s="82"/>
      <c r="OQS47" s="82"/>
      <c r="OQT47" s="82"/>
      <c r="OQU47" s="82"/>
      <c r="OQV47" s="82"/>
      <c r="OQW47" s="82"/>
      <c r="OQX47" s="82"/>
      <c r="OQY47" s="82"/>
      <c r="OQZ47" s="82"/>
      <c r="ORA47" s="82"/>
      <c r="ORB47" s="82"/>
      <c r="ORC47" s="82"/>
      <c r="ORD47" s="82"/>
      <c r="ORE47" s="82"/>
      <c r="ORF47" s="82"/>
      <c r="ORG47" s="82"/>
      <c r="ORH47" s="82"/>
      <c r="ORI47" s="82"/>
      <c r="ORJ47" s="82"/>
      <c r="ORK47" s="82"/>
      <c r="ORL47" s="82"/>
      <c r="ORM47" s="82"/>
      <c r="ORN47" s="82"/>
      <c r="ORO47" s="82"/>
      <c r="ORP47" s="82"/>
      <c r="ORQ47" s="82"/>
      <c r="ORR47" s="82"/>
      <c r="ORS47" s="82"/>
      <c r="ORT47" s="82"/>
      <c r="ORU47" s="82"/>
      <c r="ORV47" s="82"/>
      <c r="ORW47" s="82"/>
      <c r="ORX47" s="82"/>
      <c r="ORY47" s="82"/>
      <c r="ORZ47" s="82"/>
      <c r="OSA47" s="82"/>
      <c r="OSB47" s="82"/>
      <c r="OSC47" s="82"/>
      <c r="OSD47" s="82"/>
      <c r="OSE47" s="82"/>
      <c r="OSF47" s="82"/>
      <c r="OSG47" s="82"/>
      <c r="OSH47" s="82"/>
      <c r="OSI47" s="82"/>
      <c r="OSJ47" s="82"/>
      <c r="OSK47" s="82"/>
      <c r="OSL47" s="82"/>
      <c r="OSM47" s="82"/>
      <c r="OSN47" s="82"/>
      <c r="OSO47" s="82"/>
      <c r="OSP47" s="82"/>
      <c r="OSQ47" s="82"/>
      <c r="OSR47" s="82"/>
      <c r="OSS47" s="82"/>
      <c r="OST47" s="82"/>
      <c r="OSU47" s="82"/>
      <c r="OSV47" s="82"/>
      <c r="OSW47" s="82"/>
      <c r="OSX47" s="82"/>
      <c r="OSY47" s="82"/>
      <c r="OSZ47" s="82"/>
      <c r="OTA47" s="82"/>
      <c r="OTB47" s="82"/>
      <c r="OTC47" s="82"/>
      <c r="OTD47" s="82"/>
      <c r="OTE47" s="82"/>
      <c r="OTF47" s="82"/>
      <c r="OTG47" s="82"/>
      <c r="OTH47" s="82"/>
      <c r="OTI47" s="82"/>
      <c r="OTJ47" s="82"/>
      <c r="OTK47" s="82"/>
      <c r="OTL47" s="82"/>
      <c r="OTM47" s="82"/>
      <c r="OTN47" s="82"/>
      <c r="OTO47" s="82"/>
      <c r="OTP47" s="82"/>
      <c r="OTQ47" s="82"/>
      <c r="OTR47" s="82"/>
      <c r="OTS47" s="82"/>
      <c r="OTT47" s="82"/>
      <c r="OTU47" s="82"/>
      <c r="OTV47" s="82"/>
      <c r="OTW47" s="82"/>
      <c r="OTX47" s="82"/>
      <c r="OTY47" s="82"/>
      <c r="OTZ47" s="82"/>
      <c r="OUA47" s="82"/>
      <c r="OUB47" s="82"/>
      <c r="OUC47" s="82"/>
      <c r="OUD47" s="82"/>
      <c r="OUE47" s="82"/>
      <c r="OUF47" s="82"/>
      <c r="OUG47" s="82"/>
      <c r="OUH47" s="82"/>
      <c r="OUI47" s="82"/>
      <c r="OUJ47" s="82"/>
      <c r="OUK47" s="82"/>
      <c r="OUL47" s="82"/>
      <c r="OUM47" s="82"/>
      <c r="OUN47" s="82"/>
      <c r="OUO47" s="82"/>
      <c r="OUP47" s="82"/>
      <c r="OUQ47" s="82"/>
      <c r="OUR47" s="82"/>
      <c r="OUS47" s="82"/>
      <c r="OUT47" s="82"/>
      <c r="OUU47" s="82"/>
      <c r="OUV47" s="82"/>
      <c r="OUW47" s="82"/>
      <c r="OUX47" s="82"/>
      <c r="OUY47" s="82"/>
      <c r="OUZ47" s="82"/>
      <c r="OVA47" s="82"/>
      <c r="OVB47" s="82"/>
      <c r="OVC47" s="82"/>
      <c r="OVD47" s="82"/>
      <c r="OVE47" s="82"/>
      <c r="OVF47" s="82"/>
      <c r="OVG47" s="82"/>
      <c r="OVH47" s="82"/>
      <c r="OVI47" s="82"/>
      <c r="OVJ47" s="82"/>
      <c r="OVK47" s="82"/>
      <c r="OVL47" s="82"/>
      <c r="OVM47" s="82"/>
      <c r="OVN47" s="82"/>
      <c r="OVO47" s="82"/>
      <c r="OVP47" s="82"/>
      <c r="OVQ47" s="82"/>
      <c r="OVR47" s="82"/>
      <c r="OVS47" s="82"/>
      <c r="OVT47" s="82"/>
      <c r="OVU47" s="82"/>
      <c r="OVV47" s="82"/>
      <c r="OVW47" s="82"/>
      <c r="OVX47" s="82"/>
      <c r="OVY47" s="82"/>
      <c r="OVZ47" s="82"/>
      <c r="OWA47" s="82"/>
      <c r="OWB47" s="82"/>
      <c r="OWC47" s="82"/>
      <c r="OWD47" s="82"/>
      <c r="OWE47" s="82"/>
      <c r="OWF47" s="82"/>
      <c r="OWG47" s="82"/>
      <c r="OWH47" s="82"/>
      <c r="OWI47" s="82"/>
      <c r="OWJ47" s="82"/>
      <c r="OWK47" s="82"/>
      <c r="OWL47" s="82"/>
      <c r="OWM47" s="82"/>
      <c r="OWN47" s="82"/>
      <c r="OWO47" s="82"/>
      <c r="OWP47" s="82"/>
      <c r="OWQ47" s="82"/>
      <c r="OWR47" s="82"/>
      <c r="OWS47" s="82"/>
      <c r="OWT47" s="82"/>
      <c r="OWU47" s="82"/>
      <c r="OWV47" s="82"/>
      <c r="OWW47" s="82"/>
      <c r="OWX47" s="82"/>
      <c r="OWY47" s="82"/>
      <c r="OWZ47" s="82"/>
      <c r="OXA47" s="82"/>
      <c r="OXB47" s="82"/>
      <c r="OXC47" s="82"/>
      <c r="OXD47" s="82"/>
      <c r="OXE47" s="82"/>
      <c r="OXF47" s="82"/>
      <c r="OXG47" s="82"/>
      <c r="OXH47" s="82"/>
      <c r="OXI47" s="82"/>
      <c r="OXJ47" s="82"/>
      <c r="OXK47" s="82"/>
      <c r="OXL47" s="82"/>
      <c r="OXM47" s="82"/>
      <c r="OXN47" s="82"/>
      <c r="OXO47" s="82"/>
      <c r="OXP47" s="82"/>
      <c r="OXQ47" s="82"/>
      <c r="OXR47" s="82"/>
      <c r="OXS47" s="82"/>
      <c r="OXT47" s="82"/>
      <c r="OXU47" s="82"/>
      <c r="OXV47" s="82"/>
      <c r="OXW47" s="82"/>
      <c r="OXX47" s="82"/>
      <c r="OXY47" s="82"/>
      <c r="OXZ47" s="82"/>
      <c r="OYA47" s="82"/>
      <c r="OYB47" s="82"/>
      <c r="OYC47" s="82"/>
      <c r="OYD47" s="82"/>
      <c r="OYE47" s="82"/>
      <c r="OYF47" s="82"/>
      <c r="OYG47" s="82"/>
      <c r="OYH47" s="82"/>
      <c r="OYI47" s="82"/>
      <c r="OYJ47" s="82"/>
      <c r="OYK47" s="82"/>
      <c r="OYL47" s="82"/>
      <c r="OYM47" s="82"/>
      <c r="OYN47" s="82"/>
      <c r="OYO47" s="82"/>
      <c r="OYP47" s="82"/>
      <c r="OYQ47" s="82"/>
      <c r="OYR47" s="82"/>
      <c r="OYS47" s="82"/>
      <c r="OYT47" s="82"/>
      <c r="OYU47" s="82"/>
      <c r="OYV47" s="82"/>
      <c r="OYW47" s="82"/>
      <c r="OYX47" s="82"/>
      <c r="OYY47" s="82"/>
      <c r="OYZ47" s="82"/>
      <c r="OZA47" s="82"/>
      <c r="OZB47" s="82"/>
      <c r="OZC47" s="82"/>
      <c r="OZD47" s="82"/>
      <c r="OZE47" s="82"/>
      <c r="OZF47" s="82"/>
      <c r="OZG47" s="82"/>
      <c r="OZH47" s="82"/>
      <c r="OZI47" s="82"/>
      <c r="OZJ47" s="82"/>
      <c r="OZK47" s="82"/>
      <c r="OZL47" s="82"/>
      <c r="OZM47" s="82"/>
      <c r="OZN47" s="82"/>
      <c r="OZO47" s="82"/>
      <c r="OZP47" s="82"/>
      <c r="OZQ47" s="82"/>
      <c r="OZR47" s="82"/>
      <c r="OZS47" s="82"/>
      <c r="OZT47" s="82"/>
      <c r="OZU47" s="82"/>
      <c r="OZV47" s="82"/>
      <c r="OZW47" s="82"/>
      <c r="OZX47" s="82"/>
      <c r="OZY47" s="82"/>
      <c r="OZZ47" s="82"/>
      <c r="PAA47" s="82"/>
      <c r="PAB47" s="82"/>
      <c r="PAC47" s="82"/>
      <c r="PAD47" s="82"/>
      <c r="PAE47" s="82"/>
      <c r="PAF47" s="82"/>
      <c r="PAG47" s="82"/>
      <c r="PAH47" s="82"/>
      <c r="PAI47" s="82"/>
      <c r="PAJ47" s="82"/>
      <c r="PAK47" s="82"/>
      <c r="PAL47" s="82"/>
      <c r="PAM47" s="82"/>
      <c r="PAN47" s="82"/>
      <c r="PAO47" s="82"/>
      <c r="PAP47" s="82"/>
      <c r="PAQ47" s="82"/>
      <c r="PAR47" s="82"/>
      <c r="PAS47" s="82"/>
      <c r="PAT47" s="82"/>
      <c r="PAU47" s="82"/>
      <c r="PAV47" s="82"/>
      <c r="PAW47" s="82"/>
      <c r="PAX47" s="82"/>
      <c r="PAY47" s="82"/>
      <c r="PAZ47" s="82"/>
      <c r="PBA47" s="82"/>
      <c r="PBB47" s="82"/>
      <c r="PBC47" s="82"/>
      <c r="PBD47" s="82"/>
      <c r="PBE47" s="82"/>
      <c r="PBF47" s="82"/>
      <c r="PBG47" s="82"/>
      <c r="PBH47" s="82"/>
      <c r="PBI47" s="82"/>
      <c r="PBJ47" s="82"/>
      <c r="PBK47" s="82"/>
      <c r="PBL47" s="82"/>
      <c r="PBM47" s="82"/>
      <c r="PBN47" s="82"/>
      <c r="PBO47" s="82"/>
      <c r="PBP47" s="82"/>
      <c r="PBQ47" s="82"/>
      <c r="PBR47" s="82"/>
      <c r="PBS47" s="82"/>
      <c r="PBT47" s="82"/>
      <c r="PBU47" s="82"/>
      <c r="PBV47" s="82"/>
      <c r="PBW47" s="82"/>
      <c r="PBX47" s="82"/>
      <c r="PBY47" s="82"/>
      <c r="PBZ47" s="82"/>
      <c r="PCA47" s="82"/>
      <c r="PCB47" s="82"/>
      <c r="PCC47" s="82"/>
      <c r="PCD47" s="82"/>
      <c r="PCE47" s="82"/>
      <c r="PCF47" s="82"/>
      <c r="PCG47" s="82"/>
      <c r="PCH47" s="82"/>
      <c r="PCI47" s="82"/>
      <c r="PCJ47" s="82"/>
      <c r="PCK47" s="82"/>
      <c r="PCL47" s="82"/>
      <c r="PCM47" s="82"/>
      <c r="PCN47" s="82"/>
      <c r="PCO47" s="82"/>
      <c r="PCP47" s="82"/>
      <c r="PCQ47" s="82"/>
      <c r="PCR47" s="82"/>
      <c r="PCS47" s="82"/>
      <c r="PCT47" s="82"/>
      <c r="PCU47" s="82"/>
      <c r="PCV47" s="82"/>
      <c r="PCW47" s="82"/>
      <c r="PCX47" s="82"/>
      <c r="PCY47" s="82"/>
      <c r="PCZ47" s="82"/>
      <c r="PDA47" s="82"/>
      <c r="PDB47" s="82"/>
      <c r="PDC47" s="82"/>
      <c r="PDD47" s="82"/>
      <c r="PDE47" s="82"/>
      <c r="PDF47" s="82"/>
      <c r="PDG47" s="82"/>
      <c r="PDH47" s="82"/>
      <c r="PDI47" s="82"/>
      <c r="PDJ47" s="82"/>
      <c r="PDK47" s="82"/>
      <c r="PDL47" s="82"/>
      <c r="PDM47" s="82"/>
      <c r="PDN47" s="82"/>
      <c r="PDO47" s="82"/>
      <c r="PDP47" s="82"/>
      <c r="PDQ47" s="82"/>
      <c r="PDR47" s="82"/>
      <c r="PDS47" s="82"/>
      <c r="PDT47" s="82"/>
      <c r="PDU47" s="82"/>
      <c r="PDV47" s="82"/>
      <c r="PDW47" s="82"/>
      <c r="PDX47" s="82"/>
      <c r="PDY47" s="82"/>
      <c r="PDZ47" s="82"/>
      <c r="PEA47" s="82"/>
      <c r="PEB47" s="82"/>
      <c r="PEC47" s="82"/>
      <c r="PED47" s="82"/>
      <c r="PEE47" s="82"/>
      <c r="PEF47" s="82"/>
      <c r="PEG47" s="82"/>
      <c r="PEH47" s="82"/>
      <c r="PEI47" s="82"/>
      <c r="PEJ47" s="82"/>
      <c r="PEK47" s="82"/>
      <c r="PEL47" s="82"/>
      <c r="PEM47" s="82"/>
      <c r="PEN47" s="82"/>
      <c r="PEO47" s="82"/>
      <c r="PEP47" s="82"/>
      <c r="PEQ47" s="82"/>
      <c r="PER47" s="82"/>
      <c r="PES47" s="82"/>
      <c r="PET47" s="82"/>
      <c r="PEU47" s="82"/>
      <c r="PEV47" s="82"/>
      <c r="PEW47" s="82"/>
      <c r="PEX47" s="82"/>
      <c r="PEY47" s="82"/>
      <c r="PEZ47" s="82"/>
      <c r="PFA47" s="82"/>
      <c r="PFB47" s="82"/>
      <c r="PFC47" s="82"/>
      <c r="PFD47" s="82"/>
      <c r="PFE47" s="82"/>
      <c r="PFF47" s="82"/>
      <c r="PFG47" s="82"/>
      <c r="PFH47" s="82"/>
      <c r="PFI47" s="82"/>
      <c r="PFJ47" s="82"/>
      <c r="PFK47" s="82"/>
      <c r="PFL47" s="82"/>
      <c r="PFM47" s="82"/>
      <c r="PFN47" s="82"/>
      <c r="PFO47" s="82"/>
      <c r="PFP47" s="82"/>
      <c r="PFQ47" s="82"/>
      <c r="PFR47" s="82"/>
      <c r="PFS47" s="82"/>
      <c r="PFT47" s="82"/>
      <c r="PFU47" s="82"/>
      <c r="PFV47" s="82"/>
      <c r="PFW47" s="82"/>
      <c r="PFX47" s="82"/>
      <c r="PFY47" s="82"/>
      <c r="PFZ47" s="82"/>
      <c r="PGA47" s="82"/>
      <c r="PGB47" s="82"/>
      <c r="PGC47" s="82"/>
      <c r="PGD47" s="82"/>
      <c r="PGE47" s="82"/>
      <c r="PGF47" s="82"/>
      <c r="PGG47" s="82"/>
      <c r="PGH47" s="82"/>
      <c r="PGI47" s="82"/>
      <c r="PGJ47" s="82"/>
      <c r="PGK47" s="82"/>
      <c r="PGL47" s="82"/>
      <c r="PGM47" s="82"/>
      <c r="PGN47" s="82"/>
      <c r="PGO47" s="82"/>
      <c r="PGP47" s="82"/>
      <c r="PGQ47" s="82"/>
      <c r="PGR47" s="82"/>
      <c r="PGS47" s="82"/>
      <c r="PGT47" s="82"/>
      <c r="PGU47" s="82"/>
      <c r="PGV47" s="82"/>
      <c r="PGW47" s="82"/>
      <c r="PGX47" s="82"/>
      <c r="PGY47" s="82"/>
      <c r="PGZ47" s="82"/>
      <c r="PHA47" s="82"/>
      <c r="PHB47" s="82"/>
      <c r="PHC47" s="82"/>
      <c r="PHD47" s="82"/>
      <c r="PHE47" s="82"/>
      <c r="PHF47" s="82"/>
      <c r="PHG47" s="82"/>
      <c r="PHH47" s="82"/>
      <c r="PHI47" s="82"/>
      <c r="PHJ47" s="82"/>
      <c r="PHK47" s="82"/>
      <c r="PHL47" s="82"/>
      <c r="PHM47" s="82"/>
      <c r="PHN47" s="82"/>
      <c r="PHO47" s="82"/>
      <c r="PHP47" s="82"/>
      <c r="PHQ47" s="82"/>
      <c r="PHR47" s="82"/>
      <c r="PHS47" s="82"/>
      <c r="PHT47" s="82"/>
      <c r="PHU47" s="82"/>
      <c r="PHV47" s="82"/>
      <c r="PHW47" s="82"/>
      <c r="PHX47" s="82"/>
      <c r="PHY47" s="82"/>
      <c r="PHZ47" s="82"/>
      <c r="PIA47" s="82"/>
      <c r="PIB47" s="82"/>
      <c r="PIC47" s="82"/>
      <c r="PID47" s="82"/>
      <c r="PIE47" s="82"/>
      <c r="PIF47" s="82"/>
      <c r="PIG47" s="82"/>
      <c r="PIH47" s="82"/>
      <c r="PII47" s="82"/>
      <c r="PIJ47" s="82"/>
      <c r="PIK47" s="82"/>
      <c r="PIL47" s="82"/>
      <c r="PIM47" s="82"/>
      <c r="PIN47" s="82"/>
      <c r="PIO47" s="82"/>
      <c r="PIP47" s="82"/>
      <c r="PIQ47" s="82"/>
      <c r="PIR47" s="82"/>
      <c r="PIS47" s="82"/>
      <c r="PIT47" s="82"/>
      <c r="PIU47" s="82"/>
      <c r="PIV47" s="82"/>
      <c r="PIW47" s="82"/>
      <c r="PIX47" s="82"/>
      <c r="PIY47" s="82"/>
      <c r="PIZ47" s="82"/>
      <c r="PJA47" s="82"/>
      <c r="PJB47" s="82"/>
      <c r="PJC47" s="82"/>
      <c r="PJD47" s="82"/>
      <c r="PJE47" s="82"/>
      <c r="PJF47" s="82"/>
      <c r="PJG47" s="82"/>
      <c r="PJH47" s="82"/>
      <c r="PJI47" s="82"/>
      <c r="PJJ47" s="82"/>
      <c r="PJK47" s="82"/>
      <c r="PJL47" s="82"/>
      <c r="PJM47" s="82"/>
      <c r="PJN47" s="82"/>
      <c r="PJO47" s="82"/>
      <c r="PJP47" s="82"/>
      <c r="PJQ47" s="82"/>
      <c r="PJR47" s="82"/>
      <c r="PJS47" s="82"/>
      <c r="PJT47" s="82"/>
      <c r="PJU47" s="82"/>
      <c r="PJV47" s="82"/>
      <c r="PJW47" s="82"/>
      <c r="PJX47" s="82"/>
      <c r="PJY47" s="82"/>
      <c r="PJZ47" s="82"/>
      <c r="PKA47" s="82"/>
      <c r="PKB47" s="82"/>
      <c r="PKC47" s="82"/>
      <c r="PKD47" s="82"/>
      <c r="PKE47" s="82"/>
      <c r="PKF47" s="82"/>
      <c r="PKG47" s="82"/>
      <c r="PKH47" s="82"/>
      <c r="PKI47" s="82"/>
      <c r="PKJ47" s="82"/>
      <c r="PKK47" s="82"/>
      <c r="PKL47" s="82"/>
      <c r="PKM47" s="82"/>
      <c r="PKN47" s="82"/>
      <c r="PKO47" s="82"/>
      <c r="PKP47" s="82"/>
      <c r="PKQ47" s="82"/>
      <c r="PKR47" s="82"/>
      <c r="PKS47" s="82"/>
      <c r="PKT47" s="82"/>
      <c r="PKU47" s="82"/>
      <c r="PKV47" s="82"/>
      <c r="PKW47" s="82"/>
      <c r="PKX47" s="82"/>
      <c r="PKY47" s="82"/>
      <c r="PKZ47" s="82"/>
      <c r="PLA47" s="82"/>
      <c r="PLB47" s="82"/>
      <c r="PLC47" s="82"/>
      <c r="PLD47" s="82"/>
      <c r="PLE47" s="82"/>
      <c r="PLF47" s="82"/>
      <c r="PLG47" s="82"/>
      <c r="PLH47" s="82"/>
      <c r="PLI47" s="82"/>
      <c r="PLJ47" s="82"/>
      <c r="PLK47" s="82"/>
      <c r="PLL47" s="82"/>
      <c r="PLM47" s="82"/>
      <c r="PLN47" s="82"/>
      <c r="PLO47" s="82"/>
      <c r="PLP47" s="82"/>
      <c r="PLQ47" s="82"/>
      <c r="PLR47" s="82"/>
      <c r="PLS47" s="82"/>
      <c r="PLT47" s="82"/>
      <c r="PLU47" s="82"/>
      <c r="PLV47" s="82"/>
      <c r="PLW47" s="82"/>
      <c r="PLX47" s="82"/>
      <c r="PLY47" s="82"/>
      <c r="PLZ47" s="82"/>
      <c r="PMA47" s="82"/>
      <c r="PMB47" s="82"/>
      <c r="PMC47" s="82"/>
      <c r="PMD47" s="82"/>
      <c r="PME47" s="82"/>
      <c r="PMF47" s="82"/>
      <c r="PMG47" s="82"/>
      <c r="PMH47" s="82"/>
      <c r="PMI47" s="82"/>
      <c r="PMJ47" s="82"/>
      <c r="PMK47" s="82"/>
      <c r="PML47" s="82"/>
      <c r="PMM47" s="82"/>
      <c r="PMN47" s="82"/>
      <c r="PMO47" s="82"/>
      <c r="PMP47" s="82"/>
      <c r="PMQ47" s="82"/>
      <c r="PMR47" s="82"/>
      <c r="PMS47" s="82"/>
      <c r="PMT47" s="82"/>
      <c r="PMU47" s="82"/>
      <c r="PMV47" s="82"/>
      <c r="PMW47" s="82"/>
      <c r="PMX47" s="82"/>
      <c r="PMY47" s="82"/>
      <c r="PMZ47" s="82"/>
      <c r="PNA47" s="82"/>
      <c r="PNB47" s="82"/>
      <c r="PNC47" s="82"/>
      <c r="PND47" s="82"/>
      <c r="PNE47" s="82"/>
      <c r="PNF47" s="82"/>
      <c r="PNG47" s="82"/>
      <c r="PNH47" s="82"/>
      <c r="PNI47" s="82"/>
      <c r="PNJ47" s="82"/>
      <c r="PNK47" s="82"/>
      <c r="PNL47" s="82"/>
      <c r="PNM47" s="82"/>
      <c r="PNN47" s="82"/>
      <c r="PNO47" s="82"/>
      <c r="PNP47" s="82"/>
      <c r="PNQ47" s="82"/>
      <c r="PNR47" s="82"/>
      <c r="PNS47" s="82"/>
      <c r="PNT47" s="82"/>
      <c r="PNU47" s="82"/>
      <c r="PNV47" s="82"/>
      <c r="PNW47" s="82"/>
      <c r="PNX47" s="82"/>
      <c r="PNY47" s="82"/>
      <c r="PNZ47" s="82"/>
      <c r="POA47" s="82"/>
      <c r="POB47" s="82"/>
      <c r="POC47" s="82"/>
      <c r="POD47" s="82"/>
      <c r="POE47" s="82"/>
      <c r="POF47" s="82"/>
      <c r="POG47" s="82"/>
      <c r="POH47" s="82"/>
      <c r="POI47" s="82"/>
      <c r="POJ47" s="82"/>
      <c r="POK47" s="82"/>
      <c r="POL47" s="82"/>
      <c r="POM47" s="82"/>
      <c r="PON47" s="82"/>
      <c r="POO47" s="82"/>
      <c r="POP47" s="82"/>
      <c r="POQ47" s="82"/>
      <c r="POR47" s="82"/>
      <c r="POS47" s="82"/>
      <c r="POT47" s="82"/>
      <c r="POU47" s="82"/>
      <c r="POV47" s="82"/>
      <c r="POW47" s="82"/>
      <c r="POX47" s="82"/>
      <c r="POY47" s="82"/>
      <c r="POZ47" s="82"/>
      <c r="PPA47" s="82"/>
      <c r="PPB47" s="82"/>
      <c r="PPC47" s="82"/>
      <c r="PPD47" s="82"/>
      <c r="PPE47" s="82"/>
      <c r="PPF47" s="82"/>
      <c r="PPG47" s="82"/>
      <c r="PPH47" s="82"/>
      <c r="PPI47" s="82"/>
      <c r="PPJ47" s="82"/>
      <c r="PPK47" s="82"/>
      <c r="PPL47" s="82"/>
      <c r="PPM47" s="82"/>
      <c r="PPN47" s="82"/>
      <c r="PPO47" s="82"/>
      <c r="PPP47" s="82"/>
      <c r="PPQ47" s="82"/>
      <c r="PPR47" s="82"/>
      <c r="PPS47" s="82"/>
      <c r="PPT47" s="82"/>
      <c r="PPU47" s="82"/>
      <c r="PPV47" s="82"/>
      <c r="PPW47" s="82"/>
      <c r="PPX47" s="82"/>
      <c r="PPY47" s="82"/>
      <c r="PPZ47" s="82"/>
      <c r="PQA47" s="82"/>
      <c r="PQB47" s="82"/>
      <c r="PQC47" s="82"/>
      <c r="PQD47" s="82"/>
      <c r="PQE47" s="82"/>
      <c r="PQF47" s="82"/>
      <c r="PQG47" s="82"/>
      <c r="PQH47" s="82"/>
      <c r="PQI47" s="82"/>
      <c r="PQJ47" s="82"/>
      <c r="PQK47" s="82"/>
      <c r="PQL47" s="82"/>
      <c r="PQM47" s="82"/>
      <c r="PQN47" s="82"/>
      <c r="PQO47" s="82"/>
      <c r="PQP47" s="82"/>
      <c r="PQQ47" s="82"/>
      <c r="PQR47" s="82"/>
      <c r="PQS47" s="82"/>
      <c r="PQT47" s="82"/>
      <c r="PQU47" s="82"/>
      <c r="PQV47" s="82"/>
      <c r="PQW47" s="82"/>
      <c r="PQX47" s="82"/>
      <c r="PQY47" s="82"/>
      <c r="PQZ47" s="82"/>
      <c r="PRA47" s="82"/>
      <c r="PRB47" s="82"/>
      <c r="PRC47" s="82"/>
      <c r="PRD47" s="82"/>
      <c r="PRE47" s="82"/>
      <c r="PRF47" s="82"/>
      <c r="PRG47" s="82"/>
      <c r="PRH47" s="82"/>
      <c r="PRI47" s="82"/>
      <c r="PRJ47" s="82"/>
      <c r="PRK47" s="82"/>
      <c r="PRL47" s="82"/>
      <c r="PRM47" s="82"/>
      <c r="PRN47" s="82"/>
      <c r="PRO47" s="82"/>
      <c r="PRP47" s="82"/>
      <c r="PRQ47" s="82"/>
      <c r="PRR47" s="82"/>
      <c r="PRS47" s="82"/>
      <c r="PRT47" s="82"/>
      <c r="PRU47" s="82"/>
      <c r="PRV47" s="82"/>
      <c r="PRW47" s="82"/>
      <c r="PRX47" s="82"/>
      <c r="PRY47" s="82"/>
      <c r="PRZ47" s="82"/>
      <c r="PSA47" s="82"/>
      <c r="PSB47" s="82"/>
      <c r="PSC47" s="82"/>
      <c r="PSD47" s="82"/>
      <c r="PSE47" s="82"/>
      <c r="PSF47" s="82"/>
      <c r="PSG47" s="82"/>
      <c r="PSH47" s="82"/>
      <c r="PSI47" s="82"/>
      <c r="PSJ47" s="82"/>
      <c r="PSK47" s="82"/>
      <c r="PSL47" s="82"/>
      <c r="PSM47" s="82"/>
      <c r="PSN47" s="82"/>
      <c r="PSO47" s="82"/>
      <c r="PSP47" s="82"/>
      <c r="PSQ47" s="82"/>
      <c r="PSR47" s="82"/>
      <c r="PSS47" s="82"/>
      <c r="PST47" s="82"/>
      <c r="PSU47" s="82"/>
      <c r="PSV47" s="82"/>
      <c r="PSW47" s="82"/>
      <c r="PSX47" s="82"/>
      <c r="PSY47" s="82"/>
      <c r="PSZ47" s="82"/>
      <c r="PTA47" s="82"/>
      <c r="PTB47" s="82"/>
      <c r="PTC47" s="82"/>
      <c r="PTD47" s="82"/>
      <c r="PTE47" s="82"/>
      <c r="PTF47" s="82"/>
      <c r="PTG47" s="82"/>
      <c r="PTH47" s="82"/>
      <c r="PTI47" s="82"/>
      <c r="PTJ47" s="82"/>
      <c r="PTK47" s="82"/>
      <c r="PTL47" s="82"/>
      <c r="PTM47" s="82"/>
      <c r="PTN47" s="82"/>
      <c r="PTO47" s="82"/>
      <c r="PTP47" s="82"/>
      <c r="PTQ47" s="82"/>
      <c r="PTR47" s="82"/>
      <c r="PTS47" s="82"/>
      <c r="PTT47" s="82"/>
      <c r="PTU47" s="82"/>
      <c r="PTV47" s="82"/>
      <c r="PTW47" s="82"/>
      <c r="PTX47" s="82"/>
      <c r="PTY47" s="82"/>
      <c r="PTZ47" s="82"/>
      <c r="PUA47" s="82"/>
      <c r="PUB47" s="82"/>
      <c r="PUC47" s="82"/>
      <c r="PUD47" s="82"/>
      <c r="PUE47" s="82"/>
      <c r="PUF47" s="82"/>
      <c r="PUG47" s="82"/>
      <c r="PUH47" s="82"/>
      <c r="PUI47" s="82"/>
      <c r="PUJ47" s="82"/>
      <c r="PUK47" s="82"/>
      <c r="PUL47" s="82"/>
      <c r="PUM47" s="82"/>
      <c r="PUN47" s="82"/>
      <c r="PUO47" s="82"/>
      <c r="PUP47" s="82"/>
      <c r="PUQ47" s="82"/>
      <c r="PUR47" s="82"/>
      <c r="PUS47" s="82"/>
      <c r="PUT47" s="82"/>
      <c r="PUU47" s="82"/>
      <c r="PUV47" s="82"/>
      <c r="PUW47" s="82"/>
      <c r="PUX47" s="82"/>
      <c r="PUY47" s="82"/>
      <c r="PUZ47" s="82"/>
      <c r="PVA47" s="82"/>
      <c r="PVB47" s="82"/>
      <c r="PVC47" s="82"/>
      <c r="PVD47" s="82"/>
      <c r="PVE47" s="82"/>
      <c r="PVF47" s="82"/>
      <c r="PVG47" s="82"/>
      <c r="PVH47" s="82"/>
      <c r="PVI47" s="82"/>
      <c r="PVJ47" s="82"/>
      <c r="PVK47" s="82"/>
      <c r="PVL47" s="82"/>
      <c r="PVM47" s="82"/>
      <c r="PVN47" s="82"/>
      <c r="PVO47" s="82"/>
      <c r="PVP47" s="82"/>
      <c r="PVQ47" s="82"/>
      <c r="PVR47" s="82"/>
      <c r="PVS47" s="82"/>
      <c r="PVT47" s="82"/>
      <c r="PVU47" s="82"/>
      <c r="PVV47" s="82"/>
      <c r="PVW47" s="82"/>
      <c r="PVX47" s="82"/>
      <c r="PVY47" s="82"/>
      <c r="PVZ47" s="82"/>
      <c r="PWA47" s="82"/>
      <c r="PWB47" s="82"/>
      <c r="PWC47" s="82"/>
      <c r="PWD47" s="82"/>
      <c r="PWE47" s="82"/>
      <c r="PWF47" s="82"/>
      <c r="PWG47" s="82"/>
      <c r="PWH47" s="82"/>
      <c r="PWI47" s="82"/>
      <c r="PWJ47" s="82"/>
      <c r="PWK47" s="82"/>
      <c r="PWL47" s="82"/>
      <c r="PWM47" s="82"/>
      <c r="PWN47" s="82"/>
      <c r="PWO47" s="82"/>
      <c r="PWP47" s="82"/>
      <c r="PWQ47" s="82"/>
      <c r="PWR47" s="82"/>
      <c r="PWS47" s="82"/>
      <c r="PWT47" s="82"/>
      <c r="PWU47" s="82"/>
      <c r="PWV47" s="82"/>
      <c r="PWW47" s="82"/>
      <c r="PWX47" s="82"/>
      <c r="PWY47" s="82"/>
      <c r="PWZ47" s="82"/>
      <c r="PXA47" s="82"/>
      <c r="PXB47" s="82"/>
      <c r="PXC47" s="82"/>
      <c r="PXD47" s="82"/>
      <c r="PXE47" s="82"/>
      <c r="PXF47" s="82"/>
      <c r="PXG47" s="82"/>
      <c r="PXH47" s="82"/>
      <c r="PXI47" s="82"/>
      <c r="PXJ47" s="82"/>
      <c r="PXK47" s="82"/>
      <c r="PXL47" s="82"/>
      <c r="PXM47" s="82"/>
      <c r="PXN47" s="82"/>
      <c r="PXO47" s="82"/>
      <c r="PXP47" s="82"/>
      <c r="PXQ47" s="82"/>
      <c r="PXR47" s="82"/>
      <c r="PXS47" s="82"/>
      <c r="PXT47" s="82"/>
      <c r="PXU47" s="82"/>
      <c r="PXV47" s="82"/>
      <c r="PXW47" s="82"/>
      <c r="PXX47" s="82"/>
      <c r="PXY47" s="82"/>
      <c r="PXZ47" s="82"/>
      <c r="PYA47" s="82"/>
      <c r="PYB47" s="82"/>
      <c r="PYC47" s="82"/>
      <c r="PYD47" s="82"/>
      <c r="PYE47" s="82"/>
      <c r="PYF47" s="82"/>
      <c r="PYG47" s="82"/>
      <c r="PYH47" s="82"/>
      <c r="PYI47" s="82"/>
      <c r="PYJ47" s="82"/>
      <c r="PYK47" s="82"/>
      <c r="PYL47" s="82"/>
      <c r="PYM47" s="82"/>
      <c r="PYN47" s="82"/>
      <c r="PYO47" s="82"/>
      <c r="PYP47" s="82"/>
      <c r="PYQ47" s="82"/>
      <c r="PYR47" s="82"/>
      <c r="PYS47" s="82"/>
      <c r="PYT47" s="82"/>
      <c r="PYU47" s="82"/>
      <c r="PYV47" s="82"/>
      <c r="PYW47" s="82"/>
      <c r="PYX47" s="82"/>
      <c r="PYY47" s="82"/>
      <c r="PYZ47" s="82"/>
      <c r="PZA47" s="82"/>
      <c r="PZB47" s="82"/>
      <c r="PZC47" s="82"/>
      <c r="PZD47" s="82"/>
      <c r="PZE47" s="82"/>
      <c r="PZF47" s="82"/>
      <c r="PZG47" s="82"/>
      <c r="PZH47" s="82"/>
      <c r="PZI47" s="82"/>
      <c r="PZJ47" s="82"/>
      <c r="PZK47" s="82"/>
      <c r="PZL47" s="82"/>
      <c r="PZM47" s="82"/>
      <c r="PZN47" s="82"/>
      <c r="PZO47" s="82"/>
      <c r="PZP47" s="82"/>
      <c r="PZQ47" s="82"/>
      <c r="PZR47" s="82"/>
      <c r="PZS47" s="82"/>
      <c r="PZT47" s="82"/>
      <c r="PZU47" s="82"/>
      <c r="PZV47" s="82"/>
      <c r="PZW47" s="82"/>
      <c r="PZX47" s="82"/>
      <c r="PZY47" s="82"/>
      <c r="PZZ47" s="82"/>
      <c r="QAA47" s="82"/>
      <c r="QAB47" s="82"/>
      <c r="QAC47" s="82"/>
      <c r="QAD47" s="82"/>
      <c r="QAE47" s="82"/>
      <c r="QAF47" s="82"/>
      <c r="QAG47" s="82"/>
      <c r="QAH47" s="82"/>
      <c r="QAI47" s="82"/>
      <c r="QAJ47" s="82"/>
      <c r="QAK47" s="82"/>
      <c r="QAL47" s="82"/>
      <c r="QAM47" s="82"/>
      <c r="QAN47" s="82"/>
      <c r="QAO47" s="82"/>
      <c r="QAP47" s="82"/>
      <c r="QAQ47" s="82"/>
      <c r="QAR47" s="82"/>
      <c r="QAS47" s="82"/>
      <c r="QAT47" s="82"/>
      <c r="QAU47" s="82"/>
      <c r="QAV47" s="82"/>
      <c r="QAW47" s="82"/>
      <c r="QAX47" s="82"/>
      <c r="QAY47" s="82"/>
      <c r="QAZ47" s="82"/>
      <c r="QBA47" s="82"/>
      <c r="QBB47" s="82"/>
      <c r="QBC47" s="82"/>
      <c r="QBD47" s="82"/>
      <c r="QBE47" s="82"/>
      <c r="QBF47" s="82"/>
      <c r="QBG47" s="82"/>
      <c r="QBH47" s="82"/>
      <c r="QBI47" s="82"/>
      <c r="QBJ47" s="82"/>
      <c r="QBK47" s="82"/>
      <c r="QBL47" s="82"/>
      <c r="QBM47" s="82"/>
      <c r="QBN47" s="82"/>
      <c r="QBO47" s="82"/>
      <c r="QBP47" s="82"/>
      <c r="QBQ47" s="82"/>
      <c r="QBR47" s="82"/>
      <c r="QBS47" s="82"/>
      <c r="QBT47" s="82"/>
      <c r="QBU47" s="82"/>
      <c r="QBV47" s="82"/>
      <c r="QBW47" s="82"/>
      <c r="QBX47" s="82"/>
      <c r="QBY47" s="82"/>
      <c r="QBZ47" s="82"/>
      <c r="QCA47" s="82"/>
      <c r="QCB47" s="82"/>
      <c r="QCC47" s="82"/>
      <c r="QCD47" s="82"/>
      <c r="QCE47" s="82"/>
      <c r="QCF47" s="82"/>
      <c r="QCG47" s="82"/>
      <c r="QCH47" s="82"/>
      <c r="QCI47" s="82"/>
      <c r="QCJ47" s="82"/>
      <c r="QCK47" s="82"/>
      <c r="QCL47" s="82"/>
      <c r="QCM47" s="82"/>
      <c r="QCN47" s="82"/>
      <c r="QCO47" s="82"/>
      <c r="QCP47" s="82"/>
      <c r="QCQ47" s="82"/>
      <c r="QCR47" s="82"/>
      <c r="QCS47" s="82"/>
      <c r="QCT47" s="82"/>
      <c r="QCU47" s="82"/>
      <c r="QCV47" s="82"/>
      <c r="QCW47" s="82"/>
      <c r="QCX47" s="82"/>
      <c r="QCY47" s="82"/>
      <c r="QCZ47" s="82"/>
      <c r="QDA47" s="82"/>
      <c r="QDB47" s="82"/>
      <c r="QDC47" s="82"/>
      <c r="QDD47" s="82"/>
      <c r="QDE47" s="82"/>
      <c r="QDF47" s="82"/>
      <c r="QDG47" s="82"/>
      <c r="QDH47" s="82"/>
      <c r="QDI47" s="82"/>
      <c r="QDJ47" s="82"/>
      <c r="QDK47" s="82"/>
      <c r="QDL47" s="82"/>
      <c r="QDM47" s="82"/>
      <c r="QDN47" s="82"/>
      <c r="QDO47" s="82"/>
      <c r="QDP47" s="82"/>
      <c r="QDQ47" s="82"/>
      <c r="QDR47" s="82"/>
      <c r="QDS47" s="82"/>
      <c r="QDT47" s="82"/>
      <c r="QDU47" s="82"/>
      <c r="QDV47" s="82"/>
      <c r="QDW47" s="82"/>
      <c r="QDX47" s="82"/>
      <c r="QDY47" s="82"/>
      <c r="QDZ47" s="82"/>
      <c r="QEA47" s="82"/>
      <c r="QEB47" s="82"/>
      <c r="QEC47" s="82"/>
      <c r="QED47" s="82"/>
      <c r="QEE47" s="82"/>
      <c r="QEF47" s="82"/>
      <c r="QEG47" s="82"/>
      <c r="QEH47" s="82"/>
      <c r="QEI47" s="82"/>
      <c r="QEJ47" s="82"/>
      <c r="QEK47" s="82"/>
      <c r="QEL47" s="82"/>
      <c r="QEM47" s="82"/>
      <c r="QEN47" s="82"/>
      <c r="QEO47" s="82"/>
      <c r="QEP47" s="82"/>
      <c r="QEQ47" s="82"/>
      <c r="QER47" s="82"/>
      <c r="QES47" s="82"/>
      <c r="QET47" s="82"/>
      <c r="QEU47" s="82"/>
      <c r="QEV47" s="82"/>
      <c r="QEW47" s="82"/>
      <c r="QEX47" s="82"/>
      <c r="QEY47" s="82"/>
      <c r="QEZ47" s="82"/>
      <c r="QFA47" s="82"/>
      <c r="QFB47" s="82"/>
      <c r="QFC47" s="82"/>
      <c r="QFD47" s="82"/>
      <c r="QFE47" s="82"/>
      <c r="QFF47" s="82"/>
      <c r="QFG47" s="82"/>
      <c r="QFH47" s="82"/>
      <c r="QFI47" s="82"/>
      <c r="QFJ47" s="82"/>
      <c r="QFK47" s="82"/>
      <c r="QFL47" s="82"/>
      <c r="QFM47" s="82"/>
      <c r="QFN47" s="82"/>
      <c r="QFO47" s="82"/>
      <c r="QFP47" s="82"/>
      <c r="QFQ47" s="82"/>
      <c r="QFR47" s="82"/>
      <c r="QFS47" s="82"/>
      <c r="QFT47" s="82"/>
      <c r="QFU47" s="82"/>
      <c r="QFV47" s="82"/>
      <c r="QFW47" s="82"/>
      <c r="QFX47" s="82"/>
      <c r="QFY47" s="82"/>
      <c r="QFZ47" s="82"/>
      <c r="QGA47" s="82"/>
      <c r="QGB47" s="82"/>
      <c r="QGC47" s="82"/>
      <c r="QGD47" s="82"/>
      <c r="QGE47" s="82"/>
      <c r="QGF47" s="82"/>
      <c r="QGG47" s="82"/>
      <c r="QGH47" s="82"/>
      <c r="QGI47" s="82"/>
      <c r="QGJ47" s="82"/>
      <c r="QGK47" s="82"/>
      <c r="QGL47" s="82"/>
      <c r="QGM47" s="82"/>
      <c r="QGN47" s="82"/>
      <c r="QGO47" s="82"/>
      <c r="QGP47" s="82"/>
      <c r="QGQ47" s="82"/>
      <c r="QGR47" s="82"/>
      <c r="QGS47" s="82"/>
      <c r="QGT47" s="82"/>
      <c r="QGU47" s="82"/>
      <c r="QGV47" s="82"/>
      <c r="QGW47" s="82"/>
      <c r="QGX47" s="82"/>
      <c r="QGY47" s="82"/>
      <c r="QGZ47" s="82"/>
      <c r="QHA47" s="82"/>
      <c r="QHB47" s="82"/>
      <c r="QHC47" s="82"/>
      <c r="QHD47" s="82"/>
      <c r="QHE47" s="82"/>
      <c r="QHF47" s="82"/>
      <c r="QHG47" s="82"/>
      <c r="QHH47" s="82"/>
      <c r="QHI47" s="82"/>
      <c r="QHJ47" s="82"/>
      <c r="QHK47" s="82"/>
      <c r="QHL47" s="82"/>
      <c r="QHM47" s="82"/>
      <c r="QHN47" s="82"/>
      <c r="QHO47" s="82"/>
      <c r="QHP47" s="82"/>
      <c r="QHQ47" s="82"/>
      <c r="QHR47" s="82"/>
      <c r="QHS47" s="82"/>
      <c r="QHT47" s="82"/>
      <c r="QHU47" s="82"/>
      <c r="QHV47" s="82"/>
      <c r="QHW47" s="82"/>
      <c r="QHX47" s="82"/>
      <c r="QHY47" s="82"/>
      <c r="QHZ47" s="82"/>
      <c r="QIA47" s="82"/>
      <c r="QIB47" s="82"/>
      <c r="QIC47" s="82"/>
      <c r="QID47" s="82"/>
      <c r="QIE47" s="82"/>
      <c r="QIF47" s="82"/>
      <c r="QIG47" s="82"/>
      <c r="QIH47" s="82"/>
      <c r="QII47" s="82"/>
      <c r="QIJ47" s="82"/>
      <c r="QIK47" s="82"/>
      <c r="QIL47" s="82"/>
      <c r="QIM47" s="82"/>
      <c r="QIN47" s="82"/>
      <c r="QIO47" s="82"/>
      <c r="QIP47" s="82"/>
      <c r="QIQ47" s="82"/>
      <c r="QIR47" s="82"/>
      <c r="QIS47" s="82"/>
      <c r="QIT47" s="82"/>
      <c r="QIU47" s="82"/>
      <c r="QIV47" s="82"/>
      <c r="QIW47" s="82"/>
      <c r="QIX47" s="82"/>
      <c r="QIY47" s="82"/>
      <c r="QIZ47" s="82"/>
      <c r="QJA47" s="82"/>
      <c r="QJB47" s="82"/>
      <c r="QJC47" s="82"/>
      <c r="QJD47" s="82"/>
      <c r="QJE47" s="82"/>
      <c r="QJF47" s="82"/>
      <c r="QJG47" s="82"/>
      <c r="QJH47" s="82"/>
      <c r="QJI47" s="82"/>
      <c r="QJJ47" s="82"/>
      <c r="QJK47" s="82"/>
      <c r="QJL47" s="82"/>
      <c r="QJM47" s="82"/>
      <c r="QJN47" s="82"/>
      <c r="QJO47" s="82"/>
      <c r="QJP47" s="82"/>
      <c r="QJQ47" s="82"/>
      <c r="QJR47" s="82"/>
      <c r="QJS47" s="82"/>
      <c r="QJT47" s="82"/>
      <c r="QJU47" s="82"/>
      <c r="QJV47" s="82"/>
      <c r="QJW47" s="82"/>
      <c r="QJX47" s="82"/>
      <c r="QJY47" s="82"/>
      <c r="QJZ47" s="82"/>
      <c r="QKA47" s="82"/>
      <c r="QKB47" s="82"/>
      <c r="QKC47" s="82"/>
      <c r="QKD47" s="82"/>
      <c r="QKE47" s="82"/>
      <c r="QKF47" s="82"/>
      <c r="QKG47" s="82"/>
      <c r="QKH47" s="82"/>
      <c r="QKI47" s="82"/>
      <c r="QKJ47" s="82"/>
      <c r="QKK47" s="82"/>
      <c r="QKL47" s="82"/>
      <c r="QKM47" s="82"/>
      <c r="QKN47" s="82"/>
      <c r="QKO47" s="82"/>
      <c r="QKP47" s="82"/>
      <c r="QKQ47" s="82"/>
      <c r="QKR47" s="82"/>
      <c r="QKS47" s="82"/>
      <c r="QKT47" s="82"/>
      <c r="QKU47" s="82"/>
      <c r="QKV47" s="82"/>
      <c r="QKW47" s="82"/>
      <c r="QKX47" s="82"/>
      <c r="QKY47" s="82"/>
      <c r="QKZ47" s="82"/>
      <c r="QLA47" s="82"/>
      <c r="QLB47" s="82"/>
      <c r="QLC47" s="82"/>
      <c r="QLD47" s="82"/>
      <c r="QLE47" s="82"/>
      <c r="QLF47" s="82"/>
      <c r="QLG47" s="82"/>
      <c r="QLH47" s="82"/>
      <c r="QLI47" s="82"/>
      <c r="QLJ47" s="82"/>
      <c r="QLK47" s="82"/>
      <c r="QLL47" s="82"/>
      <c r="QLM47" s="82"/>
      <c r="QLN47" s="82"/>
      <c r="QLO47" s="82"/>
      <c r="QLP47" s="82"/>
      <c r="QLQ47" s="82"/>
      <c r="QLR47" s="82"/>
      <c r="QLS47" s="82"/>
      <c r="QLT47" s="82"/>
      <c r="QLU47" s="82"/>
      <c r="QLV47" s="82"/>
      <c r="QLW47" s="82"/>
      <c r="QLX47" s="82"/>
      <c r="QLY47" s="82"/>
      <c r="QLZ47" s="82"/>
      <c r="QMA47" s="82"/>
      <c r="QMB47" s="82"/>
      <c r="QMC47" s="82"/>
      <c r="QMD47" s="82"/>
      <c r="QME47" s="82"/>
      <c r="QMF47" s="82"/>
      <c r="QMG47" s="82"/>
      <c r="QMH47" s="82"/>
      <c r="QMI47" s="82"/>
      <c r="QMJ47" s="82"/>
      <c r="QMK47" s="82"/>
      <c r="QML47" s="82"/>
      <c r="QMM47" s="82"/>
      <c r="QMN47" s="82"/>
      <c r="QMO47" s="82"/>
      <c r="QMP47" s="82"/>
      <c r="QMQ47" s="82"/>
      <c r="QMR47" s="82"/>
      <c r="QMS47" s="82"/>
      <c r="QMT47" s="82"/>
      <c r="QMU47" s="82"/>
      <c r="QMV47" s="82"/>
      <c r="QMW47" s="82"/>
      <c r="QMX47" s="82"/>
      <c r="QMY47" s="82"/>
      <c r="QMZ47" s="82"/>
      <c r="QNA47" s="82"/>
      <c r="QNB47" s="82"/>
      <c r="QNC47" s="82"/>
      <c r="QND47" s="82"/>
      <c r="QNE47" s="82"/>
      <c r="QNF47" s="82"/>
      <c r="QNG47" s="82"/>
      <c r="QNH47" s="82"/>
      <c r="QNI47" s="82"/>
      <c r="QNJ47" s="82"/>
      <c r="QNK47" s="82"/>
      <c r="QNL47" s="82"/>
      <c r="QNM47" s="82"/>
      <c r="QNN47" s="82"/>
      <c r="QNO47" s="82"/>
      <c r="QNP47" s="82"/>
      <c r="QNQ47" s="82"/>
      <c r="QNR47" s="82"/>
      <c r="QNS47" s="82"/>
      <c r="QNT47" s="82"/>
      <c r="QNU47" s="82"/>
      <c r="QNV47" s="82"/>
      <c r="QNW47" s="82"/>
      <c r="QNX47" s="82"/>
      <c r="QNY47" s="82"/>
      <c r="QNZ47" s="82"/>
      <c r="QOA47" s="82"/>
      <c r="QOB47" s="82"/>
      <c r="QOC47" s="82"/>
      <c r="QOD47" s="82"/>
      <c r="QOE47" s="82"/>
      <c r="QOF47" s="82"/>
      <c r="QOG47" s="82"/>
      <c r="QOH47" s="82"/>
      <c r="QOI47" s="82"/>
      <c r="QOJ47" s="82"/>
      <c r="QOK47" s="82"/>
      <c r="QOL47" s="82"/>
      <c r="QOM47" s="82"/>
      <c r="QON47" s="82"/>
      <c r="QOO47" s="82"/>
      <c r="QOP47" s="82"/>
      <c r="QOQ47" s="82"/>
      <c r="QOR47" s="82"/>
      <c r="QOS47" s="82"/>
      <c r="QOT47" s="82"/>
      <c r="QOU47" s="82"/>
      <c r="QOV47" s="82"/>
      <c r="QOW47" s="82"/>
      <c r="QOX47" s="82"/>
      <c r="QOY47" s="82"/>
      <c r="QOZ47" s="82"/>
      <c r="QPA47" s="82"/>
      <c r="QPB47" s="82"/>
      <c r="QPC47" s="82"/>
      <c r="QPD47" s="82"/>
      <c r="QPE47" s="82"/>
      <c r="QPF47" s="82"/>
      <c r="QPG47" s="82"/>
      <c r="QPH47" s="82"/>
      <c r="QPI47" s="82"/>
      <c r="QPJ47" s="82"/>
      <c r="QPK47" s="82"/>
      <c r="QPL47" s="82"/>
      <c r="QPM47" s="82"/>
      <c r="QPN47" s="82"/>
      <c r="QPO47" s="82"/>
      <c r="QPP47" s="82"/>
      <c r="QPQ47" s="82"/>
      <c r="QPR47" s="82"/>
      <c r="QPS47" s="82"/>
      <c r="QPT47" s="82"/>
      <c r="QPU47" s="82"/>
      <c r="QPV47" s="82"/>
      <c r="QPW47" s="82"/>
      <c r="QPX47" s="82"/>
      <c r="QPY47" s="82"/>
      <c r="QPZ47" s="82"/>
      <c r="QQA47" s="82"/>
      <c r="QQB47" s="82"/>
      <c r="QQC47" s="82"/>
      <c r="QQD47" s="82"/>
      <c r="QQE47" s="82"/>
      <c r="QQF47" s="82"/>
      <c r="QQG47" s="82"/>
      <c r="QQH47" s="82"/>
      <c r="QQI47" s="82"/>
      <c r="QQJ47" s="82"/>
      <c r="QQK47" s="82"/>
      <c r="QQL47" s="82"/>
      <c r="QQM47" s="82"/>
      <c r="QQN47" s="82"/>
      <c r="QQO47" s="82"/>
      <c r="QQP47" s="82"/>
      <c r="QQQ47" s="82"/>
      <c r="QQR47" s="82"/>
      <c r="QQS47" s="82"/>
      <c r="QQT47" s="82"/>
      <c r="QQU47" s="82"/>
      <c r="QQV47" s="82"/>
      <c r="QQW47" s="82"/>
      <c r="QQX47" s="82"/>
      <c r="QQY47" s="82"/>
      <c r="QQZ47" s="82"/>
      <c r="QRA47" s="82"/>
      <c r="QRB47" s="82"/>
      <c r="QRC47" s="82"/>
      <c r="QRD47" s="82"/>
      <c r="QRE47" s="82"/>
      <c r="QRF47" s="82"/>
      <c r="QRG47" s="82"/>
      <c r="QRH47" s="82"/>
      <c r="QRI47" s="82"/>
      <c r="QRJ47" s="82"/>
      <c r="QRK47" s="82"/>
      <c r="QRL47" s="82"/>
      <c r="QRM47" s="82"/>
      <c r="QRN47" s="82"/>
      <c r="QRO47" s="82"/>
      <c r="QRP47" s="82"/>
      <c r="QRQ47" s="82"/>
      <c r="QRR47" s="82"/>
      <c r="QRS47" s="82"/>
      <c r="QRT47" s="82"/>
      <c r="QRU47" s="82"/>
      <c r="QRV47" s="82"/>
      <c r="QRW47" s="82"/>
      <c r="QRX47" s="82"/>
      <c r="QRY47" s="82"/>
      <c r="QRZ47" s="82"/>
      <c r="QSA47" s="82"/>
      <c r="QSB47" s="82"/>
      <c r="QSC47" s="82"/>
      <c r="QSD47" s="82"/>
      <c r="QSE47" s="82"/>
      <c r="QSF47" s="82"/>
      <c r="QSG47" s="82"/>
      <c r="QSH47" s="82"/>
      <c r="QSI47" s="82"/>
      <c r="QSJ47" s="82"/>
      <c r="QSK47" s="82"/>
      <c r="QSL47" s="82"/>
      <c r="QSM47" s="82"/>
      <c r="QSN47" s="82"/>
      <c r="QSO47" s="82"/>
      <c r="QSP47" s="82"/>
      <c r="QSQ47" s="82"/>
      <c r="QSR47" s="82"/>
      <c r="QSS47" s="82"/>
      <c r="QST47" s="82"/>
      <c r="QSU47" s="82"/>
      <c r="QSV47" s="82"/>
      <c r="QSW47" s="82"/>
      <c r="QSX47" s="82"/>
      <c r="QSY47" s="82"/>
      <c r="QSZ47" s="82"/>
      <c r="QTA47" s="82"/>
      <c r="QTB47" s="82"/>
      <c r="QTC47" s="82"/>
      <c r="QTD47" s="82"/>
      <c r="QTE47" s="82"/>
      <c r="QTF47" s="82"/>
      <c r="QTG47" s="82"/>
      <c r="QTH47" s="82"/>
      <c r="QTI47" s="82"/>
      <c r="QTJ47" s="82"/>
      <c r="QTK47" s="82"/>
      <c r="QTL47" s="82"/>
      <c r="QTM47" s="82"/>
      <c r="QTN47" s="82"/>
      <c r="QTO47" s="82"/>
      <c r="QTP47" s="82"/>
      <c r="QTQ47" s="82"/>
      <c r="QTR47" s="82"/>
      <c r="QTS47" s="82"/>
      <c r="QTT47" s="82"/>
      <c r="QTU47" s="82"/>
      <c r="QTV47" s="82"/>
      <c r="QTW47" s="82"/>
      <c r="QTX47" s="82"/>
      <c r="QTY47" s="82"/>
      <c r="QTZ47" s="82"/>
      <c r="QUA47" s="82"/>
      <c r="QUB47" s="82"/>
      <c r="QUC47" s="82"/>
      <c r="QUD47" s="82"/>
      <c r="QUE47" s="82"/>
      <c r="QUF47" s="82"/>
      <c r="QUG47" s="82"/>
      <c r="QUH47" s="82"/>
      <c r="QUI47" s="82"/>
      <c r="QUJ47" s="82"/>
      <c r="QUK47" s="82"/>
      <c r="QUL47" s="82"/>
      <c r="QUM47" s="82"/>
      <c r="QUN47" s="82"/>
      <c r="QUO47" s="82"/>
      <c r="QUP47" s="82"/>
      <c r="QUQ47" s="82"/>
      <c r="QUR47" s="82"/>
      <c r="QUS47" s="82"/>
      <c r="QUT47" s="82"/>
      <c r="QUU47" s="82"/>
      <c r="QUV47" s="82"/>
      <c r="QUW47" s="82"/>
      <c r="QUX47" s="82"/>
      <c r="QUY47" s="82"/>
      <c r="QUZ47" s="82"/>
      <c r="QVA47" s="82"/>
      <c r="QVB47" s="82"/>
      <c r="QVC47" s="82"/>
      <c r="QVD47" s="82"/>
      <c r="QVE47" s="82"/>
      <c r="QVF47" s="82"/>
      <c r="QVG47" s="82"/>
      <c r="QVH47" s="82"/>
      <c r="QVI47" s="82"/>
      <c r="QVJ47" s="82"/>
      <c r="QVK47" s="82"/>
      <c r="QVL47" s="82"/>
      <c r="QVM47" s="82"/>
      <c r="QVN47" s="82"/>
      <c r="QVO47" s="82"/>
      <c r="QVP47" s="82"/>
      <c r="QVQ47" s="82"/>
      <c r="QVR47" s="82"/>
      <c r="QVS47" s="82"/>
      <c r="QVT47" s="82"/>
      <c r="QVU47" s="82"/>
      <c r="QVV47" s="82"/>
      <c r="QVW47" s="82"/>
      <c r="QVX47" s="82"/>
      <c r="QVY47" s="82"/>
      <c r="QVZ47" s="82"/>
      <c r="QWA47" s="82"/>
      <c r="QWB47" s="82"/>
      <c r="QWC47" s="82"/>
      <c r="QWD47" s="82"/>
      <c r="QWE47" s="82"/>
      <c r="QWF47" s="82"/>
      <c r="QWG47" s="82"/>
      <c r="QWH47" s="82"/>
      <c r="QWI47" s="82"/>
      <c r="QWJ47" s="82"/>
      <c r="QWK47" s="82"/>
      <c r="QWL47" s="82"/>
      <c r="QWM47" s="82"/>
      <c r="QWN47" s="82"/>
      <c r="QWO47" s="82"/>
      <c r="QWP47" s="82"/>
      <c r="QWQ47" s="82"/>
      <c r="QWR47" s="82"/>
      <c r="QWS47" s="82"/>
      <c r="QWT47" s="82"/>
      <c r="QWU47" s="82"/>
      <c r="QWV47" s="82"/>
      <c r="QWW47" s="82"/>
      <c r="QWX47" s="82"/>
      <c r="QWY47" s="82"/>
      <c r="QWZ47" s="82"/>
      <c r="QXA47" s="82"/>
      <c r="QXB47" s="82"/>
      <c r="QXC47" s="82"/>
      <c r="QXD47" s="82"/>
      <c r="QXE47" s="82"/>
      <c r="QXF47" s="82"/>
      <c r="QXG47" s="82"/>
      <c r="QXH47" s="82"/>
      <c r="QXI47" s="82"/>
      <c r="QXJ47" s="82"/>
      <c r="QXK47" s="82"/>
      <c r="QXL47" s="82"/>
      <c r="QXM47" s="82"/>
      <c r="QXN47" s="82"/>
      <c r="QXO47" s="82"/>
      <c r="QXP47" s="82"/>
      <c r="QXQ47" s="82"/>
      <c r="QXR47" s="82"/>
      <c r="QXS47" s="82"/>
      <c r="QXT47" s="82"/>
      <c r="QXU47" s="82"/>
      <c r="QXV47" s="82"/>
      <c r="QXW47" s="82"/>
      <c r="QXX47" s="82"/>
      <c r="QXY47" s="82"/>
      <c r="QXZ47" s="82"/>
      <c r="QYA47" s="82"/>
      <c r="QYB47" s="82"/>
      <c r="QYC47" s="82"/>
      <c r="QYD47" s="82"/>
      <c r="QYE47" s="82"/>
      <c r="QYF47" s="82"/>
      <c r="QYG47" s="82"/>
      <c r="QYH47" s="82"/>
      <c r="QYI47" s="82"/>
      <c r="QYJ47" s="82"/>
      <c r="QYK47" s="82"/>
      <c r="QYL47" s="82"/>
      <c r="QYM47" s="82"/>
      <c r="QYN47" s="82"/>
      <c r="QYO47" s="82"/>
      <c r="QYP47" s="82"/>
      <c r="QYQ47" s="82"/>
      <c r="QYR47" s="82"/>
      <c r="QYS47" s="82"/>
      <c r="QYT47" s="82"/>
      <c r="QYU47" s="82"/>
      <c r="QYV47" s="82"/>
      <c r="QYW47" s="82"/>
      <c r="QYX47" s="82"/>
      <c r="QYY47" s="82"/>
      <c r="QYZ47" s="82"/>
      <c r="QZA47" s="82"/>
      <c r="QZB47" s="82"/>
      <c r="QZC47" s="82"/>
      <c r="QZD47" s="82"/>
      <c r="QZE47" s="82"/>
      <c r="QZF47" s="82"/>
      <c r="QZG47" s="82"/>
      <c r="QZH47" s="82"/>
      <c r="QZI47" s="82"/>
      <c r="QZJ47" s="82"/>
      <c r="QZK47" s="82"/>
      <c r="QZL47" s="82"/>
      <c r="QZM47" s="82"/>
      <c r="QZN47" s="82"/>
      <c r="QZO47" s="82"/>
      <c r="QZP47" s="82"/>
      <c r="QZQ47" s="82"/>
      <c r="QZR47" s="82"/>
      <c r="QZS47" s="82"/>
      <c r="QZT47" s="82"/>
      <c r="QZU47" s="82"/>
      <c r="QZV47" s="82"/>
      <c r="QZW47" s="82"/>
      <c r="QZX47" s="82"/>
      <c r="QZY47" s="82"/>
      <c r="QZZ47" s="82"/>
      <c r="RAA47" s="82"/>
      <c r="RAB47" s="82"/>
      <c r="RAC47" s="82"/>
      <c r="RAD47" s="82"/>
      <c r="RAE47" s="82"/>
      <c r="RAF47" s="82"/>
      <c r="RAG47" s="82"/>
      <c r="RAH47" s="82"/>
      <c r="RAI47" s="82"/>
      <c r="RAJ47" s="82"/>
      <c r="RAK47" s="82"/>
      <c r="RAL47" s="82"/>
      <c r="RAM47" s="82"/>
      <c r="RAN47" s="82"/>
      <c r="RAO47" s="82"/>
      <c r="RAP47" s="82"/>
      <c r="RAQ47" s="82"/>
      <c r="RAR47" s="82"/>
      <c r="RAS47" s="82"/>
      <c r="RAT47" s="82"/>
      <c r="RAU47" s="82"/>
      <c r="RAV47" s="82"/>
      <c r="RAW47" s="82"/>
      <c r="RAX47" s="82"/>
      <c r="RAY47" s="82"/>
      <c r="RAZ47" s="82"/>
      <c r="RBA47" s="82"/>
      <c r="RBB47" s="82"/>
      <c r="RBC47" s="82"/>
      <c r="RBD47" s="82"/>
      <c r="RBE47" s="82"/>
      <c r="RBF47" s="82"/>
      <c r="RBG47" s="82"/>
      <c r="RBH47" s="82"/>
      <c r="RBI47" s="82"/>
      <c r="RBJ47" s="82"/>
      <c r="RBK47" s="82"/>
      <c r="RBL47" s="82"/>
      <c r="RBM47" s="82"/>
      <c r="RBN47" s="82"/>
      <c r="RBO47" s="82"/>
      <c r="RBP47" s="82"/>
      <c r="RBQ47" s="82"/>
      <c r="RBR47" s="82"/>
      <c r="RBS47" s="82"/>
      <c r="RBT47" s="82"/>
      <c r="RBU47" s="82"/>
      <c r="RBV47" s="82"/>
      <c r="RBW47" s="82"/>
      <c r="RBX47" s="82"/>
      <c r="RBY47" s="82"/>
      <c r="RBZ47" s="82"/>
      <c r="RCA47" s="82"/>
      <c r="RCB47" s="82"/>
      <c r="RCC47" s="82"/>
      <c r="RCD47" s="82"/>
      <c r="RCE47" s="82"/>
      <c r="RCF47" s="82"/>
      <c r="RCG47" s="82"/>
      <c r="RCH47" s="82"/>
      <c r="RCI47" s="82"/>
      <c r="RCJ47" s="82"/>
      <c r="RCK47" s="82"/>
      <c r="RCL47" s="82"/>
      <c r="RCM47" s="82"/>
      <c r="RCN47" s="82"/>
      <c r="RCO47" s="82"/>
      <c r="RCP47" s="82"/>
      <c r="RCQ47" s="82"/>
      <c r="RCR47" s="82"/>
      <c r="RCS47" s="82"/>
      <c r="RCT47" s="82"/>
      <c r="RCU47" s="82"/>
      <c r="RCV47" s="82"/>
      <c r="RCW47" s="82"/>
      <c r="RCX47" s="82"/>
      <c r="RCY47" s="82"/>
      <c r="RCZ47" s="82"/>
      <c r="RDA47" s="82"/>
      <c r="RDB47" s="82"/>
      <c r="RDC47" s="82"/>
      <c r="RDD47" s="82"/>
      <c r="RDE47" s="82"/>
      <c r="RDF47" s="82"/>
      <c r="RDG47" s="82"/>
      <c r="RDH47" s="82"/>
      <c r="RDI47" s="82"/>
      <c r="RDJ47" s="82"/>
      <c r="RDK47" s="82"/>
      <c r="RDL47" s="82"/>
      <c r="RDM47" s="82"/>
      <c r="RDN47" s="82"/>
      <c r="RDO47" s="82"/>
      <c r="RDP47" s="82"/>
      <c r="RDQ47" s="82"/>
      <c r="RDR47" s="82"/>
      <c r="RDS47" s="82"/>
      <c r="RDT47" s="82"/>
      <c r="RDU47" s="82"/>
      <c r="RDV47" s="82"/>
      <c r="RDW47" s="82"/>
      <c r="RDX47" s="82"/>
      <c r="RDY47" s="82"/>
      <c r="RDZ47" s="82"/>
      <c r="REA47" s="82"/>
      <c r="REB47" s="82"/>
      <c r="REC47" s="82"/>
      <c r="RED47" s="82"/>
      <c r="REE47" s="82"/>
      <c r="REF47" s="82"/>
      <c r="REG47" s="82"/>
      <c r="REH47" s="82"/>
      <c r="REI47" s="82"/>
      <c r="REJ47" s="82"/>
      <c r="REK47" s="82"/>
      <c r="REL47" s="82"/>
      <c r="REM47" s="82"/>
      <c r="REN47" s="82"/>
      <c r="REO47" s="82"/>
      <c r="REP47" s="82"/>
      <c r="REQ47" s="82"/>
      <c r="RER47" s="82"/>
      <c r="RES47" s="82"/>
      <c r="RET47" s="82"/>
      <c r="REU47" s="82"/>
      <c r="REV47" s="82"/>
      <c r="REW47" s="82"/>
      <c r="REX47" s="82"/>
      <c r="REY47" s="82"/>
      <c r="REZ47" s="82"/>
      <c r="RFA47" s="82"/>
      <c r="RFB47" s="82"/>
      <c r="RFC47" s="82"/>
      <c r="RFD47" s="82"/>
      <c r="RFE47" s="82"/>
      <c r="RFF47" s="82"/>
      <c r="RFG47" s="82"/>
      <c r="RFH47" s="82"/>
      <c r="RFI47" s="82"/>
      <c r="RFJ47" s="82"/>
      <c r="RFK47" s="82"/>
      <c r="RFL47" s="82"/>
      <c r="RFM47" s="82"/>
      <c r="RFN47" s="82"/>
      <c r="RFO47" s="82"/>
      <c r="RFP47" s="82"/>
      <c r="RFQ47" s="82"/>
      <c r="RFR47" s="82"/>
      <c r="RFS47" s="82"/>
      <c r="RFT47" s="82"/>
      <c r="RFU47" s="82"/>
      <c r="RFV47" s="82"/>
      <c r="RFW47" s="82"/>
      <c r="RFX47" s="82"/>
      <c r="RFY47" s="82"/>
      <c r="RFZ47" s="82"/>
      <c r="RGA47" s="82"/>
      <c r="RGB47" s="82"/>
      <c r="RGC47" s="82"/>
      <c r="RGD47" s="82"/>
      <c r="RGE47" s="82"/>
      <c r="RGF47" s="82"/>
      <c r="RGG47" s="82"/>
      <c r="RGH47" s="82"/>
      <c r="RGI47" s="82"/>
      <c r="RGJ47" s="82"/>
      <c r="RGK47" s="82"/>
      <c r="RGL47" s="82"/>
      <c r="RGM47" s="82"/>
      <c r="RGN47" s="82"/>
      <c r="RGO47" s="82"/>
      <c r="RGP47" s="82"/>
      <c r="RGQ47" s="82"/>
      <c r="RGR47" s="82"/>
      <c r="RGS47" s="82"/>
      <c r="RGT47" s="82"/>
      <c r="RGU47" s="82"/>
      <c r="RGV47" s="82"/>
      <c r="RGW47" s="82"/>
      <c r="RGX47" s="82"/>
      <c r="RGY47" s="82"/>
      <c r="RGZ47" s="82"/>
      <c r="RHA47" s="82"/>
      <c r="RHB47" s="82"/>
      <c r="RHC47" s="82"/>
      <c r="RHD47" s="82"/>
      <c r="RHE47" s="82"/>
      <c r="RHF47" s="82"/>
      <c r="RHG47" s="82"/>
      <c r="RHH47" s="82"/>
      <c r="RHI47" s="82"/>
      <c r="RHJ47" s="82"/>
      <c r="RHK47" s="82"/>
      <c r="RHL47" s="82"/>
      <c r="RHM47" s="82"/>
      <c r="RHN47" s="82"/>
      <c r="RHO47" s="82"/>
      <c r="RHP47" s="82"/>
      <c r="RHQ47" s="82"/>
      <c r="RHR47" s="82"/>
      <c r="RHS47" s="82"/>
      <c r="RHT47" s="82"/>
      <c r="RHU47" s="82"/>
      <c r="RHV47" s="82"/>
      <c r="RHW47" s="82"/>
      <c r="RHX47" s="82"/>
      <c r="RHY47" s="82"/>
      <c r="RHZ47" s="82"/>
      <c r="RIA47" s="82"/>
      <c r="RIB47" s="82"/>
      <c r="RIC47" s="82"/>
      <c r="RID47" s="82"/>
      <c r="RIE47" s="82"/>
      <c r="RIF47" s="82"/>
      <c r="RIG47" s="82"/>
      <c r="RIH47" s="82"/>
      <c r="RII47" s="82"/>
      <c r="RIJ47" s="82"/>
      <c r="RIK47" s="82"/>
      <c r="RIL47" s="82"/>
      <c r="RIM47" s="82"/>
      <c r="RIN47" s="82"/>
      <c r="RIO47" s="82"/>
      <c r="RIP47" s="82"/>
      <c r="RIQ47" s="82"/>
      <c r="RIR47" s="82"/>
      <c r="RIS47" s="82"/>
      <c r="RIT47" s="82"/>
      <c r="RIU47" s="82"/>
      <c r="RIV47" s="82"/>
      <c r="RIW47" s="82"/>
      <c r="RIX47" s="82"/>
      <c r="RIY47" s="82"/>
      <c r="RIZ47" s="82"/>
      <c r="RJA47" s="82"/>
      <c r="RJB47" s="82"/>
      <c r="RJC47" s="82"/>
      <c r="RJD47" s="82"/>
      <c r="RJE47" s="82"/>
      <c r="RJF47" s="82"/>
      <c r="RJG47" s="82"/>
      <c r="RJH47" s="82"/>
      <c r="RJI47" s="82"/>
      <c r="RJJ47" s="82"/>
      <c r="RJK47" s="82"/>
      <c r="RJL47" s="82"/>
      <c r="RJM47" s="82"/>
      <c r="RJN47" s="82"/>
      <c r="RJO47" s="82"/>
      <c r="RJP47" s="82"/>
      <c r="RJQ47" s="82"/>
      <c r="RJR47" s="82"/>
      <c r="RJS47" s="82"/>
      <c r="RJT47" s="82"/>
      <c r="RJU47" s="82"/>
      <c r="RJV47" s="82"/>
      <c r="RJW47" s="82"/>
      <c r="RJX47" s="82"/>
      <c r="RJY47" s="82"/>
      <c r="RJZ47" s="82"/>
      <c r="RKA47" s="82"/>
      <c r="RKB47" s="82"/>
      <c r="RKC47" s="82"/>
      <c r="RKD47" s="82"/>
      <c r="RKE47" s="82"/>
      <c r="RKF47" s="82"/>
      <c r="RKG47" s="82"/>
      <c r="RKH47" s="82"/>
      <c r="RKI47" s="82"/>
      <c r="RKJ47" s="82"/>
      <c r="RKK47" s="82"/>
      <c r="RKL47" s="82"/>
      <c r="RKM47" s="82"/>
      <c r="RKN47" s="82"/>
      <c r="RKO47" s="82"/>
      <c r="RKP47" s="82"/>
      <c r="RKQ47" s="82"/>
      <c r="RKR47" s="82"/>
      <c r="RKS47" s="82"/>
      <c r="RKT47" s="82"/>
      <c r="RKU47" s="82"/>
      <c r="RKV47" s="82"/>
      <c r="RKW47" s="82"/>
      <c r="RKX47" s="82"/>
      <c r="RKY47" s="82"/>
      <c r="RKZ47" s="82"/>
      <c r="RLA47" s="82"/>
      <c r="RLB47" s="82"/>
      <c r="RLC47" s="82"/>
      <c r="RLD47" s="82"/>
      <c r="RLE47" s="82"/>
      <c r="RLF47" s="82"/>
      <c r="RLG47" s="82"/>
      <c r="RLH47" s="82"/>
      <c r="RLI47" s="82"/>
      <c r="RLJ47" s="82"/>
      <c r="RLK47" s="82"/>
      <c r="RLL47" s="82"/>
      <c r="RLM47" s="82"/>
      <c r="RLN47" s="82"/>
      <c r="RLO47" s="82"/>
      <c r="RLP47" s="82"/>
      <c r="RLQ47" s="82"/>
      <c r="RLR47" s="82"/>
      <c r="RLS47" s="82"/>
      <c r="RLT47" s="82"/>
      <c r="RLU47" s="82"/>
      <c r="RLV47" s="82"/>
      <c r="RLW47" s="82"/>
      <c r="RLX47" s="82"/>
      <c r="RLY47" s="82"/>
      <c r="RLZ47" s="82"/>
      <c r="RMA47" s="82"/>
      <c r="RMB47" s="82"/>
      <c r="RMC47" s="82"/>
      <c r="RMD47" s="82"/>
      <c r="RME47" s="82"/>
      <c r="RMF47" s="82"/>
      <c r="RMG47" s="82"/>
      <c r="RMH47" s="82"/>
      <c r="RMI47" s="82"/>
      <c r="RMJ47" s="82"/>
      <c r="RMK47" s="82"/>
      <c r="RML47" s="82"/>
      <c r="RMM47" s="82"/>
      <c r="RMN47" s="82"/>
      <c r="RMO47" s="82"/>
      <c r="RMP47" s="82"/>
      <c r="RMQ47" s="82"/>
      <c r="RMR47" s="82"/>
      <c r="RMS47" s="82"/>
      <c r="RMT47" s="82"/>
      <c r="RMU47" s="82"/>
      <c r="RMV47" s="82"/>
      <c r="RMW47" s="82"/>
      <c r="RMX47" s="82"/>
      <c r="RMY47" s="82"/>
      <c r="RMZ47" s="82"/>
      <c r="RNA47" s="82"/>
      <c r="RNB47" s="82"/>
      <c r="RNC47" s="82"/>
      <c r="RND47" s="82"/>
      <c r="RNE47" s="82"/>
      <c r="RNF47" s="82"/>
      <c r="RNG47" s="82"/>
      <c r="RNH47" s="82"/>
      <c r="RNI47" s="82"/>
      <c r="RNJ47" s="82"/>
      <c r="RNK47" s="82"/>
      <c r="RNL47" s="82"/>
      <c r="RNM47" s="82"/>
      <c r="RNN47" s="82"/>
      <c r="RNO47" s="82"/>
      <c r="RNP47" s="82"/>
      <c r="RNQ47" s="82"/>
      <c r="RNR47" s="82"/>
      <c r="RNS47" s="82"/>
      <c r="RNT47" s="82"/>
      <c r="RNU47" s="82"/>
      <c r="RNV47" s="82"/>
      <c r="RNW47" s="82"/>
      <c r="RNX47" s="82"/>
      <c r="RNY47" s="82"/>
      <c r="RNZ47" s="82"/>
      <c r="ROA47" s="82"/>
      <c r="ROB47" s="82"/>
      <c r="ROC47" s="82"/>
      <c r="ROD47" s="82"/>
      <c r="ROE47" s="82"/>
      <c r="ROF47" s="82"/>
      <c r="ROG47" s="82"/>
      <c r="ROH47" s="82"/>
      <c r="ROI47" s="82"/>
      <c r="ROJ47" s="82"/>
      <c r="ROK47" s="82"/>
      <c r="ROL47" s="82"/>
      <c r="ROM47" s="82"/>
      <c r="RON47" s="82"/>
      <c r="ROO47" s="82"/>
      <c r="ROP47" s="82"/>
      <c r="ROQ47" s="82"/>
      <c r="ROR47" s="82"/>
      <c r="ROS47" s="82"/>
      <c r="ROT47" s="82"/>
      <c r="ROU47" s="82"/>
      <c r="ROV47" s="82"/>
      <c r="ROW47" s="82"/>
      <c r="ROX47" s="82"/>
      <c r="ROY47" s="82"/>
      <c r="ROZ47" s="82"/>
      <c r="RPA47" s="82"/>
      <c r="RPB47" s="82"/>
      <c r="RPC47" s="82"/>
      <c r="RPD47" s="82"/>
      <c r="RPE47" s="82"/>
      <c r="RPF47" s="82"/>
      <c r="RPG47" s="82"/>
      <c r="RPH47" s="82"/>
      <c r="RPI47" s="82"/>
      <c r="RPJ47" s="82"/>
      <c r="RPK47" s="82"/>
      <c r="RPL47" s="82"/>
      <c r="RPM47" s="82"/>
      <c r="RPN47" s="82"/>
      <c r="RPO47" s="82"/>
      <c r="RPP47" s="82"/>
      <c r="RPQ47" s="82"/>
      <c r="RPR47" s="82"/>
      <c r="RPS47" s="82"/>
      <c r="RPT47" s="82"/>
      <c r="RPU47" s="82"/>
      <c r="RPV47" s="82"/>
      <c r="RPW47" s="82"/>
      <c r="RPX47" s="82"/>
      <c r="RPY47" s="82"/>
      <c r="RPZ47" s="82"/>
      <c r="RQA47" s="82"/>
      <c r="RQB47" s="82"/>
      <c r="RQC47" s="82"/>
      <c r="RQD47" s="82"/>
      <c r="RQE47" s="82"/>
      <c r="RQF47" s="82"/>
      <c r="RQG47" s="82"/>
      <c r="RQH47" s="82"/>
      <c r="RQI47" s="82"/>
      <c r="RQJ47" s="82"/>
      <c r="RQK47" s="82"/>
      <c r="RQL47" s="82"/>
      <c r="RQM47" s="82"/>
      <c r="RQN47" s="82"/>
      <c r="RQO47" s="82"/>
      <c r="RQP47" s="82"/>
      <c r="RQQ47" s="82"/>
      <c r="RQR47" s="82"/>
      <c r="RQS47" s="82"/>
      <c r="RQT47" s="82"/>
      <c r="RQU47" s="82"/>
      <c r="RQV47" s="82"/>
      <c r="RQW47" s="82"/>
      <c r="RQX47" s="82"/>
      <c r="RQY47" s="82"/>
      <c r="RQZ47" s="82"/>
      <c r="RRA47" s="82"/>
      <c r="RRB47" s="82"/>
      <c r="RRC47" s="82"/>
      <c r="RRD47" s="82"/>
      <c r="RRE47" s="82"/>
      <c r="RRF47" s="82"/>
      <c r="RRG47" s="82"/>
      <c r="RRH47" s="82"/>
      <c r="RRI47" s="82"/>
      <c r="RRJ47" s="82"/>
      <c r="RRK47" s="82"/>
      <c r="RRL47" s="82"/>
      <c r="RRM47" s="82"/>
      <c r="RRN47" s="82"/>
      <c r="RRO47" s="82"/>
      <c r="RRP47" s="82"/>
      <c r="RRQ47" s="82"/>
      <c r="RRR47" s="82"/>
      <c r="RRS47" s="82"/>
      <c r="RRT47" s="82"/>
      <c r="RRU47" s="82"/>
      <c r="RRV47" s="82"/>
      <c r="RRW47" s="82"/>
      <c r="RRX47" s="82"/>
      <c r="RRY47" s="82"/>
      <c r="RRZ47" s="82"/>
      <c r="RSA47" s="82"/>
      <c r="RSB47" s="82"/>
      <c r="RSC47" s="82"/>
      <c r="RSD47" s="82"/>
      <c r="RSE47" s="82"/>
      <c r="RSF47" s="82"/>
      <c r="RSG47" s="82"/>
      <c r="RSH47" s="82"/>
      <c r="RSI47" s="82"/>
      <c r="RSJ47" s="82"/>
      <c r="RSK47" s="82"/>
      <c r="RSL47" s="82"/>
      <c r="RSM47" s="82"/>
      <c r="RSN47" s="82"/>
      <c r="RSO47" s="82"/>
      <c r="RSP47" s="82"/>
      <c r="RSQ47" s="82"/>
      <c r="RSR47" s="82"/>
      <c r="RSS47" s="82"/>
      <c r="RST47" s="82"/>
      <c r="RSU47" s="82"/>
      <c r="RSV47" s="82"/>
      <c r="RSW47" s="82"/>
      <c r="RSX47" s="82"/>
      <c r="RSY47" s="82"/>
      <c r="RSZ47" s="82"/>
      <c r="RTA47" s="82"/>
      <c r="RTB47" s="82"/>
      <c r="RTC47" s="82"/>
      <c r="RTD47" s="82"/>
      <c r="RTE47" s="82"/>
      <c r="RTF47" s="82"/>
      <c r="RTG47" s="82"/>
      <c r="RTH47" s="82"/>
      <c r="RTI47" s="82"/>
      <c r="RTJ47" s="82"/>
      <c r="RTK47" s="82"/>
      <c r="RTL47" s="82"/>
      <c r="RTM47" s="82"/>
      <c r="RTN47" s="82"/>
      <c r="RTO47" s="82"/>
      <c r="RTP47" s="82"/>
      <c r="RTQ47" s="82"/>
      <c r="RTR47" s="82"/>
      <c r="RTS47" s="82"/>
      <c r="RTT47" s="82"/>
      <c r="RTU47" s="82"/>
      <c r="RTV47" s="82"/>
      <c r="RTW47" s="82"/>
      <c r="RTX47" s="82"/>
      <c r="RTY47" s="82"/>
      <c r="RTZ47" s="82"/>
      <c r="RUA47" s="82"/>
      <c r="RUB47" s="82"/>
      <c r="RUC47" s="82"/>
      <c r="RUD47" s="82"/>
      <c r="RUE47" s="82"/>
      <c r="RUF47" s="82"/>
      <c r="RUG47" s="82"/>
      <c r="RUH47" s="82"/>
      <c r="RUI47" s="82"/>
      <c r="RUJ47" s="82"/>
      <c r="RUK47" s="82"/>
      <c r="RUL47" s="82"/>
      <c r="RUM47" s="82"/>
      <c r="RUN47" s="82"/>
      <c r="RUO47" s="82"/>
      <c r="RUP47" s="82"/>
      <c r="RUQ47" s="82"/>
      <c r="RUR47" s="82"/>
      <c r="RUS47" s="82"/>
      <c r="RUT47" s="82"/>
      <c r="RUU47" s="82"/>
      <c r="RUV47" s="82"/>
      <c r="RUW47" s="82"/>
      <c r="RUX47" s="82"/>
      <c r="RUY47" s="82"/>
      <c r="RUZ47" s="82"/>
      <c r="RVA47" s="82"/>
      <c r="RVB47" s="82"/>
      <c r="RVC47" s="82"/>
      <c r="RVD47" s="82"/>
      <c r="RVE47" s="82"/>
      <c r="RVF47" s="82"/>
      <c r="RVG47" s="82"/>
      <c r="RVH47" s="82"/>
      <c r="RVI47" s="82"/>
      <c r="RVJ47" s="82"/>
      <c r="RVK47" s="82"/>
      <c r="RVL47" s="82"/>
      <c r="RVM47" s="82"/>
      <c r="RVN47" s="82"/>
      <c r="RVO47" s="82"/>
      <c r="RVP47" s="82"/>
      <c r="RVQ47" s="82"/>
      <c r="RVR47" s="82"/>
      <c r="RVS47" s="82"/>
      <c r="RVT47" s="82"/>
      <c r="RVU47" s="82"/>
      <c r="RVV47" s="82"/>
      <c r="RVW47" s="82"/>
      <c r="RVX47" s="82"/>
      <c r="RVY47" s="82"/>
      <c r="RVZ47" s="82"/>
      <c r="RWA47" s="82"/>
      <c r="RWB47" s="82"/>
      <c r="RWC47" s="82"/>
      <c r="RWD47" s="82"/>
      <c r="RWE47" s="82"/>
      <c r="RWF47" s="82"/>
      <c r="RWG47" s="82"/>
      <c r="RWH47" s="82"/>
      <c r="RWI47" s="82"/>
      <c r="RWJ47" s="82"/>
      <c r="RWK47" s="82"/>
      <c r="RWL47" s="82"/>
      <c r="RWM47" s="82"/>
      <c r="RWN47" s="82"/>
      <c r="RWO47" s="82"/>
      <c r="RWP47" s="82"/>
      <c r="RWQ47" s="82"/>
      <c r="RWR47" s="82"/>
      <c r="RWS47" s="82"/>
      <c r="RWT47" s="82"/>
      <c r="RWU47" s="82"/>
      <c r="RWV47" s="82"/>
      <c r="RWW47" s="82"/>
      <c r="RWX47" s="82"/>
      <c r="RWY47" s="82"/>
      <c r="RWZ47" s="82"/>
      <c r="RXA47" s="82"/>
      <c r="RXB47" s="82"/>
      <c r="RXC47" s="82"/>
      <c r="RXD47" s="82"/>
      <c r="RXE47" s="82"/>
      <c r="RXF47" s="82"/>
      <c r="RXG47" s="82"/>
      <c r="RXH47" s="82"/>
      <c r="RXI47" s="82"/>
      <c r="RXJ47" s="82"/>
      <c r="RXK47" s="82"/>
      <c r="RXL47" s="82"/>
      <c r="RXM47" s="82"/>
      <c r="RXN47" s="82"/>
      <c r="RXO47" s="82"/>
      <c r="RXP47" s="82"/>
      <c r="RXQ47" s="82"/>
      <c r="RXR47" s="82"/>
      <c r="RXS47" s="82"/>
      <c r="RXT47" s="82"/>
      <c r="RXU47" s="82"/>
      <c r="RXV47" s="82"/>
      <c r="RXW47" s="82"/>
      <c r="RXX47" s="82"/>
      <c r="RXY47" s="82"/>
      <c r="RXZ47" s="82"/>
      <c r="RYA47" s="82"/>
      <c r="RYB47" s="82"/>
      <c r="RYC47" s="82"/>
      <c r="RYD47" s="82"/>
      <c r="RYE47" s="82"/>
      <c r="RYF47" s="82"/>
      <c r="RYG47" s="82"/>
      <c r="RYH47" s="82"/>
      <c r="RYI47" s="82"/>
      <c r="RYJ47" s="82"/>
      <c r="RYK47" s="82"/>
      <c r="RYL47" s="82"/>
      <c r="RYM47" s="82"/>
      <c r="RYN47" s="82"/>
      <c r="RYO47" s="82"/>
      <c r="RYP47" s="82"/>
      <c r="RYQ47" s="82"/>
      <c r="RYR47" s="82"/>
      <c r="RYS47" s="82"/>
      <c r="RYT47" s="82"/>
      <c r="RYU47" s="82"/>
      <c r="RYV47" s="82"/>
      <c r="RYW47" s="82"/>
      <c r="RYX47" s="82"/>
      <c r="RYY47" s="82"/>
      <c r="RYZ47" s="82"/>
      <c r="RZA47" s="82"/>
      <c r="RZB47" s="82"/>
      <c r="RZC47" s="82"/>
      <c r="RZD47" s="82"/>
      <c r="RZE47" s="82"/>
      <c r="RZF47" s="82"/>
      <c r="RZG47" s="82"/>
      <c r="RZH47" s="82"/>
      <c r="RZI47" s="82"/>
      <c r="RZJ47" s="82"/>
      <c r="RZK47" s="82"/>
      <c r="RZL47" s="82"/>
      <c r="RZM47" s="82"/>
      <c r="RZN47" s="82"/>
      <c r="RZO47" s="82"/>
      <c r="RZP47" s="82"/>
      <c r="RZQ47" s="82"/>
      <c r="RZR47" s="82"/>
      <c r="RZS47" s="82"/>
      <c r="RZT47" s="82"/>
      <c r="RZU47" s="82"/>
      <c r="RZV47" s="82"/>
      <c r="RZW47" s="82"/>
      <c r="RZX47" s="82"/>
      <c r="RZY47" s="82"/>
      <c r="RZZ47" s="82"/>
      <c r="SAA47" s="82"/>
      <c r="SAB47" s="82"/>
      <c r="SAC47" s="82"/>
      <c r="SAD47" s="82"/>
      <c r="SAE47" s="82"/>
      <c r="SAF47" s="82"/>
      <c r="SAG47" s="82"/>
      <c r="SAH47" s="82"/>
      <c r="SAI47" s="82"/>
      <c r="SAJ47" s="82"/>
      <c r="SAK47" s="82"/>
      <c r="SAL47" s="82"/>
      <c r="SAM47" s="82"/>
      <c r="SAN47" s="82"/>
      <c r="SAO47" s="82"/>
      <c r="SAP47" s="82"/>
      <c r="SAQ47" s="82"/>
      <c r="SAR47" s="82"/>
      <c r="SAS47" s="82"/>
      <c r="SAT47" s="82"/>
      <c r="SAU47" s="82"/>
      <c r="SAV47" s="82"/>
      <c r="SAW47" s="82"/>
      <c r="SAX47" s="82"/>
      <c r="SAY47" s="82"/>
      <c r="SAZ47" s="82"/>
      <c r="SBA47" s="82"/>
      <c r="SBB47" s="82"/>
      <c r="SBC47" s="82"/>
      <c r="SBD47" s="82"/>
      <c r="SBE47" s="82"/>
      <c r="SBF47" s="82"/>
      <c r="SBG47" s="82"/>
      <c r="SBH47" s="82"/>
      <c r="SBI47" s="82"/>
      <c r="SBJ47" s="82"/>
      <c r="SBK47" s="82"/>
      <c r="SBL47" s="82"/>
      <c r="SBM47" s="82"/>
      <c r="SBN47" s="82"/>
      <c r="SBO47" s="82"/>
      <c r="SBP47" s="82"/>
      <c r="SBQ47" s="82"/>
      <c r="SBR47" s="82"/>
      <c r="SBS47" s="82"/>
      <c r="SBT47" s="82"/>
      <c r="SBU47" s="82"/>
      <c r="SBV47" s="82"/>
      <c r="SBW47" s="82"/>
      <c r="SBX47" s="82"/>
      <c r="SBY47" s="82"/>
      <c r="SBZ47" s="82"/>
      <c r="SCA47" s="82"/>
      <c r="SCB47" s="82"/>
      <c r="SCC47" s="82"/>
      <c r="SCD47" s="82"/>
      <c r="SCE47" s="82"/>
      <c r="SCF47" s="82"/>
      <c r="SCG47" s="82"/>
      <c r="SCH47" s="82"/>
      <c r="SCI47" s="82"/>
      <c r="SCJ47" s="82"/>
      <c r="SCK47" s="82"/>
      <c r="SCL47" s="82"/>
      <c r="SCM47" s="82"/>
      <c r="SCN47" s="82"/>
      <c r="SCO47" s="82"/>
      <c r="SCP47" s="82"/>
      <c r="SCQ47" s="82"/>
      <c r="SCR47" s="82"/>
      <c r="SCS47" s="82"/>
      <c r="SCT47" s="82"/>
      <c r="SCU47" s="82"/>
      <c r="SCV47" s="82"/>
      <c r="SCW47" s="82"/>
      <c r="SCX47" s="82"/>
      <c r="SCY47" s="82"/>
      <c r="SCZ47" s="82"/>
      <c r="SDA47" s="82"/>
      <c r="SDB47" s="82"/>
      <c r="SDC47" s="82"/>
      <c r="SDD47" s="82"/>
      <c r="SDE47" s="82"/>
      <c r="SDF47" s="82"/>
      <c r="SDG47" s="82"/>
      <c r="SDH47" s="82"/>
      <c r="SDI47" s="82"/>
      <c r="SDJ47" s="82"/>
      <c r="SDK47" s="82"/>
      <c r="SDL47" s="82"/>
      <c r="SDM47" s="82"/>
      <c r="SDN47" s="82"/>
      <c r="SDO47" s="82"/>
      <c r="SDP47" s="82"/>
      <c r="SDQ47" s="82"/>
      <c r="SDR47" s="82"/>
      <c r="SDS47" s="82"/>
      <c r="SDT47" s="82"/>
      <c r="SDU47" s="82"/>
      <c r="SDV47" s="82"/>
      <c r="SDW47" s="82"/>
      <c r="SDX47" s="82"/>
      <c r="SDY47" s="82"/>
      <c r="SDZ47" s="82"/>
      <c r="SEA47" s="82"/>
      <c r="SEB47" s="82"/>
      <c r="SEC47" s="82"/>
      <c r="SED47" s="82"/>
      <c r="SEE47" s="82"/>
      <c r="SEF47" s="82"/>
      <c r="SEG47" s="82"/>
      <c r="SEH47" s="82"/>
      <c r="SEI47" s="82"/>
      <c r="SEJ47" s="82"/>
      <c r="SEK47" s="82"/>
      <c r="SEL47" s="82"/>
      <c r="SEM47" s="82"/>
      <c r="SEN47" s="82"/>
      <c r="SEO47" s="82"/>
      <c r="SEP47" s="82"/>
      <c r="SEQ47" s="82"/>
      <c r="SER47" s="82"/>
      <c r="SES47" s="82"/>
      <c r="SET47" s="82"/>
      <c r="SEU47" s="82"/>
      <c r="SEV47" s="82"/>
      <c r="SEW47" s="82"/>
      <c r="SEX47" s="82"/>
      <c r="SEY47" s="82"/>
      <c r="SEZ47" s="82"/>
      <c r="SFA47" s="82"/>
      <c r="SFB47" s="82"/>
      <c r="SFC47" s="82"/>
      <c r="SFD47" s="82"/>
      <c r="SFE47" s="82"/>
      <c r="SFF47" s="82"/>
      <c r="SFG47" s="82"/>
      <c r="SFH47" s="82"/>
      <c r="SFI47" s="82"/>
      <c r="SFJ47" s="82"/>
      <c r="SFK47" s="82"/>
      <c r="SFL47" s="82"/>
      <c r="SFM47" s="82"/>
      <c r="SFN47" s="82"/>
      <c r="SFO47" s="82"/>
      <c r="SFP47" s="82"/>
      <c r="SFQ47" s="82"/>
      <c r="SFR47" s="82"/>
      <c r="SFS47" s="82"/>
      <c r="SFT47" s="82"/>
      <c r="SFU47" s="82"/>
      <c r="SFV47" s="82"/>
      <c r="SFW47" s="82"/>
      <c r="SFX47" s="82"/>
      <c r="SFY47" s="82"/>
      <c r="SFZ47" s="82"/>
      <c r="SGA47" s="82"/>
      <c r="SGB47" s="82"/>
      <c r="SGC47" s="82"/>
      <c r="SGD47" s="82"/>
      <c r="SGE47" s="82"/>
      <c r="SGF47" s="82"/>
      <c r="SGG47" s="82"/>
      <c r="SGH47" s="82"/>
      <c r="SGI47" s="82"/>
      <c r="SGJ47" s="82"/>
      <c r="SGK47" s="82"/>
      <c r="SGL47" s="82"/>
      <c r="SGM47" s="82"/>
      <c r="SGN47" s="82"/>
      <c r="SGO47" s="82"/>
      <c r="SGP47" s="82"/>
      <c r="SGQ47" s="82"/>
      <c r="SGR47" s="82"/>
      <c r="SGS47" s="82"/>
      <c r="SGT47" s="82"/>
      <c r="SGU47" s="82"/>
      <c r="SGV47" s="82"/>
      <c r="SGW47" s="82"/>
      <c r="SGX47" s="82"/>
      <c r="SGY47" s="82"/>
      <c r="SGZ47" s="82"/>
      <c r="SHA47" s="82"/>
      <c r="SHB47" s="82"/>
      <c r="SHC47" s="82"/>
      <c r="SHD47" s="82"/>
      <c r="SHE47" s="82"/>
      <c r="SHF47" s="82"/>
      <c r="SHG47" s="82"/>
      <c r="SHH47" s="82"/>
      <c r="SHI47" s="82"/>
      <c r="SHJ47" s="82"/>
      <c r="SHK47" s="82"/>
      <c r="SHL47" s="82"/>
      <c r="SHM47" s="82"/>
      <c r="SHN47" s="82"/>
      <c r="SHO47" s="82"/>
      <c r="SHP47" s="82"/>
      <c r="SHQ47" s="82"/>
      <c r="SHR47" s="82"/>
      <c r="SHS47" s="82"/>
      <c r="SHT47" s="82"/>
      <c r="SHU47" s="82"/>
      <c r="SHV47" s="82"/>
      <c r="SHW47" s="82"/>
      <c r="SHX47" s="82"/>
      <c r="SHY47" s="82"/>
      <c r="SHZ47" s="82"/>
      <c r="SIA47" s="82"/>
      <c r="SIB47" s="82"/>
      <c r="SIC47" s="82"/>
      <c r="SID47" s="82"/>
      <c r="SIE47" s="82"/>
      <c r="SIF47" s="82"/>
      <c r="SIG47" s="82"/>
      <c r="SIH47" s="82"/>
      <c r="SII47" s="82"/>
      <c r="SIJ47" s="82"/>
      <c r="SIK47" s="82"/>
      <c r="SIL47" s="82"/>
      <c r="SIM47" s="82"/>
      <c r="SIN47" s="82"/>
      <c r="SIO47" s="82"/>
      <c r="SIP47" s="82"/>
      <c r="SIQ47" s="82"/>
      <c r="SIR47" s="82"/>
      <c r="SIS47" s="82"/>
      <c r="SIT47" s="82"/>
      <c r="SIU47" s="82"/>
      <c r="SIV47" s="82"/>
      <c r="SIW47" s="82"/>
      <c r="SIX47" s="82"/>
      <c r="SIY47" s="82"/>
      <c r="SIZ47" s="82"/>
      <c r="SJA47" s="82"/>
      <c r="SJB47" s="82"/>
      <c r="SJC47" s="82"/>
      <c r="SJD47" s="82"/>
      <c r="SJE47" s="82"/>
      <c r="SJF47" s="82"/>
      <c r="SJG47" s="82"/>
      <c r="SJH47" s="82"/>
      <c r="SJI47" s="82"/>
      <c r="SJJ47" s="82"/>
      <c r="SJK47" s="82"/>
      <c r="SJL47" s="82"/>
      <c r="SJM47" s="82"/>
      <c r="SJN47" s="82"/>
      <c r="SJO47" s="82"/>
      <c r="SJP47" s="82"/>
      <c r="SJQ47" s="82"/>
      <c r="SJR47" s="82"/>
      <c r="SJS47" s="82"/>
      <c r="SJT47" s="82"/>
      <c r="SJU47" s="82"/>
      <c r="SJV47" s="82"/>
      <c r="SJW47" s="82"/>
      <c r="SJX47" s="82"/>
      <c r="SJY47" s="82"/>
      <c r="SJZ47" s="82"/>
      <c r="SKA47" s="82"/>
      <c r="SKB47" s="82"/>
      <c r="SKC47" s="82"/>
      <c r="SKD47" s="82"/>
      <c r="SKE47" s="82"/>
      <c r="SKF47" s="82"/>
      <c r="SKG47" s="82"/>
      <c r="SKH47" s="82"/>
      <c r="SKI47" s="82"/>
      <c r="SKJ47" s="82"/>
      <c r="SKK47" s="82"/>
      <c r="SKL47" s="82"/>
      <c r="SKM47" s="82"/>
      <c r="SKN47" s="82"/>
      <c r="SKO47" s="82"/>
      <c r="SKP47" s="82"/>
      <c r="SKQ47" s="82"/>
      <c r="SKR47" s="82"/>
      <c r="SKS47" s="82"/>
      <c r="SKT47" s="82"/>
      <c r="SKU47" s="82"/>
      <c r="SKV47" s="82"/>
      <c r="SKW47" s="82"/>
      <c r="SKX47" s="82"/>
      <c r="SKY47" s="82"/>
      <c r="SKZ47" s="82"/>
      <c r="SLA47" s="82"/>
      <c r="SLB47" s="82"/>
      <c r="SLC47" s="82"/>
      <c r="SLD47" s="82"/>
      <c r="SLE47" s="82"/>
      <c r="SLF47" s="82"/>
      <c r="SLG47" s="82"/>
      <c r="SLH47" s="82"/>
      <c r="SLI47" s="82"/>
      <c r="SLJ47" s="82"/>
      <c r="SLK47" s="82"/>
      <c r="SLL47" s="82"/>
      <c r="SLM47" s="82"/>
      <c r="SLN47" s="82"/>
      <c r="SLO47" s="82"/>
      <c r="SLP47" s="82"/>
      <c r="SLQ47" s="82"/>
      <c r="SLR47" s="82"/>
      <c r="SLS47" s="82"/>
      <c r="SLT47" s="82"/>
      <c r="SLU47" s="82"/>
      <c r="SLV47" s="82"/>
      <c r="SLW47" s="82"/>
      <c r="SLX47" s="82"/>
      <c r="SLY47" s="82"/>
      <c r="SLZ47" s="82"/>
      <c r="SMA47" s="82"/>
      <c r="SMB47" s="82"/>
      <c r="SMC47" s="82"/>
      <c r="SMD47" s="82"/>
      <c r="SME47" s="82"/>
      <c r="SMF47" s="82"/>
      <c r="SMG47" s="82"/>
      <c r="SMH47" s="82"/>
      <c r="SMI47" s="82"/>
      <c r="SMJ47" s="82"/>
      <c r="SMK47" s="82"/>
      <c r="SML47" s="82"/>
      <c r="SMM47" s="82"/>
      <c r="SMN47" s="82"/>
      <c r="SMO47" s="82"/>
      <c r="SMP47" s="82"/>
      <c r="SMQ47" s="82"/>
      <c r="SMR47" s="82"/>
      <c r="SMS47" s="82"/>
      <c r="SMT47" s="82"/>
      <c r="SMU47" s="82"/>
      <c r="SMV47" s="82"/>
      <c r="SMW47" s="82"/>
      <c r="SMX47" s="82"/>
      <c r="SMY47" s="82"/>
      <c r="SMZ47" s="82"/>
      <c r="SNA47" s="82"/>
      <c r="SNB47" s="82"/>
      <c r="SNC47" s="82"/>
      <c r="SND47" s="82"/>
      <c r="SNE47" s="82"/>
      <c r="SNF47" s="82"/>
      <c r="SNG47" s="82"/>
      <c r="SNH47" s="82"/>
      <c r="SNI47" s="82"/>
      <c r="SNJ47" s="82"/>
      <c r="SNK47" s="82"/>
      <c r="SNL47" s="82"/>
      <c r="SNM47" s="82"/>
      <c r="SNN47" s="82"/>
      <c r="SNO47" s="82"/>
      <c r="SNP47" s="82"/>
      <c r="SNQ47" s="82"/>
      <c r="SNR47" s="82"/>
      <c r="SNS47" s="82"/>
      <c r="SNT47" s="82"/>
      <c r="SNU47" s="82"/>
      <c r="SNV47" s="82"/>
      <c r="SNW47" s="82"/>
      <c r="SNX47" s="82"/>
      <c r="SNY47" s="82"/>
      <c r="SNZ47" s="82"/>
      <c r="SOA47" s="82"/>
      <c r="SOB47" s="82"/>
      <c r="SOC47" s="82"/>
      <c r="SOD47" s="82"/>
      <c r="SOE47" s="82"/>
      <c r="SOF47" s="82"/>
      <c r="SOG47" s="82"/>
      <c r="SOH47" s="82"/>
      <c r="SOI47" s="82"/>
      <c r="SOJ47" s="82"/>
      <c r="SOK47" s="82"/>
      <c r="SOL47" s="82"/>
      <c r="SOM47" s="82"/>
      <c r="SON47" s="82"/>
      <c r="SOO47" s="82"/>
      <c r="SOP47" s="82"/>
      <c r="SOQ47" s="82"/>
      <c r="SOR47" s="82"/>
      <c r="SOS47" s="82"/>
      <c r="SOT47" s="82"/>
      <c r="SOU47" s="82"/>
      <c r="SOV47" s="82"/>
      <c r="SOW47" s="82"/>
      <c r="SOX47" s="82"/>
      <c r="SOY47" s="82"/>
      <c r="SOZ47" s="82"/>
      <c r="SPA47" s="82"/>
      <c r="SPB47" s="82"/>
      <c r="SPC47" s="82"/>
      <c r="SPD47" s="82"/>
      <c r="SPE47" s="82"/>
      <c r="SPF47" s="82"/>
      <c r="SPG47" s="82"/>
      <c r="SPH47" s="82"/>
      <c r="SPI47" s="82"/>
      <c r="SPJ47" s="82"/>
      <c r="SPK47" s="82"/>
      <c r="SPL47" s="82"/>
      <c r="SPM47" s="82"/>
      <c r="SPN47" s="82"/>
      <c r="SPO47" s="82"/>
      <c r="SPP47" s="82"/>
      <c r="SPQ47" s="82"/>
      <c r="SPR47" s="82"/>
      <c r="SPS47" s="82"/>
      <c r="SPT47" s="82"/>
      <c r="SPU47" s="82"/>
      <c r="SPV47" s="82"/>
      <c r="SPW47" s="82"/>
      <c r="SPX47" s="82"/>
      <c r="SPY47" s="82"/>
      <c r="SPZ47" s="82"/>
      <c r="SQA47" s="82"/>
      <c r="SQB47" s="82"/>
      <c r="SQC47" s="82"/>
      <c r="SQD47" s="82"/>
      <c r="SQE47" s="82"/>
      <c r="SQF47" s="82"/>
      <c r="SQG47" s="82"/>
      <c r="SQH47" s="82"/>
      <c r="SQI47" s="82"/>
      <c r="SQJ47" s="82"/>
      <c r="SQK47" s="82"/>
      <c r="SQL47" s="82"/>
      <c r="SQM47" s="82"/>
      <c r="SQN47" s="82"/>
      <c r="SQO47" s="82"/>
      <c r="SQP47" s="82"/>
      <c r="SQQ47" s="82"/>
      <c r="SQR47" s="82"/>
      <c r="SQS47" s="82"/>
      <c r="SQT47" s="82"/>
      <c r="SQU47" s="82"/>
      <c r="SQV47" s="82"/>
      <c r="SQW47" s="82"/>
      <c r="SQX47" s="82"/>
      <c r="SQY47" s="82"/>
      <c r="SQZ47" s="82"/>
      <c r="SRA47" s="82"/>
      <c r="SRB47" s="82"/>
      <c r="SRC47" s="82"/>
      <c r="SRD47" s="82"/>
      <c r="SRE47" s="82"/>
      <c r="SRF47" s="82"/>
      <c r="SRG47" s="82"/>
      <c r="SRH47" s="82"/>
      <c r="SRI47" s="82"/>
      <c r="SRJ47" s="82"/>
      <c r="SRK47" s="82"/>
      <c r="SRL47" s="82"/>
      <c r="SRM47" s="82"/>
      <c r="SRN47" s="82"/>
      <c r="SRO47" s="82"/>
      <c r="SRP47" s="82"/>
      <c r="SRQ47" s="82"/>
      <c r="SRR47" s="82"/>
      <c r="SRS47" s="82"/>
      <c r="SRT47" s="82"/>
      <c r="SRU47" s="82"/>
      <c r="SRV47" s="82"/>
      <c r="SRW47" s="82"/>
      <c r="SRX47" s="82"/>
      <c r="SRY47" s="82"/>
      <c r="SRZ47" s="82"/>
      <c r="SSA47" s="82"/>
      <c r="SSB47" s="82"/>
      <c r="SSC47" s="82"/>
      <c r="SSD47" s="82"/>
      <c r="SSE47" s="82"/>
      <c r="SSF47" s="82"/>
      <c r="SSG47" s="82"/>
      <c r="SSH47" s="82"/>
      <c r="SSI47" s="82"/>
      <c r="SSJ47" s="82"/>
      <c r="SSK47" s="82"/>
      <c r="SSL47" s="82"/>
      <c r="SSM47" s="82"/>
      <c r="SSN47" s="82"/>
      <c r="SSO47" s="82"/>
      <c r="SSP47" s="82"/>
      <c r="SSQ47" s="82"/>
      <c r="SSR47" s="82"/>
      <c r="SSS47" s="82"/>
      <c r="SST47" s="82"/>
      <c r="SSU47" s="82"/>
      <c r="SSV47" s="82"/>
      <c r="SSW47" s="82"/>
      <c r="SSX47" s="82"/>
      <c r="SSY47" s="82"/>
      <c r="SSZ47" s="82"/>
      <c r="STA47" s="82"/>
      <c r="STB47" s="82"/>
      <c r="STC47" s="82"/>
      <c r="STD47" s="82"/>
      <c r="STE47" s="82"/>
      <c r="STF47" s="82"/>
      <c r="STG47" s="82"/>
      <c r="STH47" s="82"/>
      <c r="STI47" s="82"/>
      <c r="STJ47" s="82"/>
      <c r="STK47" s="82"/>
      <c r="STL47" s="82"/>
      <c r="STM47" s="82"/>
      <c r="STN47" s="82"/>
      <c r="STO47" s="82"/>
      <c r="STP47" s="82"/>
      <c r="STQ47" s="82"/>
      <c r="STR47" s="82"/>
      <c r="STS47" s="82"/>
      <c r="STT47" s="82"/>
      <c r="STU47" s="82"/>
      <c r="STV47" s="82"/>
      <c r="STW47" s="82"/>
      <c r="STX47" s="82"/>
      <c r="STY47" s="82"/>
      <c r="STZ47" s="82"/>
      <c r="SUA47" s="82"/>
      <c r="SUB47" s="82"/>
      <c r="SUC47" s="82"/>
      <c r="SUD47" s="82"/>
      <c r="SUE47" s="82"/>
      <c r="SUF47" s="82"/>
      <c r="SUG47" s="82"/>
      <c r="SUH47" s="82"/>
      <c r="SUI47" s="82"/>
      <c r="SUJ47" s="82"/>
      <c r="SUK47" s="82"/>
      <c r="SUL47" s="82"/>
      <c r="SUM47" s="82"/>
      <c r="SUN47" s="82"/>
      <c r="SUO47" s="82"/>
      <c r="SUP47" s="82"/>
      <c r="SUQ47" s="82"/>
      <c r="SUR47" s="82"/>
      <c r="SUS47" s="82"/>
      <c r="SUT47" s="82"/>
      <c r="SUU47" s="82"/>
      <c r="SUV47" s="82"/>
      <c r="SUW47" s="82"/>
      <c r="SUX47" s="82"/>
      <c r="SUY47" s="82"/>
      <c r="SUZ47" s="82"/>
      <c r="SVA47" s="82"/>
      <c r="SVB47" s="82"/>
      <c r="SVC47" s="82"/>
      <c r="SVD47" s="82"/>
      <c r="SVE47" s="82"/>
      <c r="SVF47" s="82"/>
      <c r="SVG47" s="82"/>
      <c r="SVH47" s="82"/>
      <c r="SVI47" s="82"/>
      <c r="SVJ47" s="82"/>
      <c r="SVK47" s="82"/>
      <c r="SVL47" s="82"/>
      <c r="SVM47" s="82"/>
      <c r="SVN47" s="82"/>
      <c r="SVO47" s="82"/>
      <c r="SVP47" s="82"/>
      <c r="SVQ47" s="82"/>
      <c r="SVR47" s="82"/>
      <c r="SVS47" s="82"/>
      <c r="SVT47" s="82"/>
      <c r="SVU47" s="82"/>
      <c r="SVV47" s="82"/>
      <c r="SVW47" s="82"/>
      <c r="SVX47" s="82"/>
      <c r="SVY47" s="82"/>
      <c r="SVZ47" s="82"/>
      <c r="SWA47" s="82"/>
      <c r="SWB47" s="82"/>
      <c r="SWC47" s="82"/>
      <c r="SWD47" s="82"/>
      <c r="SWE47" s="82"/>
      <c r="SWF47" s="82"/>
      <c r="SWG47" s="82"/>
      <c r="SWH47" s="82"/>
      <c r="SWI47" s="82"/>
      <c r="SWJ47" s="82"/>
      <c r="SWK47" s="82"/>
      <c r="SWL47" s="82"/>
      <c r="SWM47" s="82"/>
      <c r="SWN47" s="82"/>
      <c r="SWO47" s="82"/>
      <c r="SWP47" s="82"/>
      <c r="SWQ47" s="82"/>
      <c r="SWR47" s="82"/>
      <c r="SWS47" s="82"/>
      <c r="SWT47" s="82"/>
      <c r="SWU47" s="82"/>
      <c r="SWV47" s="82"/>
      <c r="SWW47" s="82"/>
      <c r="SWX47" s="82"/>
      <c r="SWY47" s="82"/>
      <c r="SWZ47" s="82"/>
      <c r="SXA47" s="82"/>
      <c r="SXB47" s="82"/>
      <c r="SXC47" s="82"/>
      <c r="SXD47" s="82"/>
      <c r="SXE47" s="82"/>
      <c r="SXF47" s="82"/>
      <c r="SXG47" s="82"/>
      <c r="SXH47" s="82"/>
      <c r="SXI47" s="82"/>
      <c r="SXJ47" s="82"/>
      <c r="SXK47" s="82"/>
      <c r="SXL47" s="82"/>
      <c r="SXM47" s="82"/>
      <c r="SXN47" s="82"/>
      <c r="SXO47" s="82"/>
      <c r="SXP47" s="82"/>
      <c r="SXQ47" s="82"/>
      <c r="SXR47" s="82"/>
      <c r="SXS47" s="82"/>
      <c r="SXT47" s="82"/>
      <c r="SXU47" s="82"/>
      <c r="SXV47" s="82"/>
      <c r="SXW47" s="82"/>
      <c r="SXX47" s="82"/>
      <c r="SXY47" s="82"/>
      <c r="SXZ47" s="82"/>
      <c r="SYA47" s="82"/>
      <c r="SYB47" s="82"/>
      <c r="SYC47" s="82"/>
      <c r="SYD47" s="82"/>
      <c r="SYE47" s="82"/>
      <c r="SYF47" s="82"/>
      <c r="SYG47" s="82"/>
      <c r="SYH47" s="82"/>
      <c r="SYI47" s="82"/>
      <c r="SYJ47" s="82"/>
      <c r="SYK47" s="82"/>
      <c r="SYL47" s="82"/>
      <c r="SYM47" s="82"/>
      <c r="SYN47" s="82"/>
      <c r="SYO47" s="82"/>
      <c r="SYP47" s="82"/>
      <c r="SYQ47" s="82"/>
      <c r="SYR47" s="82"/>
      <c r="SYS47" s="82"/>
      <c r="SYT47" s="82"/>
      <c r="SYU47" s="82"/>
      <c r="SYV47" s="82"/>
      <c r="SYW47" s="82"/>
      <c r="SYX47" s="82"/>
      <c r="SYY47" s="82"/>
      <c r="SYZ47" s="82"/>
      <c r="SZA47" s="82"/>
      <c r="SZB47" s="82"/>
      <c r="SZC47" s="82"/>
      <c r="SZD47" s="82"/>
      <c r="SZE47" s="82"/>
      <c r="SZF47" s="82"/>
      <c r="SZG47" s="82"/>
      <c r="SZH47" s="82"/>
      <c r="SZI47" s="82"/>
      <c r="SZJ47" s="82"/>
      <c r="SZK47" s="82"/>
      <c r="SZL47" s="82"/>
      <c r="SZM47" s="82"/>
      <c r="SZN47" s="82"/>
      <c r="SZO47" s="82"/>
      <c r="SZP47" s="82"/>
      <c r="SZQ47" s="82"/>
      <c r="SZR47" s="82"/>
      <c r="SZS47" s="82"/>
      <c r="SZT47" s="82"/>
      <c r="SZU47" s="82"/>
      <c r="SZV47" s="82"/>
      <c r="SZW47" s="82"/>
      <c r="SZX47" s="82"/>
      <c r="SZY47" s="82"/>
      <c r="SZZ47" s="82"/>
      <c r="TAA47" s="82"/>
      <c r="TAB47" s="82"/>
      <c r="TAC47" s="82"/>
      <c r="TAD47" s="82"/>
      <c r="TAE47" s="82"/>
      <c r="TAF47" s="82"/>
      <c r="TAG47" s="82"/>
      <c r="TAH47" s="82"/>
      <c r="TAI47" s="82"/>
      <c r="TAJ47" s="82"/>
      <c r="TAK47" s="82"/>
      <c r="TAL47" s="82"/>
      <c r="TAM47" s="82"/>
      <c r="TAN47" s="82"/>
      <c r="TAO47" s="82"/>
      <c r="TAP47" s="82"/>
      <c r="TAQ47" s="82"/>
      <c r="TAR47" s="82"/>
      <c r="TAS47" s="82"/>
      <c r="TAT47" s="82"/>
      <c r="TAU47" s="82"/>
      <c r="TAV47" s="82"/>
      <c r="TAW47" s="82"/>
      <c r="TAX47" s="82"/>
      <c r="TAY47" s="82"/>
      <c r="TAZ47" s="82"/>
      <c r="TBA47" s="82"/>
      <c r="TBB47" s="82"/>
      <c r="TBC47" s="82"/>
      <c r="TBD47" s="82"/>
      <c r="TBE47" s="82"/>
      <c r="TBF47" s="82"/>
      <c r="TBG47" s="82"/>
      <c r="TBH47" s="82"/>
      <c r="TBI47" s="82"/>
      <c r="TBJ47" s="82"/>
      <c r="TBK47" s="82"/>
      <c r="TBL47" s="82"/>
      <c r="TBM47" s="82"/>
      <c r="TBN47" s="82"/>
      <c r="TBO47" s="82"/>
      <c r="TBP47" s="82"/>
      <c r="TBQ47" s="82"/>
      <c r="TBR47" s="82"/>
      <c r="TBS47" s="82"/>
      <c r="TBT47" s="82"/>
      <c r="TBU47" s="82"/>
      <c r="TBV47" s="82"/>
      <c r="TBW47" s="82"/>
      <c r="TBX47" s="82"/>
      <c r="TBY47" s="82"/>
      <c r="TBZ47" s="82"/>
      <c r="TCA47" s="82"/>
      <c r="TCB47" s="82"/>
      <c r="TCC47" s="82"/>
      <c r="TCD47" s="82"/>
      <c r="TCE47" s="82"/>
      <c r="TCF47" s="82"/>
      <c r="TCG47" s="82"/>
      <c r="TCH47" s="82"/>
      <c r="TCI47" s="82"/>
      <c r="TCJ47" s="82"/>
      <c r="TCK47" s="82"/>
      <c r="TCL47" s="82"/>
      <c r="TCM47" s="82"/>
      <c r="TCN47" s="82"/>
      <c r="TCO47" s="82"/>
      <c r="TCP47" s="82"/>
      <c r="TCQ47" s="82"/>
      <c r="TCR47" s="82"/>
      <c r="TCS47" s="82"/>
      <c r="TCT47" s="82"/>
      <c r="TCU47" s="82"/>
      <c r="TCV47" s="82"/>
      <c r="TCW47" s="82"/>
      <c r="TCX47" s="82"/>
      <c r="TCY47" s="82"/>
      <c r="TCZ47" s="82"/>
      <c r="TDA47" s="82"/>
      <c r="TDB47" s="82"/>
      <c r="TDC47" s="82"/>
      <c r="TDD47" s="82"/>
      <c r="TDE47" s="82"/>
      <c r="TDF47" s="82"/>
      <c r="TDG47" s="82"/>
      <c r="TDH47" s="82"/>
      <c r="TDI47" s="82"/>
      <c r="TDJ47" s="82"/>
      <c r="TDK47" s="82"/>
      <c r="TDL47" s="82"/>
      <c r="TDM47" s="82"/>
      <c r="TDN47" s="82"/>
      <c r="TDO47" s="82"/>
      <c r="TDP47" s="82"/>
      <c r="TDQ47" s="82"/>
      <c r="TDR47" s="82"/>
      <c r="TDS47" s="82"/>
      <c r="TDT47" s="82"/>
      <c r="TDU47" s="82"/>
      <c r="TDV47" s="82"/>
      <c r="TDW47" s="82"/>
      <c r="TDX47" s="82"/>
      <c r="TDY47" s="82"/>
      <c r="TDZ47" s="82"/>
      <c r="TEA47" s="82"/>
      <c r="TEB47" s="82"/>
      <c r="TEC47" s="82"/>
      <c r="TED47" s="82"/>
      <c r="TEE47" s="82"/>
      <c r="TEF47" s="82"/>
      <c r="TEG47" s="82"/>
      <c r="TEH47" s="82"/>
      <c r="TEI47" s="82"/>
      <c r="TEJ47" s="82"/>
      <c r="TEK47" s="82"/>
      <c r="TEL47" s="82"/>
      <c r="TEM47" s="82"/>
      <c r="TEN47" s="82"/>
      <c r="TEO47" s="82"/>
      <c r="TEP47" s="82"/>
      <c r="TEQ47" s="82"/>
      <c r="TER47" s="82"/>
      <c r="TES47" s="82"/>
      <c r="TET47" s="82"/>
      <c r="TEU47" s="82"/>
      <c r="TEV47" s="82"/>
      <c r="TEW47" s="82"/>
      <c r="TEX47" s="82"/>
      <c r="TEY47" s="82"/>
      <c r="TEZ47" s="82"/>
      <c r="TFA47" s="82"/>
      <c r="TFB47" s="82"/>
      <c r="TFC47" s="82"/>
      <c r="TFD47" s="82"/>
      <c r="TFE47" s="82"/>
      <c r="TFF47" s="82"/>
      <c r="TFG47" s="82"/>
      <c r="TFH47" s="82"/>
      <c r="TFI47" s="82"/>
      <c r="TFJ47" s="82"/>
      <c r="TFK47" s="82"/>
      <c r="TFL47" s="82"/>
      <c r="TFM47" s="82"/>
      <c r="TFN47" s="82"/>
      <c r="TFO47" s="82"/>
      <c r="TFP47" s="82"/>
      <c r="TFQ47" s="82"/>
      <c r="TFR47" s="82"/>
      <c r="TFS47" s="82"/>
      <c r="TFT47" s="82"/>
      <c r="TFU47" s="82"/>
      <c r="TFV47" s="82"/>
      <c r="TFW47" s="82"/>
      <c r="TFX47" s="82"/>
      <c r="TFY47" s="82"/>
      <c r="TFZ47" s="82"/>
      <c r="TGA47" s="82"/>
      <c r="TGB47" s="82"/>
      <c r="TGC47" s="82"/>
      <c r="TGD47" s="82"/>
      <c r="TGE47" s="82"/>
      <c r="TGF47" s="82"/>
      <c r="TGG47" s="82"/>
      <c r="TGH47" s="82"/>
      <c r="TGI47" s="82"/>
      <c r="TGJ47" s="82"/>
      <c r="TGK47" s="82"/>
      <c r="TGL47" s="82"/>
      <c r="TGM47" s="82"/>
      <c r="TGN47" s="82"/>
      <c r="TGO47" s="82"/>
      <c r="TGP47" s="82"/>
      <c r="TGQ47" s="82"/>
      <c r="TGR47" s="82"/>
      <c r="TGS47" s="82"/>
      <c r="TGT47" s="82"/>
      <c r="TGU47" s="82"/>
      <c r="TGV47" s="82"/>
      <c r="TGW47" s="82"/>
      <c r="TGX47" s="82"/>
      <c r="TGY47" s="82"/>
      <c r="TGZ47" s="82"/>
      <c r="THA47" s="82"/>
      <c r="THB47" s="82"/>
      <c r="THC47" s="82"/>
      <c r="THD47" s="82"/>
      <c r="THE47" s="82"/>
      <c r="THF47" s="82"/>
      <c r="THG47" s="82"/>
      <c r="THH47" s="82"/>
      <c r="THI47" s="82"/>
      <c r="THJ47" s="82"/>
      <c r="THK47" s="82"/>
      <c r="THL47" s="82"/>
      <c r="THM47" s="82"/>
      <c r="THN47" s="82"/>
      <c r="THO47" s="82"/>
      <c r="THP47" s="82"/>
      <c r="THQ47" s="82"/>
      <c r="THR47" s="82"/>
      <c r="THS47" s="82"/>
      <c r="THT47" s="82"/>
      <c r="THU47" s="82"/>
      <c r="THV47" s="82"/>
      <c r="THW47" s="82"/>
      <c r="THX47" s="82"/>
      <c r="THY47" s="82"/>
      <c r="THZ47" s="82"/>
      <c r="TIA47" s="82"/>
      <c r="TIB47" s="82"/>
      <c r="TIC47" s="82"/>
      <c r="TID47" s="82"/>
      <c r="TIE47" s="82"/>
      <c r="TIF47" s="82"/>
      <c r="TIG47" s="82"/>
      <c r="TIH47" s="82"/>
      <c r="TII47" s="82"/>
      <c r="TIJ47" s="82"/>
      <c r="TIK47" s="82"/>
      <c r="TIL47" s="82"/>
      <c r="TIM47" s="82"/>
      <c r="TIN47" s="82"/>
      <c r="TIO47" s="82"/>
      <c r="TIP47" s="82"/>
      <c r="TIQ47" s="82"/>
      <c r="TIR47" s="82"/>
      <c r="TIS47" s="82"/>
      <c r="TIT47" s="82"/>
      <c r="TIU47" s="82"/>
      <c r="TIV47" s="82"/>
      <c r="TIW47" s="82"/>
      <c r="TIX47" s="82"/>
      <c r="TIY47" s="82"/>
      <c r="TIZ47" s="82"/>
      <c r="TJA47" s="82"/>
      <c r="TJB47" s="82"/>
      <c r="TJC47" s="82"/>
      <c r="TJD47" s="82"/>
      <c r="TJE47" s="82"/>
      <c r="TJF47" s="82"/>
      <c r="TJG47" s="82"/>
      <c r="TJH47" s="82"/>
      <c r="TJI47" s="82"/>
      <c r="TJJ47" s="82"/>
      <c r="TJK47" s="82"/>
      <c r="TJL47" s="82"/>
      <c r="TJM47" s="82"/>
      <c r="TJN47" s="82"/>
      <c r="TJO47" s="82"/>
      <c r="TJP47" s="82"/>
      <c r="TJQ47" s="82"/>
      <c r="TJR47" s="82"/>
      <c r="TJS47" s="82"/>
      <c r="TJT47" s="82"/>
      <c r="TJU47" s="82"/>
      <c r="TJV47" s="82"/>
      <c r="TJW47" s="82"/>
      <c r="TJX47" s="82"/>
      <c r="TJY47" s="82"/>
      <c r="TJZ47" s="82"/>
      <c r="TKA47" s="82"/>
      <c r="TKB47" s="82"/>
      <c r="TKC47" s="82"/>
      <c r="TKD47" s="82"/>
      <c r="TKE47" s="82"/>
      <c r="TKF47" s="82"/>
      <c r="TKG47" s="82"/>
      <c r="TKH47" s="82"/>
      <c r="TKI47" s="82"/>
      <c r="TKJ47" s="82"/>
      <c r="TKK47" s="82"/>
      <c r="TKL47" s="82"/>
      <c r="TKM47" s="82"/>
      <c r="TKN47" s="82"/>
      <c r="TKO47" s="82"/>
      <c r="TKP47" s="82"/>
      <c r="TKQ47" s="82"/>
      <c r="TKR47" s="82"/>
      <c r="TKS47" s="82"/>
      <c r="TKT47" s="82"/>
      <c r="TKU47" s="82"/>
      <c r="TKV47" s="82"/>
      <c r="TKW47" s="82"/>
      <c r="TKX47" s="82"/>
      <c r="TKY47" s="82"/>
      <c r="TKZ47" s="82"/>
      <c r="TLA47" s="82"/>
      <c r="TLB47" s="82"/>
      <c r="TLC47" s="82"/>
      <c r="TLD47" s="82"/>
      <c r="TLE47" s="82"/>
      <c r="TLF47" s="82"/>
      <c r="TLG47" s="82"/>
      <c r="TLH47" s="82"/>
      <c r="TLI47" s="82"/>
      <c r="TLJ47" s="82"/>
      <c r="TLK47" s="82"/>
      <c r="TLL47" s="82"/>
      <c r="TLM47" s="82"/>
      <c r="TLN47" s="82"/>
      <c r="TLO47" s="82"/>
      <c r="TLP47" s="82"/>
      <c r="TLQ47" s="82"/>
      <c r="TLR47" s="82"/>
      <c r="TLS47" s="82"/>
      <c r="TLT47" s="82"/>
      <c r="TLU47" s="82"/>
      <c r="TLV47" s="82"/>
      <c r="TLW47" s="82"/>
      <c r="TLX47" s="82"/>
      <c r="TLY47" s="82"/>
      <c r="TLZ47" s="82"/>
      <c r="TMA47" s="82"/>
      <c r="TMB47" s="82"/>
      <c r="TMC47" s="82"/>
      <c r="TMD47" s="82"/>
      <c r="TME47" s="82"/>
      <c r="TMF47" s="82"/>
      <c r="TMG47" s="82"/>
      <c r="TMH47" s="82"/>
      <c r="TMI47" s="82"/>
      <c r="TMJ47" s="82"/>
      <c r="TMK47" s="82"/>
      <c r="TML47" s="82"/>
      <c r="TMM47" s="82"/>
      <c r="TMN47" s="82"/>
      <c r="TMO47" s="82"/>
      <c r="TMP47" s="82"/>
      <c r="TMQ47" s="82"/>
      <c r="TMR47" s="82"/>
      <c r="TMS47" s="82"/>
      <c r="TMT47" s="82"/>
      <c r="TMU47" s="82"/>
      <c r="TMV47" s="82"/>
      <c r="TMW47" s="82"/>
      <c r="TMX47" s="82"/>
      <c r="TMY47" s="82"/>
      <c r="TMZ47" s="82"/>
      <c r="TNA47" s="82"/>
      <c r="TNB47" s="82"/>
      <c r="TNC47" s="82"/>
      <c r="TND47" s="82"/>
      <c r="TNE47" s="82"/>
      <c r="TNF47" s="82"/>
      <c r="TNG47" s="82"/>
      <c r="TNH47" s="82"/>
      <c r="TNI47" s="82"/>
      <c r="TNJ47" s="82"/>
      <c r="TNK47" s="82"/>
      <c r="TNL47" s="82"/>
      <c r="TNM47" s="82"/>
      <c r="TNN47" s="82"/>
      <c r="TNO47" s="82"/>
      <c r="TNP47" s="82"/>
      <c r="TNQ47" s="82"/>
      <c r="TNR47" s="82"/>
      <c r="TNS47" s="82"/>
      <c r="TNT47" s="82"/>
      <c r="TNU47" s="82"/>
      <c r="TNV47" s="82"/>
      <c r="TNW47" s="82"/>
      <c r="TNX47" s="82"/>
      <c r="TNY47" s="82"/>
      <c r="TNZ47" s="82"/>
      <c r="TOA47" s="82"/>
      <c r="TOB47" s="82"/>
      <c r="TOC47" s="82"/>
      <c r="TOD47" s="82"/>
      <c r="TOE47" s="82"/>
      <c r="TOF47" s="82"/>
      <c r="TOG47" s="82"/>
      <c r="TOH47" s="82"/>
      <c r="TOI47" s="82"/>
      <c r="TOJ47" s="82"/>
      <c r="TOK47" s="82"/>
      <c r="TOL47" s="82"/>
      <c r="TOM47" s="82"/>
      <c r="TON47" s="82"/>
      <c r="TOO47" s="82"/>
      <c r="TOP47" s="82"/>
      <c r="TOQ47" s="82"/>
      <c r="TOR47" s="82"/>
      <c r="TOS47" s="82"/>
      <c r="TOT47" s="82"/>
      <c r="TOU47" s="82"/>
      <c r="TOV47" s="82"/>
      <c r="TOW47" s="82"/>
      <c r="TOX47" s="82"/>
      <c r="TOY47" s="82"/>
      <c r="TOZ47" s="82"/>
      <c r="TPA47" s="82"/>
      <c r="TPB47" s="82"/>
      <c r="TPC47" s="82"/>
      <c r="TPD47" s="82"/>
      <c r="TPE47" s="82"/>
      <c r="TPF47" s="82"/>
      <c r="TPG47" s="82"/>
      <c r="TPH47" s="82"/>
      <c r="TPI47" s="82"/>
      <c r="TPJ47" s="82"/>
      <c r="TPK47" s="82"/>
      <c r="TPL47" s="82"/>
      <c r="TPM47" s="82"/>
      <c r="TPN47" s="82"/>
      <c r="TPO47" s="82"/>
      <c r="TPP47" s="82"/>
      <c r="TPQ47" s="82"/>
      <c r="TPR47" s="82"/>
      <c r="TPS47" s="82"/>
      <c r="TPT47" s="82"/>
      <c r="TPU47" s="82"/>
      <c r="TPV47" s="82"/>
      <c r="TPW47" s="82"/>
      <c r="TPX47" s="82"/>
      <c r="TPY47" s="82"/>
      <c r="TPZ47" s="82"/>
      <c r="TQA47" s="82"/>
      <c r="TQB47" s="82"/>
      <c r="TQC47" s="82"/>
      <c r="TQD47" s="82"/>
      <c r="TQE47" s="82"/>
      <c r="TQF47" s="82"/>
      <c r="TQG47" s="82"/>
      <c r="TQH47" s="82"/>
      <c r="TQI47" s="82"/>
      <c r="TQJ47" s="82"/>
      <c r="TQK47" s="82"/>
      <c r="TQL47" s="82"/>
      <c r="TQM47" s="82"/>
      <c r="TQN47" s="82"/>
      <c r="TQO47" s="82"/>
      <c r="TQP47" s="82"/>
      <c r="TQQ47" s="82"/>
      <c r="TQR47" s="82"/>
      <c r="TQS47" s="82"/>
      <c r="TQT47" s="82"/>
      <c r="TQU47" s="82"/>
      <c r="TQV47" s="82"/>
      <c r="TQW47" s="82"/>
      <c r="TQX47" s="82"/>
      <c r="TQY47" s="82"/>
      <c r="TQZ47" s="82"/>
      <c r="TRA47" s="82"/>
      <c r="TRB47" s="82"/>
      <c r="TRC47" s="82"/>
      <c r="TRD47" s="82"/>
      <c r="TRE47" s="82"/>
      <c r="TRF47" s="82"/>
      <c r="TRG47" s="82"/>
      <c r="TRH47" s="82"/>
      <c r="TRI47" s="82"/>
      <c r="TRJ47" s="82"/>
      <c r="TRK47" s="82"/>
      <c r="TRL47" s="82"/>
      <c r="TRM47" s="82"/>
      <c r="TRN47" s="82"/>
      <c r="TRO47" s="82"/>
      <c r="TRP47" s="82"/>
      <c r="TRQ47" s="82"/>
      <c r="TRR47" s="82"/>
      <c r="TRS47" s="82"/>
      <c r="TRT47" s="82"/>
      <c r="TRU47" s="82"/>
      <c r="TRV47" s="82"/>
      <c r="TRW47" s="82"/>
      <c r="TRX47" s="82"/>
      <c r="TRY47" s="82"/>
      <c r="TRZ47" s="82"/>
      <c r="TSA47" s="82"/>
      <c r="TSB47" s="82"/>
      <c r="TSC47" s="82"/>
      <c r="TSD47" s="82"/>
      <c r="TSE47" s="82"/>
      <c r="TSF47" s="82"/>
      <c r="TSG47" s="82"/>
      <c r="TSH47" s="82"/>
      <c r="TSI47" s="82"/>
      <c r="TSJ47" s="82"/>
      <c r="TSK47" s="82"/>
      <c r="TSL47" s="82"/>
      <c r="TSM47" s="82"/>
      <c r="TSN47" s="82"/>
      <c r="TSO47" s="82"/>
      <c r="TSP47" s="82"/>
      <c r="TSQ47" s="82"/>
      <c r="TSR47" s="82"/>
      <c r="TSS47" s="82"/>
      <c r="TST47" s="82"/>
      <c r="TSU47" s="82"/>
      <c r="TSV47" s="82"/>
      <c r="TSW47" s="82"/>
      <c r="TSX47" s="82"/>
      <c r="TSY47" s="82"/>
      <c r="TSZ47" s="82"/>
      <c r="TTA47" s="82"/>
      <c r="TTB47" s="82"/>
      <c r="TTC47" s="82"/>
      <c r="TTD47" s="82"/>
      <c r="TTE47" s="82"/>
      <c r="TTF47" s="82"/>
      <c r="TTG47" s="82"/>
      <c r="TTH47" s="82"/>
      <c r="TTI47" s="82"/>
      <c r="TTJ47" s="82"/>
      <c r="TTK47" s="82"/>
      <c r="TTL47" s="82"/>
      <c r="TTM47" s="82"/>
      <c r="TTN47" s="82"/>
      <c r="TTO47" s="82"/>
      <c r="TTP47" s="82"/>
      <c r="TTQ47" s="82"/>
      <c r="TTR47" s="82"/>
      <c r="TTS47" s="82"/>
      <c r="TTT47" s="82"/>
      <c r="TTU47" s="82"/>
      <c r="TTV47" s="82"/>
      <c r="TTW47" s="82"/>
      <c r="TTX47" s="82"/>
      <c r="TTY47" s="82"/>
      <c r="TTZ47" s="82"/>
      <c r="TUA47" s="82"/>
      <c r="TUB47" s="82"/>
      <c r="TUC47" s="82"/>
      <c r="TUD47" s="82"/>
      <c r="TUE47" s="82"/>
      <c r="TUF47" s="82"/>
      <c r="TUG47" s="82"/>
      <c r="TUH47" s="82"/>
      <c r="TUI47" s="82"/>
      <c r="TUJ47" s="82"/>
      <c r="TUK47" s="82"/>
      <c r="TUL47" s="82"/>
      <c r="TUM47" s="82"/>
      <c r="TUN47" s="82"/>
      <c r="TUO47" s="82"/>
      <c r="TUP47" s="82"/>
      <c r="TUQ47" s="82"/>
      <c r="TUR47" s="82"/>
      <c r="TUS47" s="82"/>
      <c r="TUT47" s="82"/>
      <c r="TUU47" s="82"/>
      <c r="TUV47" s="82"/>
      <c r="TUW47" s="82"/>
      <c r="TUX47" s="82"/>
      <c r="TUY47" s="82"/>
      <c r="TUZ47" s="82"/>
      <c r="TVA47" s="82"/>
      <c r="TVB47" s="82"/>
      <c r="TVC47" s="82"/>
      <c r="TVD47" s="82"/>
      <c r="TVE47" s="82"/>
      <c r="TVF47" s="82"/>
      <c r="TVG47" s="82"/>
      <c r="TVH47" s="82"/>
      <c r="TVI47" s="82"/>
      <c r="TVJ47" s="82"/>
      <c r="TVK47" s="82"/>
      <c r="TVL47" s="82"/>
      <c r="TVM47" s="82"/>
      <c r="TVN47" s="82"/>
      <c r="TVO47" s="82"/>
      <c r="TVP47" s="82"/>
      <c r="TVQ47" s="82"/>
      <c r="TVR47" s="82"/>
      <c r="TVS47" s="82"/>
      <c r="TVT47" s="82"/>
      <c r="TVU47" s="82"/>
      <c r="TVV47" s="82"/>
      <c r="TVW47" s="82"/>
      <c r="TVX47" s="82"/>
      <c r="TVY47" s="82"/>
      <c r="TVZ47" s="82"/>
      <c r="TWA47" s="82"/>
      <c r="TWB47" s="82"/>
      <c r="TWC47" s="82"/>
      <c r="TWD47" s="82"/>
      <c r="TWE47" s="82"/>
      <c r="TWF47" s="82"/>
      <c r="TWG47" s="82"/>
      <c r="TWH47" s="82"/>
      <c r="TWI47" s="82"/>
      <c r="TWJ47" s="82"/>
      <c r="TWK47" s="82"/>
      <c r="TWL47" s="82"/>
      <c r="TWM47" s="82"/>
      <c r="TWN47" s="82"/>
      <c r="TWO47" s="82"/>
      <c r="TWP47" s="82"/>
      <c r="TWQ47" s="82"/>
      <c r="TWR47" s="82"/>
      <c r="TWS47" s="82"/>
      <c r="TWT47" s="82"/>
      <c r="TWU47" s="82"/>
      <c r="TWV47" s="82"/>
      <c r="TWW47" s="82"/>
      <c r="TWX47" s="82"/>
      <c r="TWY47" s="82"/>
      <c r="TWZ47" s="82"/>
      <c r="TXA47" s="82"/>
      <c r="TXB47" s="82"/>
      <c r="TXC47" s="82"/>
      <c r="TXD47" s="82"/>
      <c r="TXE47" s="82"/>
      <c r="TXF47" s="82"/>
      <c r="TXG47" s="82"/>
      <c r="TXH47" s="82"/>
      <c r="TXI47" s="82"/>
      <c r="TXJ47" s="82"/>
      <c r="TXK47" s="82"/>
      <c r="TXL47" s="82"/>
      <c r="TXM47" s="82"/>
      <c r="TXN47" s="82"/>
      <c r="TXO47" s="82"/>
      <c r="TXP47" s="82"/>
      <c r="TXQ47" s="82"/>
      <c r="TXR47" s="82"/>
      <c r="TXS47" s="82"/>
      <c r="TXT47" s="82"/>
      <c r="TXU47" s="82"/>
      <c r="TXV47" s="82"/>
      <c r="TXW47" s="82"/>
      <c r="TXX47" s="82"/>
      <c r="TXY47" s="82"/>
      <c r="TXZ47" s="82"/>
      <c r="TYA47" s="82"/>
      <c r="TYB47" s="82"/>
      <c r="TYC47" s="82"/>
      <c r="TYD47" s="82"/>
      <c r="TYE47" s="82"/>
      <c r="TYF47" s="82"/>
      <c r="TYG47" s="82"/>
      <c r="TYH47" s="82"/>
      <c r="TYI47" s="82"/>
      <c r="TYJ47" s="82"/>
      <c r="TYK47" s="82"/>
      <c r="TYL47" s="82"/>
      <c r="TYM47" s="82"/>
      <c r="TYN47" s="82"/>
      <c r="TYO47" s="82"/>
      <c r="TYP47" s="82"/>
      <c r="TYQ47" s="82"/>
      <c r="TYR47" s="82"/>
      <c r="TYS47" s="82"/>
      <c r="TYT47" s="82"/>
      <c r="TYU47" s="82"/>
      <c r="TYV47" s="82"/>
      <c r="TYW47" s="82"/>
      <c r="TYX47" s="82"/>
      <c r="TYY47" s="82"/>
      <c r="TYZ47" s="82"/>
      <c r="TZA47" s="82"/>
      <c r="TZB47" s="82"/>
      <c r="TZC47" s="82"/>
      <c r="TZD47" s="82"/>
      <c r="TZE47" s="82"/>
      <c r="TZF47" s="82"/>
      <c r="TZG47" s="82"/>
      <c r="TZH47" s="82"/>
      <c r="TZI47" s="82"/>
      <c r="TZJ47" s="82"/>
      <c r="TZK47" s="82"/>
      <c r="TZL47" s="82"/>
      <c r="TZM47" s="82"/>
      <c r="TZN47" s="82"/>
      <c r="TZO47" s="82"/>
      <c r="TZP47" s="82"/>
      <c r="TZQ47" s="82"/>
      <c r="TZR47" s="82"/>
      <c r="TZS47" s="82"/>
      <c r="TZT47" s="82"/>
      <c r="TZU47" s="82"/>
      <c r="TZV47" s="82"/>
      <c r="TZW47" s="82"/>
      <c r="TZX47" s="82"/>
      <c r="TZY47" s="82"/>
      <c r="TZZ47" s="82"/>
      <c r="UAA47" s="82"/>
      <c r="UAB47" s="82"/>
      <c r="UAC47" s="82"/>
      <c r="UAD47" s="82"/>
      <c r="UAE47" s="82"/>
      <c r="UAF47" s="82"/>
      <c r="UAG47" s="82"/>
      <c r="UAH47" s="82"/>
      <c r="UAI47" s="82"/>
      <c r="UAJ47" s="82"/>
      <c r="UAK47" s="82"/>
      <c r="UAL47" s="82"/>
      <c r="UAM47" s="82"/>
      <c r="UAN47" s="82"/>
      <c r="UAO47" s="82"/>
      <c r="UAP47" s="82"/>
      <c r="UAQ47" s="82"/>
      <c r="UAR47" s="82"/>
      <c r="UAS47" s="82"/>
      <c r="UAT47" s="82"/>
      <c r="UAU47" s="82"/>
      <c r="UAV47" s="82"/>
      <c r="UAW47" s="82"/>
      <c r="UAX47" s="82"/>
      <c r="UAY47" s="82"/>
      <c r="UAZ47" s="82"/>
      <c r="UBA47" s="82"/>
      <c r="UBB47" s="82"/>
      <c r="UBC47" s="82"/>
      <c r="UBD47" s="82"/>
      <c r="UBE47" s="82"/>
      <c r="UBF47" s="82"/>
      <c r="UBG47" s="82"/>
      <c r="UBH47" s="82"/>
      <c r="UBI47" s="82"/>
      <c r="UBJ47" s="82"/>
      <c r="UBK47" s="82"/>
      <c r="UBL47" s="82"/>
      <c r="UBM47" s="82"/>
      <c r="UBN47" s="82"/>
      <c r="UBO47" s="82"/>
      <c r="UBP47" s="82"/>
      <c r="UBQ47" s="82"/>
      <c r="UBR47" s="82"/>
      <c r="UBS47" s="82"/>
      <c r="UBT47" s="82"/>
      <c r="UBU47" s="82"/>
      <c r="UBV47" s="82"/>
      <c r="UBW47" s="82"/>
      <c r="UBX47" s="82"/>
      <c r="UBY47" s="82"/>
      <c r="UBZ47" s="82"/>
      <c r="UCA47" s="82"/>
      <c r="UCB47" s="82"/>
      <c r="UCC47" s="82"/>
      <c r="UCD47" s="82"/>
      <c r="UCE47" s="82"/>
      <c r="UCF47" s="82"/>
      <c r="UCG47" s="82"/>
      <c r="UCH47" s="82"/>
      <c r="UCI47" s="82"/>
      <c r="UCJ47" s="82"/>
      <c r="UCK47" s="82"/>
      <c r="UCL47" s="82"/>
      <c r="UCM47" s="82"/>
      <c r="UCN47" s="82"/>
      <c r="UCO47" s="82"/>
      <c r="UCP47" s="82"/>
      <c r="UCQ47" s="82"/>
      <c r="UCR47" s="82"/>
      <c r="UCS47" s="82"/>
      <c r="UCT47" s="82"/>
      <c r="UCU47" s="82"/>
      <c r="UCV47" s="82"/>
      <c r="UCW47" s="82"/>
      <c r="UCX47" s="82"/>
      <c r="UCY47" s="82"/>
      <c r="UCZ47" s="82"/>
      <c r="UDA47" s="82"/>
      <c r="UDB47" s="82"/>
      <c r="UDC47" s="82"/>
      <c r="UDD47" s="82"/>
      <c r="UDE47" s="82"/>
      <c r="UDF47" s="82"/>
      <c r="UDG47" s="82"/>
      <c r="UDH47" s="82"/>
      <c r="UDI47" s="82"/>
      <c r="UDJ47" s="82"/>
      <c r="UDK47" s="82"/>
      <c r="UDL47" s="82"/>
      <c r="UDM47" s="82"/>
      <c r="UDN47" s="82"/>
      <c r="UDO47" s="82"/>
      <c r="UDP47" s="82"/>
      <c r="UDQ47" s="82"/>
      <c r="UDR47" s="82"/>
      <c r="UDS47" s="82"/>
      <c r="UDT47" s="82"/>
      <c r="UDU47" s="82"/>
      <c r="UDV47" s="82"/>
      <c r="UDW47" s="82"/>
      <c r="UDX47" s="82"/>
      <c r="UDY47" s="82"/>
      <c r="UDZ47" s="82"/>
      <c r="UEA47" s="82"/>
      <c r="UEB47" s="82"/>
      <c r="UEC47" s="82"/>
      <c r="UED47" s="82"/>
      <c r="UEE47" s="82"/>
      <c r="UEF47" s="82"/>
      <c r="UEG47" s="82"/>
      <c r="UEH47" s="82"/>
      <c r="UEI47" s="82"/>
      <c r="UEJ47" s="82"/>
      <c r="UEK47" s="82"/>
      <c r="UEL47" s="82"/>
      <c r="UEM47" s="82"/>
      <c r="UEN47" s="82"/>
      <c r="UEO47" s="82"/>
      <c r="UEP47" s="82"/>
      <c r="UEQ47" s="82"/>
      <c r="UER47" s="82"/>
      <c r="UES47" s="82"/>
      <c r="UET47" s="82"/>
      <c r="UEU47" s="82"/>
      <c r="UEV47" s="82"/>
      <c r="UEW47" s="82"/>
      <c r="UEX47" s="82"/>
      <c r="UEY47" s="82"/>
      <c r="UEZ47" s="82"/>
      <c r="UFA47" s="82"/>
      <c r="UFB47" s="82"/>
      <c r="UFC47" s="82"/>
      <c r="UFD47" s="82"/>
      <c r="UFE47" s="82"/>
      <c r="UFF47" s="82"/>
      <c r="UFG47" s="82"/>
      <c r="UFH47" s="82"/>
      <c r="UFI47" s="82"/>
      <c r="UFJ47" s="82"/>
      <c r="UFK47" s="82"/>
      <c r="UFL47" s="82"/>
      <c r="UFM47" s="82"/>
      <c r="UFN47" s="82"/>
      <c r="UFO47" s="82"/>
      <c r="UFP47" s="82"/>
      <c r="UFQ47" s="82"/>
      <c r="UFR47" s="82"/>
      <c r="UFS47" s="82"/>
      <c r="UFT47" s="82"/>
      <c r="UFU47" s="82"/>
      <c r="UFV47" s="82"/>
      <c r="UFW47" s="82"/>
      <c r="UFX47" s="82"/>
      <c r="UFY47" s="82"/>
      <c r="UFZ47" s="82"/>
      <c r="UGA47" s="82"/>
      <c r="UGB47" s="82"/>
      <c r="UGC47" s="82"/>
      <c r="UGD47" s="82"/>
      <c r="UGE47" s="82"/>
      <c r="UGF47" s="82"/>
      <c r="UGG47" s="82"/>
      <c r="UGH47" s="82"/>
      <c r="UGI47" s="82"/>
      <c r="UGJ47" s="82"/>
      <c r="UGK47" s="82"/>
      <c r="UGL47" s="82"/>
      <c r="UGM47" s="82"/>
      <c r="UGN47" s="82"/>
      <c r="UGO47" s="82"/>
      <c r="UGP47" s="82"/>
      <c r="UGQ47" s="82"/>
      <c r="UGR47" s="82"/>
      <c r="UGS47" s="82"/>
      <c r="UGT47" s="82"/>
      <c r="UGU47" s="82"/>
      <c r="UGV47" s="82"/>
      <c r="UGW47" s="82"/>
      <c r="UGX47" s="82"/>
      <c r="UGY47" s="82"/>
      <c r="UGZ47" s="82"/>
      <c r="UHA47" s="82"/>
      <c r="UHB47" s="82"/>
      <c r="UHC47" s="82"/>
      <c r="UHD47" s="82"/>
      <c r="UHE47" s="82"/>
      <c r="UHF47" s="82"/>
      <c r="UHG47" s="82"/>
      <c r="UHH47" s="82"/>
      <c r="UHI47" s="82"/>
      <c r="UHJ47" s="82"/>
      <c r="UHK47" s="82"/>
      <c r="UHL47" s="82"/>
      <c r="UHM47" s="82"/>
      <c r="UHN47" s="82"/>
      <c r="UHO47" s="82"/>
      <c r="UHP47" s="82"/>
      <c r="UHQ47" s="82"/>
      <c r="UHR47" s="82"/>
      <c r="UHS47" s="82"/>
      <c r="UHT47" s="82"/>
      <c r="UHU47" s="82"/>
      <c r="UHV47" s="82"/>
      <c r="UHW47" s="82"/>
      <c r="UHX47" s="82"/>
      <c r="UHY47" s="82"/>
      <c r="UHZ47" s="82"/>
      <c r="UIA47" s="82"/>
      <c r="UIB47" s="82"/>
      <c r="UIC47" s="82"/>
      <c r="UID47" s="82"/>
      <c r="UIE47" s="82"/>
      <c r="UIF47" s="82"/>
      <c r="UIG47" s="82"/>
      <c r="UIH47" s="82"/>
      <c r="UII47" s="82"/>
      <c r="UIJ47" s="82"/>
      <c r="UIK47" s="82"/>
      <c r="UIL47" s="82"/>
      <c r="UIM47" s="82"/>
      <c r="UIN47" s="82"/>
      <c r="UIO47" s="82"/>
      <c r="UIP47" s="82"/>
      <c r="UIQ47" s="82"/>
      <c r="UIR47" s="82"/>
      <c r="UIS47" s="82"/>
      <c r="UIT47" s="82"/>
      <c r="UIU47" s="82"/>
      <c r="UIV47" s="82"/>
      <c r="UIW47" s="82"/>
      <c r="UIX47" s="82"/>
      <c r="UIY47" s="82"/>
      <c r="UIZ47" s="82"/>
      <c r="UJA47" s="82"/>
      <c r="UJB47" s="82"/>
      <c r="UJC47" s="82"/>
      <c r="UJD47" s="82"/>
      <c r="UJE47" s="82"/>
      <c r="UJF47" s="82"/>
      <c r="UJG47" s="82"/>
      <c r="UJH47" s="82"/>
      <c r="UJI47" s="82"/>
      <c r="UJJ47" s="82"/>
      <c r="UJK47" s="82"/>
      <c r="UJL47" s="82"/>
      <c r="UJM47" s="82"/>
      <c r="UJN47" s="82"/>
      <c r="UJO47" s="82"/>
      <c r="UJP47" s="82"/>
      <c r="UJQ47" s="82"/>
      <c r="UJR47" s="82"/>
      <c r="UJS47" s="82"/>
      <c r="UJT47" s="82"/>
      <c r="UJU47" s="82"/>
      <c r="UJV47" s="82"/>
      <c r="UJW47" s="82"/>
      <c r="UJX47" s="82"/>
      <c r="UJY47" s="82"/>
      <c r="UJZ47" s="82"/>
      <c r="UKA47" s="82"/>
      <c r="UKB47" s="82"/>
      <c r="UKC47" s="82"/>
      <c r="UKD47" s="82"/>
      <c r="UKE47" s="82"/>
      <c r="UKF47" s="82"/>
      <c r="UKG47" s="82"/>
      <c r="UKH47" s="82"/>
      <c r="UKI47" s="82"/>
      <c r="UKJ47" s="82"/>
      <c r="UKK47" s="82"/>
      <c r="UKL47" s="82"/>
      <c r="UKM47" s="82"/>
      <c r="UKN47" s="82"/>
      <c r="UKO47" s="82"/>
      <c r="UKP47" s="82"/>
      <c r="UKQ47" s="82"/>
      <c r="UKR47" s="82"/>
      <c r="UKS47" s="82"/>
      <c r="UKT47" s="82"/>
      <c r="UKU47" s="82"/>
      <c r="UKV47" s="82"/>
      <c r="UKW47" s="82"/>
      <c r="UKX47" s="82"/>
      <c r="UKY47" s="82"/>
      <c r="UKZ47" s="82"/>
      <c r="ULA47" s="82"/>
      <c r="ULB47" s="82"/>
      <c r="ULC47" s="82"/>
      <c r="ULD47" s="82"/>
      <c r="ULE47" s="82"/>
      <c r="ULF47" s="82"/>
      <c r="ULG47" s="82"/>
      <c r="ULH47" s="82"/>
      <c r="ULI47" s="82"/>
      <c r="ULJ47" s="82"/>
      <c r="ULK47" s="82"/>
      <c r="ULL47" s="82"/>
      <c r="ULM47" s="82"/>
      <c r="ULN47" s="82"/>
      <c r="ULO47" s="82"/>
      <c r="ULP47" s="82"/>
      <c r="ULQ47" s="82"/>
      <c r="ULR47" s="82"/>
      <c r="ULS47" s="82"/>
      <c r="ULT47" s="82"/>
      <c r="ULU47" s="82"/>
      <c r="ULV47" s="82"/>
      <c r="ULW47" s="82"/>
      <c r="ULX47" s="82"/>
      <c r="ULY47" s="82"/>
      <c r="ULZ47" s="82"/>
      <c r="UMA47" s="82"/>
      <c r="UMB47" s="82"/>
      <c r="UMC47" s="82"/>
      <c r="UMD47" s="82"/>
      <c r="UME47" s="82"/>
      <c r="UMF47" s="82"/>
      <c r="UMG47" s="82"/>
      <c r="UMH47" s="82"/>
      <c r="UMI47" s="82"/>
      <c r="UMJ47" s="82"/>
      <c r="UMK47" s="82"/>
      <c r="UML47" s="82"/>
      <c r="UMM47" s="82"/>
      <c r="UMN47" s="82"/>
      <c r="UMO47" s="82"/>
      <c r="UMP47" s="82"/>
      <c r="UMQ47" s="82"/>
      <c r="UMR47" s="82"/>
      <c r="UMS47" s="82"/>
      <c r="UMT47" s="82"/>
      <c r="UMU47" s="82"/>
      <c r="UMV47" s="82"/>
      <c r="UMW47" s="82"/>
      <c r="UMX47" s="82"/>
      <c r="UMY47" s="82"/>
      <c r="UMZ47" s="82"/>
      <c r="UNA47" s="82"/>
      <c r="UNB47" s="82"/>
      <c r="UNC47" s="82"/>
      <c r="UND47" s="82"/>
      <c r="UNE47" s="82"/>
      <c r="UNF47" s="82"/>
      <c r="UNG47" s="82"/>
      <c r="UNH47" s="82"/>
      <c r="UNI47" s="82"/>
      <c r="UNJ47" s="82"/>
      <c r="UNK47" s="82"/>
      <c r="UNL47" s="82"/>
      <c r="UNM47" s="82"/>
      <c r="UNN47" s="82"/>
      <c r="UNO47" s="82"/>
      <c r="UNP47" s="82"/>
      <c r="UNQ47" s="82"/>
      <c r="UNR47" s="82"/>
      <c r="UNS47" s="82"/>
      <c r="UNT47" s="82"/>
      <c r="UNU47" s="82"/>
      <c r="UNV47" s="82"/>
      <c r="UNW47" s="82"/>
      <c r="UNX47" s="82"/>
      <c r="UNY47" s="82"/>
      <c r="UNZ47" s="82"/>
      <c r="UOA47" s="82"/>
      <c r="UOB47" s="82"/>
      <c r="UOC47" s="82"/>
      <c r="UOD47" s="82"/>
      <c r="UOE47" s="82"/>
      <c r="UOF47" s="82"/>
      <c r="UOG47" s="82"/>
      <c r="UOH47" s="82"/>
      <c r="UOI47" s="82"/>
      <c r="UOJ47" s="82"/>
      <c r="UOK47" s="82"/>
      <c r="UOL47" s="82"/>
      <c r="UOM47" s="82"/>
      <c r="UON47" s="82"/>
      <c r="UOO47" s="82"/>
      <c r="UOP47" s="82"/>
      <c r="UOQ47" s="82"/>
      <c r="UOR47" s="82"/>
      <c r="UOS47" s="82"/>
      <c r="UOT47" s="82"/>
      <c r="UOU47" s="82"/>
      <c r="UOV47" s="82"/>
      <c r="UOW47" s="82"/>
      <c r="UOX47" s="82"/>
      <c r="UOY47" s="82"/>
      <c r="UOZ47" s="82"/>
      <c r="UPA47" s="82"/>
      <c r="UPB47" s="82"/>
      <c r="UPC47" s="82"/>
      <c r="UPD47" s="82"/>
      <c r="UPE47" s="82"/>
      <c r="UPF47" s="82"/>
      <c r="UPG47" s="82"/>
      <c r="UPH47" s="82"/>
      <c r="UPI47" s="82"/>
      <c r="UPJ47" s="82"/>
      <c r="UPK47" s="82"/>
      <c r="UPL47" s="82"/>
      <c r="UPM47" s="82"/>
      <c r="UPN47" s="82"/>
      <c r="UPO47" s="82"/>
      <c r="UPP47" s="82"/>
      <c r="UPQ47" s="82"/>
      <c r="UPR47" s="82"/>
      <c r="UPS47" s="82"/>
      <c r="UPT47" s="82"/>
      <c r="UPU47" s="82"/>
      <c r="UPV47" s="82"/>
      <c r="UPW47" s="82"/>
      <c r="UPX47" s="82"/>
      <c r="UPY47" s="82"/>
      <c r="UPZ47" s="82"/>
      <c r="UQA47" s="82"/>
      <c r="UQB47" s="82"/>
      <c r="UQC47" s="82"/>
      <c r="UQD47" s="82"/>
      <c r="UQE47" s="82"/>
      <c r="UQF47" s="82"/>
      <c r="UQG47" s="82"/>
      <c r="UQH47" s="82"/>
      <c r="UQI47" s="82"/>
      <c r="UQJ47" s="82"/>
      <c r="UQK47" s="82"/>
      <c r="UQL47" s="82"/>
      <c r="UQM47" s="82"/>
      <c r="UQN47" s="82"/>
      <c r="UQO47" s="82"/>
      <c r="UQP47" s="82"/>
      <c r="UQQ47" s="82"/>
      <c r="UQR47" s="82"/>
      <c r="UQS47" s="82"/>
      <c r="UQT47" s="82"/>
      <c r="UQU47" s="82"/>
      <c r="UQV47" s="82"/>
      <c r="UQW47" s="82"/>
      <c r="UQX47" s="82"/>
      <c r="UQY47" s="82"/>
      <c r="UQZ47" s="82"/>
      <c r="URA47" s="82"/>
      <c r="URB47" s="82"/>
      <c r="URC47" s="82"/>
      <c r="URD47" s="82"/>
      <c r="URE47" s="82"/>
      <c r="URF47" s="82"/>
      <c r="URG47" s="82"/>
      <c r="URH47" s="82"/>
      <c r="URI47" s="82"/>
      <c r="URJ47" s="82"/>
      <c r="URK47" s="82"/>
      <c r="URL47" s="82"/>
      <c r="URM47" s="82"/>
      <c r="URN47" s="82"/>
      <c r="URO47" s="82"/>
      <c r="URP47" s="82"/>
      <c r="URQ47" s="82"/>
      <c r="URR47" s="82"/>
      <c r="URS47" s="82"/>
      <c r="URT47" s="82"/>
      <c r="URU47" s="82"/>
      <c r="URV47" s="82"/>
      <c r="URW47" s="82"/>
      <c r="URX47" s="82"/>
      <c r="URY47" s="82"/>
      <c r="URZ47" s="82"/>
      <c r="USA47" s="82"/>
      <c r="USB47" s="82"/>
      <c r="USC47" s="82"/>
      <c r="USD47" s="82"/>
      <c r="USE47" s="82"/>
      <c r="USF47" s="82"/>
      <c r="USG47" s="82"/>
      <c r="USH47" s="82"/>
      <c r="USI47" s="82"/>
      <c r="USJ47" s="82"/>
      <c r="USK47" s="82"/>
      <c r="USL47" s="82"/>
      <c r="USM47" s="82"/>
      <c r="USN47" s="82"/>
      <c r="USO47" s="82"/>
      <c r="USP47" s="82"/>
      <c r="USQ47" s="82"/>
      <c r="USR47" s="82"/>
      <c r="USS47" s="82"/>
      <c r="UST47" s="82"/>
      <c r="USU47" s="82"/>
      <c r="USV47" s="82"/>
      <c r="USW47" s="82"/>
      <c r="USX47" s="82"/>
      <c r="USY47" s="82"/>
      <c r="USZ47" s="82"/>
      <c r="UTA47" s="82"/>
      <c r="UTB47" s="82"/>
      <c r="UTC47" s="82"/>
      <c r="UTD47" s="82"/>
      <c r="UTE47" s="82"/>
      <c r="UTF47" s="82"/>
      <c r="UTG47" s="82"/>
      <c r="UTH47" s="82"/>
      <c r="UTI47" s="82"/>
      <c r="UTJ47" s="82"/>
      <c r="UTK47" s="82"/>
      <c r="UTL47" s="82"/>
      <c r="UTM47" s="82"/>
      <c r="UTN47" s="82"/>
      <c r="UTO47" s="82"/>
      <c r="UTP47" s="82"/>
      <c r="UTQ47" s="82"/>
      <c r="UTR47" s="82"/>
      <c r="UTS47" s="82"/>
      <c r="UTT47" s="82"/>
      <c r="UTU47" s="82"/>
      <c r="UTV47" s="82"/>
      <c r="UTW47" s="82"/>
      <c r="UTX47" s="82"/>
      <c r="UTY47" s="82"/>
      <c r="UTZ47" s="82"/>
      <c r="UUA47" s="82"/>
      <c r="UUB47" s="82"/>
      <c r="UUC47" s="82"/>
      <c r="UUD47" s="82"/>
      <c r="UUE47" s="82"/>
      <c r="UUF47" s="82"/>
      <c r="UUG47" s="82"/>
      <c r="UUH47" s="82"/>
      <c r="UUI47" s="82"/>
      <c r="UUJ47" s="82"/>
      <c r="UUK47" s="82"/>
      <c r="UUL47" s="82"/>
      <c r="UUM47" s="82"/>
      <c r="UUN47" s="82"/>
      <c r="UUO47" s="82"/>
      <c r="UUP47" s="82"/>
      <c r="UUQ47" s="82"/>
      <c r="UUR47" s="82"/>
      <c r="UUS47" s="82"/>
      <c r="UUT47" s="82"/>
      <c r="UUU47" s="82"/>
      <c r="UUV47" s="82"/>
      <c r="UUW47" s="82"/>
      <c r="UUX47" s="82"/>
      <c r="UUY47" s="82"/>
      <c r="UUZ47" s="82"/>
      <c r="UVA47" s="82"/>
      <c r="UVB47" s="82"/>
      <c r="UVC47" s="82"/>
      <c r="UVD47" s="82"/>
      <c r="UVE47" s="82"/>
      <c r="UVF47" s="82"/>
      <c r="UVG47" s="82"/>
      <c r="UVH47" s="82"/>
      <c r="UVI47" s="82"/>
      <c r="UVJ47" s="82"/>
      <c r="UVK47" s="82"/>
      <c r="UVL47" s="82"/>
      <c r="UVM47" s="82"/>
      <c r="UVN47" s="82"/>
      <c r="UVO47" s="82"/>
      <c r="UVP47" s="82"/>
      <c r="UVQ47" s="82"/>
      <c r="UVR47" s="82"/>
      <c r="UVS47" s="82"/>
      <c r="UVT47" s="82"/>
      <c r="UVU47" s="82"/>
      <c r="UVV47" s="82"/>
      <c r="UVW47" s="82"/>
      <c r="UVX47" s="82"/>
      <c r="UVY47" s="82"/>
      <c r="UVZ47" s="82"/>
      <c r="UWA47" s="82"/>
      <c r="UWB47" s="82"/>
      <c r="UWC47" s="82"/>
      <c r="UWD47" s="82"/>
      <c r="UWE47" s="82"/>
      <c r="UWF47" s="82"/>
      <c r="UWG47" s="82"/>
      <c r="UWH47" s="82"/>
      <c r="UWI47" s="82"/>
      <c r="UWJ47" s="82"/>
      <c r="UWK47" s="82"/>
      <c r="UWL47" s="82"/>
      <c r="UWM47" s="82"/>
      <c r="UWN47" s="82"/>
      <c r="UWO47" s="82"/>
      <c r="UWP47" s="82"/>
      <c r="UWQ47" s="82"/>
      <c r="UWR47" s="82"/>
      <c r="UWS47" s="82"/>
      <c r="UWT47" s="82"/>
      <c r="UWU47" s="82"/>
      <c r="UWV47" s="82"/>
      <c r="UWW47" s="82"/>
      <c r="UWX47" s="82"/>
      <c r="UWY47" s="82"/>
      <c r="UWZ47" s="82"/>
      <c r="UXA47" s="82"/>
      <c r="UXB47" s="82"/>
      <c r="UXC47" s="82"/>
      <c r="UXD47" s="82"/>
      <c r="UXE47" s="82"/>
      <c r="UXF47" s="82"/>
      <c r="UXG47" s="82"/>
      <c r="UXH47" s="82"/>
      <c r="UXI47" s="82"/>
      <c r="UXJ47" s="82"/>
      <c r="UXK47" s="82"/>
      <c r="UXL47" s="82"/>
      <c r="UXM47" s="82"/>
      <c r="UXN47" s="82"/>
      <c r="UXO47" s="82"/>
      <c r="UXP47" s="82"/>
      <c r="UXQ47" s="82"/>
      <c r="UXR47" s="82"/>
      <c r="UXS47" s="82"/>
      <c r="UXT47" s="82"/>
      <c r="UXU47" s="82"/>
      <c r="UXV47" s="82"/>
      <c r="UXW47" s="82"/>
      <c r="UXX47" s="82"/>
      <c r="UXY47" s="82"/>
      <c r="UXZ47" s="82"/>
      <c r="UYA47" s="82"/>
      <c r="UYB47" s="82"/>
      <c r="UYC47" s="82"/>
      <c r="UYD47" s="82"/>
      <c r="UYE47" s="82"/>
      <c r="UYF47" s="82"/>
      <c r="UYG47" s="82"/>
      <c r="UYH47" s="82"/>
      <c r="UYI47" s="82"/>
      <c r="UYJ47" s="82"/>
      <c r="UYK47" s="82"/>
      <c r="UYL47" s="82"/>
      <c r="UYM47" s="82"/>
      <c r="UYN47" s="82"/>
      <c r="UYO47" s="82"/>
      <c r="UYP47" s="82"/>
      <c r="UYQ47" s="82"/>
      <c r="UYR47" s="82"/>
      <c r="UYS47" s="82"/>
      <c r="UYT47" s="82"/>
      <c r="UYU47" s="82"/>
      <c r="UYV47" s="82"/>
      <c r="UYW47" s="82"/>
      <c r="UYX47" s="82"/>
      <c r="UYY47" s="82"/>
      <c r="UYZ47" s="82"/>
      <c r="UZA47" s="82"/>
      <c r="UZB47" s="82"/>
      <c r="UZC47" s="82"/>
      <c r="UZD47" s="82"/>
      <c r="UZE47" s="82"/>
      <c r="UZF47" s="82"/>
      <c r="UZG47" s="82"/>
      <c r="UZH47" s="82"/>
      <c r="UZI47" s="82"/>
      <c r="UZJ47" s="82"/>
      <c r="UZK47" s="82"/>
      <c r="UZL47" s="82"/>
      <c r="UZM47" s="82"/>
      <c r="UZN47" s="82"/>
      <c r="UZO47" s="82"/>
      <c r="UZP47" s="82"/>
      <c r="UZQ47" s="82"/>
      <c r="UZR47" s="82"/>
      <c r="UZS47" s="82"/>
      <c r="UZT47" s="82"/>
      <c r="UZU47" s="82"/>
      <c r="UZV47" s="82"/>
      <c r="UZW47" s="82"/>
      <c r="UZX47" s="82"/>
      <c r="UZY47" s="82"/>
      <c r="UZZ47" s="82"/>
      <c r="VAA47" s="82"/>
      <c r="VAB47" s="82"/>
      <c r="VAC47" s="82"/>
      <c r="VAD47" s="82"/>
      <c r="VAE47" s="82"/>
      <c r="VAF47" s="82"/>
      <c r="VAG47" s="82"/>
      <c r="VAH47" s="82"/>
      <c r="VAI47" s="82"/>
      <c r="VAJ47" s="82"/>
      <c r="VAK47" s="82"/>
      <c r="VAL47" s="82"/>
      <c r="VAM47" s="82"/>
      <c r="VAN47" s="82"/>
      <c r="VAO47" s="82"/>
      <c r="VAP47" s="82"/>
      <c r="VAQ47" s="82"/>
      <c r="VAR47" s="82"/>
      <c r="VAS47" s="82"/>
      <c r="VAT47" s="82"/>
      <c r="VAU47" s="82"/>
      <c r="VAV47" s="82"/>
      <c r="VAW47" s="82"/>
      <c r="VAX47" s="82"/>
      <c r="VAY47" s="82"/>
      <c r="VAZ47" s="82"/>
      <c r="VBA47" s="82"/>
      <c r="VBB47" s="82"/>
      <c r="VBC47" s="82"/>
      <c r="VBD47" s="82"/>
      <c r="VBE47" s="82"/>
      <c r="VBF47" s="82"/>
      <c r="VBG47" s="82"/>
      <c r="VBH47" s="82"/>
      <c r="VBI47" s="82"/>
      <c r="VBJ47" s="82"/>
      <c r="VBK47" s="82"/>
      <c r="VBL47" s="82"/>
      <c r="VBM47" s="82"/>
      <c r="VBN47" s="82"/>
      <c r="VBO47" s="82"/>
      <c r="VBP47" s="82"/>
      <c r="VBQ47" s="82"/>
      <c r="VBR47" s="82"/>
      <c r="VBS47" s="82"/>
      <c r="VBT47" s="82"/>
      <c r="VBU47" s="82"/>
      <c r="VBV47" s="82"/>
      <c r="VBW47" s="82"/>
      <c r="VBX47" s="82"/>
      <c r="VBY47" s="82"/>
      <c r="VBZ47" s="82"/>
      <c r="VCA47" s="82"/>
      <c r="VCB47" s="82"/>
      <c r="VCC47" s="82"/>
      <c r="VCD47" s="82"/>
      <c r="VCE47" s="82"/>
      <c r="VCF47" s="82"/>
      <c r="VCG47" s="82"/>
      <c r="VCH47" s="82"/>
      <c r="VCI47" s="82"/>
      <c r="VCJ47" s="82"/>
      <c r="VCK47" s="82"/>
      <c r="VCL47" s="82"/>
      <c r="VCM47" s="82"/>
      <c r="VCN47" s="82"/>
      <c r="VCO47" s="82"/>
      <c r="VCP47" s="82"/>
      <c r="VCQ47" s="82"/>
      <c r="VCR47" s="82"/>
      <c r="VCS47" s="82"/>
      <c r="VCT47" s="82"/>
      <c r="VCU47" s="82"/>
      <c r="VCV47" s="82"/>
      <c r="VCW47" s="82"/>
      <c r="VCX47" s="82"/>
      <c r="VCY47" s="82"/>
      <c r="VCZ47" s="82"/>
      <c r="VDA47" s="82"/>
      <c r="VDB47" s="82"/>
      <c r="VDC47" s="82"/>
      <c r="VDD47" s="82"/>
      <c r="VDE47" s="82"/>
      <c r="VDF47" s="82"/>
      <c r="VDG47" s="82"/>
      <c r="VDH47" s="82"/>
      <c r="VDI47" s="82"/>
      <c r="VDJ47" s="82"/>
      <c r="VDK47" s="82"/>
      <c r="VDL47" s="82"/>
      <c r="VDM47" s="82"/>
      <c r="VDN47" s="82"/>
      <c r="VDO47" s="82"/>
      <c r="VDP47" s="82"/>
      <c r="VDQ47" s="82"/>
      <c r="VDR47" s="82"/>
      <c r="VDS47" s="82"/>
      <c r="VDT47" s="82"/>
      <c r="VDU47" s="82"/>
      <c r="VDV47" s="82"/>
      <c r="VDW47" s="82"/>
      <c r="VDX47" s="82"/>
      <c r="VDY47" s="82"/>
      <c r="VDZ47" s="82"/>
      <c r="VEA47" s="82"/>
      <c r="VEB47" s="82"/>
      <c r="VEC47" s="82"/>
      <c r="VED47" s="82"/>
      <c r="VEE47" s="82"/>
      <c r="VEF47" s="82"/>
      <c r="VEG47" s="82"/>
      <c r="VEH47" s="82"/>
      <c r="VEI47" s="82"/>
      <c r="VEJ47" s="82"/>
      <c r="VEK47" s="82"/>
      <c r="VEL47" s="82"/>
      <c r="VEM47" s="82"/>
      <c r="VEN47" s="82"/>
      <c r="VEO47" s="82"/>
      <c r="VEP47" s="82"/>
      <c r="VEQ47" s="82"/>
      <c r="VER47" s="82"/>
      <c r="VES47" s="82"/>
      <c r="VET47" s="82"/>
      <c r="VEU47" s="82"/>
      <c r="VEV47" s="82"/>
      <c r="VEW47" s="82"/>
      <c r="VEX47" s="82"/>
      <c r="VEY47" s="82"/>
      <c r="VEZ47" s="82"/>
      <c r="VFA47" s="82"/>
      <c r="VFB47" s="82"/>
      <c r="VFC47" s="82"/>
      <c r="VFD47" s="82"/>
      <c r="VFE47" s="82"/>
      <c r="VFF47" s="82"/>
      <c r="VFG47" s="82"/>
      <c r="VFH47" s="82"/>
      <c r="VFI47" s="82"/>
      <c r="VFJ47" s="82"/>
      <c r="VFK47" s="82"/>
      <c r="VFL47" s="82"/>
      <c r="VFM47" s="82"/>
      <c r="VFN47" s="82"/>
      <c r="VFO47" s="82"/>
      <c r="VFP47" s="82"/>
      <c r="VFQ47" s="82"/>
      <c r="VFR47" s="82"/>
      <c r="VFS47" s="82"/>
      <c r="VFT47" s="82"/>
      <c r="VFU47" s="82"/>
      <c r="VFV47" s="82"/>
      <c r="VFW47" s="82"/>
      <c r="VFX47" s="82"/>
      <c r="VFY47" s="82"/>
      <c r="VFZ47" s="82"/>
      <c r="VGA47" s="82"/>
      <c r="VGB47" s="82"/>
      <c r="VGC47" s="82"/>
      <c r="VGD47" s="82"/>
      <c r="VGE47" s="82"/>
      <c r="VGF47" s="82"/>
      <c r="VGG47" s="82"/>
      <c r="VGH47" s="82"/>
      <c r="VGI47" s="82"/>
      <c r="VGJ47" s="82"/>
      <c r="VGK47" s="82"/>
      <c r="VGL47" s="82"/>
      <c r="VGM47" s="82"/>
      <c r="VGN47" s="82"/>
      <c r="VGO47" s="82"/>
      <c r="VGP47" s="82"/>
      <c r="VGQ47" s="82"/>
      <c r="VGR47" s="82"/>
      <c r="VGS47" s="82"/>
      <c r="VGT47" s="82"/>
      <c r="VGU47" s="82"/>
      <c r="VGV47" s="82"/>
      <c r="VGW47" s="82"/>
      <c r="VGX47" s="82"/>
      <c r="VGY47" s="82"/>
      <c r="VGZ47" s="82"/>
      <c r="VHA47" s="82"/>
      <c r="VHB47" s="82"/>
      <c r="VHC47" s="82"/>
      <c r="VHD47" s="82"/>
      <c r="VHE47" s="82"/>
      <c r="VHF47" s="82"/>
      <c r="VHG47" s="82"/>
      <c r="VHH47" s="82"/>
      <c r="VHI47" s="82"/>
      <c r="VHJ47" s="82"/>
      <c r="VHK47" s="82"/>
      <c r="VHL47" s="82"/>
      <c r="VHM47" s="82"/>
      <c r="VHN47" s="82"/>
      <c r="VHO47" s="82"/>
      <c r="VHP47" s="82"/>
      <c r="VHQ47" s="82"/>
      <c r="VHR47" s="82"/>
      <c r="VHS47" s="82"/>
      <c r="VHT47" s="82"/>
      <c r="VHU47" s="82"/>
      <c r="VHV47" s="82"/>
      <c r="VHW47" s="82"/>
      <c r="VHX47" s="82"/>
      <c r="VHY47" s="82"/>
      <c r="VHZ47" s="82"/>
      <c r="VIA47" s="82"/>
      <c r="VIB47" s="82"/>
      <c r="VIC47" s="82"/>
      <c r="VID47" s="82"/>
      <c r="VIE47" s="82"/>
      <c r="VIF47" s="82"/>
      <c r="VIG47" s="82"/>
      <c r="VIH47" s="82"/>
      <c r="VII47" s="82"/>
      <c r="VIJ47" s="82"/>
      <c r="VIK47" s="82"/>
      <c r="VIL47" s="82"/>
      <c r="VIM47" s="82"/>
      <c r="VIN47" s="82"/>
      <c r="VIO47" s="82"/>
      <c r="VIP47" s="82"/>
      <c r="VIQ47" s="82"/>
      <c r="VIR47" s="82"/>
      <c r="VIS47" s="82"/>
      <c r="VIT47" s="82"/>
      <c r="VIU47" s="82"/>
      <c r="VIV47" s="82"/>
      <c r="VIW47" s="82"/>
      <c r="VIX47" s="82"/>
      <c r="VIY47" s="82"/>
      <c r="VIZ47" s="82"/>
      <c r="VJA47" s="82"/>
      <c r="VJB47" s="82"/>
      <c r="VJC47" s="82"/>
      <c r="VJD47" s="82"/>
      <c r="VJE47" s="82"/>
      <c r="VJF47" s="82"/>
      <c r="VJG47" s="82"/>
      <c r="VJH47" s="82"/>
      <c r="VJI47" s="82"/>
      <c r="VJJ47" s="82"/>
      <c r="VJK47" s="82"/>
      <c r="VJL47" s="82"/>
      <c r="VJM47" s="82"/>
      <c r="VJN47" s="82"/>
      <c r="VJO47" s="82"/>
      <c r="VJP47" s="82"/>
      <c r="VJQ47" s="82"/>
      <c r="VJR47" s="82"/>
      <c r="VJS47" s="82"/>
      <c r="VJT47" s="82"/>
      <c r="VJU47" s="82"/>
      <c r="VJV47" s="82"/>
      <c r="VJW47" s="82"/>
      <c r="VJX47" s="82"/>
      <c r="VJY47" s="82"/>
      <c r="VJZ47" s="82"/>
      <c r="VKA47" s="82"/>
      <c r="VKB47" s="82"/>
      <c r="VKC47" s="82"/>
      <c r="VKD47" s="82"/>
      <c r="VKE47" s="82"/>
      <c r="VKF47" s="82"/>
      <c r="VKG47" s="82"/>
      <c r="VKH47" s="82"/>
      <c r="VKI47" s="82"/>
      <c r="VKJ47" s="82"/>
      <c r="VKK47" s="82"/>
      <c r="VKL47" s="82"/>
      <c r="VKM47" s="82"/>
      <c r="VKN47" s="82"/>
      <c r="VKO47" s="82"/>
      <c r="VKP47" s="82"/>
      <c r="VKQ47" s="82"/>
      <c r="VKR47" s="82"/>
      <c r="VKS47" s="82"/>
      <c r="VKT47" s="82"/>
      <c r="VKU47" s="82"/>
      <c r="VKV47" s="82"/>
      <c r="VKW47" s="82"/>
      <c r="VKX47" s="82"/>
      <c r="VKY47" s="82"/>
      <c r="VKZ47" s="82"/>
      <c r="VLA47" s="82"/>
      <c r="VLB47" s="82"/>
      <c r="VLC47" s="82"/>
      <c r="VLD47" s="82"/>
      <c r="VLE47" s="82"/>
      <c r="VLF47" s="82"/>
      <c r="VLG47" s="82"/>
      <c r="VLH47" s="82"/>
      <c r="VLI47" s="82"/>
      <c r="VLJ47" s="82"/>
      <c r="VLK47" s="82"/>
      <c r="VLL47" s="82"/>
      <c r="VLM47" s="82"/>
      <c r="VLN47" s="82"/>
      <c r="VLO47" s="82"/>
      <c r="VLP47" s="82"/>
      <c r="VLQ47" s="82"/>
      <c r="VLR47" s="82"/>
      <c r="VLS47" s="82"/>
      <c r="VLT47" s="82"/>
      <c r="VLU47" s="82"/>
      <c r="VLV47" s="82"/>
      <c r="VLW47" s="82"/>
      <c r="VLX47" s="82"/>
      <c r="VLY47" s="82"/>
      <c r="VLZ47" s="82"/>
      <c r="VMA47" s="82"/>
      <c r="VMB47" s="82"/>
      <c r="VMC47" s="82"/>
      <c r="VMD47" s="82"/>
      <c r="VME47" s="82"/>
      <c r="VMF47" s="82"/>
      <c r="VMG47" s="82"/>
      <c r="VMH47" s="82"/>
      <c r="VMI47" s="82"/>
      <c r="VMJ47" s="82"/>
      <c r="VMK47" s="82"/>
      <c r="VML47" s="82"/>
      <c r="VMM47" s="82"/>
      <c r="VMN47" s="82"/>
      <c r="VMO47" s="82"/>
      <c r="VMP47" s="82"/>
      <c r="VMQ47" s="82"/>
      <c r="VMR47" s="82"/>
      <c r="VMS47" s="82"/>
      <c r="VMT47" s="82"/>
      <c r="VMU47" s="82"/>
      <c r="VMV47" s="82"/>
      <c r="VMW47" s="82"/>
      <c r="VMX47" s="82"/>
      <c r="VMY47" s="82"/>
      <c r="VMZ47" s="82"/>
      <c r="VNA47" s="82"/>
      <c r="VNB47" s="82"/>
      <c r="VNC47" s="82"/>
      <c r="VND47" s="82"/>
      <c r="VNE47" s="82"/>
      <c r="VNF47" s="82"/>
      <c r="VNG47" s="82"/>
      <c r="VNH47" s="82"/>
      <c r="VNI47" s="82"/>
      <c r="VNJ47" s="82"/>
      <c r="VNK47" s="82"/>
      <c r="VNL47" s="82"/>
      <c r="VNM47" s="82"/>
      <c r="VNN47" s="82"/>
      <c r="VNO47" s="82"/>
      <c r="VNP47" s="82"/>
      <c r="VNQ47" s="82"/>
      <c r="VNR47" s="82"/>
      <c r="VNS47" s="82"/>
      <c r="VNT47" s="82"/>
      <c r="VNU47" s="82"/>
      <c r="VNV47" s="82"/>
      <c r="VNW47" s="82"/>
      <c r="VNX47" s="82"/>
      <c r="VNY47" s="82"/>
      <c r="VNZ47" s="82"/>
      <c r="VOA47" s="82"/>
      <c r="VOB47" s="82"/>
      <c r="VOC47" s="82"/>
      <c r="VOD47" s="82"/>
      <c r="VOE47" s="82"/>
      <c r="VOF47" s="82"/>
      <c r="VOG47" s="82"/>
      <c r="VOH47" s="82"/>
      <c r="VOI47" s="82"/>
      <c r="VOJ47" s="82"/>
      <c r="VOK47" s="82"/>
      <c r="VOL47" s="82"/>
      <c r="VOM47" s="82"/>
      <c r="VON47" s="82"/>
      <c r="VOO47" s="82"/>
      <c r="VOP47" s="82"/>
      <c r="VOQ47" s="82"/>
      <c r="VOR47" s="82"/>
      <c r="VOS47" s="82"/>
      <c r="VOT47" s="82"/>
      <c r="VOU47" s="82"/>
      <c r="VOV47" s="82"/>
      <c r="VOW47" s="82"/>
      <c r="VOX47" s="82"/>
      <c r="VOY47" s="82"/>
      <c r="VOZ47" s="82"/>
      <c r="VPA47" s="82"/>
      <c r="VPB47" s="82"/>
      <c r="VPC47" s="82"/>
      <c r="VPD47" s="82"/>
      <c r="VPE47" s="82"/>
      <c r="VPF47" s="82"/>
      <c r="VPG47" s="82"/>
      <c r="VPH47" s="82"/>
      <c r="VPI47" s="82"/>
      <c r="VPJ47" s="82"/>
      <c r="VPK47" s="82"/>
      <c r="VPL47" s="82"/>
      <c r="VPM47" s="82"/>
      <c r="VPN47" s="82"/>
      <c r="VPO47" s="82"/>
      <c r="VPP47" s="82"/>
      <c r="VPQ47" s="82"/>
      <c r="VPR47" s="82"/>
      <c r="VPS47" s="82"/>
      <c r="VPT47" s="82"/>
      <c r="VPU47" s="82"/>
      <c r="VPV47" s="82"/>
      <c r="VPW47" s="82"/>
      <c r="VPX47" s="82"/>
      <c r="VPY47" s="82"/>
      <c r="VPZ47" s="82"/>
      <c r="VQA47" s="82"/>
      <c r="VQB47" s="82"/>
      <c r="VQC47" s="82"/>
      <c r="VQD47" s="82"/>
      <c r="VQE47" s="82"/>
      <c r="VQF47" s="82"/>
      <c r="VQG47" s="82"/>
      <c r="VQH47" s="82"/>
      <c r="VQI47" s="82"/>
      <c r="VQJ47" s="82"/>
      <c r="VQK47" s="82"/>
      <c r="VQL47" s="82"/>
      <c r="VQM47" s="82"/>
      <c r="VQN47" s="82"/>
      <c r="VQO47" s="82"/>
      <c r="VQP47" s="82"/>
      <c r="VQQ47" s="82"/>
      <c r="VQR47" s="82"/>
      <c r="VQS47" s="82"/>
      <c r="VQT47" s="82"/>
      <c r="VQU47" s="82"/>
      <c r="VQV47" s="82"/>
      <c r="VQW47" s="82"/>
      <c r="VQX47" s="82"/>
      <c r="VQY47" s="82"/>
      <c r="VQZ47" s="82"/>
      <c r="VRA47" s="82"/>
      <c r="VRB47" s="82"/>
      <c r="VRC47" s="82"/>
      <c r="VRD47" s="82"/>
      <c r="VRE47" s="82"/>
      <c r="VRF47" s="82"/>
      <c r="VRG47" s="82"/>
      <c r="VRH47" s="82"/>
      <c r="VRI47" s="82"/>
      <c r="VRJ47" s="82"/>
      <c r="VRK47" s="82"/>
      <c r="VRL47" s="82"/>
      <c r="VRM47" s="82"/>
      <c r="VRN47" s="82"/>
      <c r="VRO47" s="82"/>
      <c r="VRP47" s="82"/>
      <c r="VRQ47" s="82"/>
      <c r="VRR47" s="82"/>
      <c r="VRS47" s="82"/>
      <c r="VRT47" s="82"/>
      <c r="VRU47" s="82"/>
      <c r="VRV47" s="82"/>
      <c r="VRW47" s="82"/>
      <c r="VRX47" s="82"/>
      <c r="VRY47" s="82"/>
      <c r="VRZ47" s="82"/>
      <c r="VSA47" s="82"/>
      <c r="VSB47" s="82"/>
      <c r="VSC47" s="82"/>
      <c r="VSD47" s="82"/>
      <c r="VSE47" s="82"/>
      <c r="VSF47" s="82"/>
      <c r="VSG47" s="82"/>
      <c r="VSH47" s="82"/>
      <c r="VSI47" s="82"/>
      <c r="VSJ47" s="82"/>
      <c r="VSK47" s="82"/>
      <c r="VSL47" s="82"/>
      <c r="VSM47" s="82"/>
      <c r="VSN47" s="82"/>
      <c r="VSO47" s="82"/>
      <c r="VSP47" s="82"/>
      <c r="VSQ47" s="82"/>
      <c r="VSR47" s="82"/>
      <c r="VSS47" s="82"/>
      <c r="VST47" s="82"/>
      <c r="VSU47" s="82"/>
      <c r="VSV47" s="82"/>
      <c r="VSW47" s="82"/>
      <c r="VSX47" s="82"/>
      <c r="VSY47" s="82"/>
      <c r="VSZ47" s="82"/>
      <c r="VTA47" s="82"/>
      <c r="VTB47" s="82"/>
      <c r="VTC47" s="82"/>
      <c r="VTD47" s="82"/>
      <c r="VTE47" s="82"/>
      <c r="VTF47" s="82"/>
      <c r="VTG47" s="82"/>
      <c r="VTH47" s="82"/>
      <c r="VTI47" s="82"/>
      <c r="VTJ47" s="82"/>
      <c r="VTK47" s="82"/>
      <c r="VTL47" s="82"/>
      <c r="VTM47" s="82"/>
      <c r="VTN47" s="82"/>
      <c r="VTO47" s="82"/>
      <c r="VTP47" s="82"/>
      <c r="VTQ47" s="82"/>
      <c r="VTR47" s="82"/>
      <c r="VTS47" s="82"/>
      <c r="VTT47" s="82"/>
      <c r="VTU47" s="82"/>
      <c r="VTV47" s="82"/>
      <c r="VTW47" s="82"/>
      <c r="VTX47" s="82"/>
      <c r="VTY47" s="82"/>
      <c r="VTZ47" s="82"/>
      <c r="VUA47" s="82"/>
      <c r="VUB47" s="82"/>
      <c r="VUC47" s="82"/>
      <c r="VUD47" s="82"/>
      <c r="VUE47" s="82"/>
      <c r="VUF47" s="82"/>
      <c r="VUG47" s="82"/>
      <c r="VUH47" s="82"/>
      <c r="VUI47" s="82"/>
      <c r="VUJ47" s="82"/>
      <c r="VUK47" s="82"/>
      <c r="VUL47" s="82"/>
      <c r="VUM47" s="82"/>
      <c r="VUN47" s="82"/>
      <c r="VUO47" s="82"/>
      <c r="VUP47" s="82"/>
      <c r="VUQ47" s="82"/>
      <c r="VUR47" s="82"/>
      <c r="VUS47" s="82"/>
      <c r="VUT47" s="82"/>
      <c r="VUU47" s="82"/>
      <c r="VUV47" s="82"/>
      <c r="VUW47" s="82"/>
      <c r="VUX47" s="82"/>
      <c r="VUY47" s="82"/>
      <c r="VUZ47" s="82"/>
      <c r="VVA47" s="82"/>
      <c r="VVB47" s="82"/>
      <c r="VVC47" s="82"/>
      <c r="VVD47" s="82"/>
      <c r="VVE47" s="82"/>
      <c r="VVF47" s="82"/>
      <c r="VVG47" s="82"/>
      <c r="VVH47" s="82"/>
      <c r="VVI47" s="82"/>
      <c r="VVJ47" s="82"/>
      <c r="VVK47" s="82"/>
      <c r="VVL47" s="82"/>
      <c r="VVM47" s="82"/>
      <c r="VVN47" s="82"/>
      <c r="VVO47" s="82"/>
      <c r="VVP47" s="82"/>
      <c r="VVQ47" s="82"/>
      <c r="VVR47" s="82"/>
      <c r="VVS47" s="82"/>
      <c r="VVT47" s="82"/>
      <c r="VVU47" s="82"/>
      <c r="VVV47" s="82"/>
      <c r="VVW47" s="82"/>
      <c r="VVX47" s="82"/>
      <c r="VVY47" s="82"/>
      <c r="VVZ47" s="82"/>
      <c r="VWA47" s="82"/>
      <c r="VWB47" s="82"/>
      <c r="VWC47" s="82"/>
      <c r="VWD47" s="82"/>
      <c r="VWE47" s="82"/>
      <c r="VWF47" s="82"/>
      <c r="VWG47" s="82"/>
      <c r="VWH47" s="82"/>
      <c r="VWI47" s="82"/>
      <c r="VWJ47" s="82"/>
      <c r="VWK47" s="82"/>
      <c r="VWL47" s="82"/>
      <c r="VWM47" s="82"/>
      <c r="VWN47" s="82"/>
      <c r="VWO47" s="82"/>
      <c r="VWP47" s="82"/>
      <c r="VWQ47" s="82"/>
      <c r="VWR47" s="82"/>
      <c r="VWS47" s="82"/>
      <c r="VWT47" s="82"/>
      <c r="VWU47" s="82"/>
      <c r="VWV47" s="82"/>
      <c r="VWW47" s="82"/>
      <c r="VWX47" s="82"/>
      <c r="VWY47" s="82"/>
      <c r="VWZ47" s="82"/>
      <c r="VXA47" s="82"/>
      <c r="VXB47" s="82"/>
      <c r="VXC47" s="82"/>
      <c r="VXD47" s="82"/>
      <c r="VXE47" s="82"/>
      <c r="VXF47" s="82"/>
      <c r="VXG47" s="82"/>
      <c r="VXH47" s="82"/>
      <c r="VXI47" s="82"/>
      <c r="VXJ47" s="82"/>
      <c r="VXK47" s="82"/>
      <c r="VXL47" s="82"/>
      <c r="VXM47" s="82"/>
      <c r="VXN47" s="82"/>
      <c r="VXO47" s="82"/>
      <c r="VXP47" s="82"/>
      <c r="VXQ47" s="82"/>
      <c r="VXR47" s="82"/>
      <c r="VXS47" s="82"/>
      <c r="VXT47" s="82"/>
      <c r="VXU47" s="82"/>
      <c r="VXV47" s="82"/>
      <c r="VXW47" s="82"/>
      <c r="VXX47" s="82"/>
      <c r="VXY47" s="82"/>
      <c r="VXZ47" s="82"/>
      <c r="VYA47" s="82"/>
      <c r="VYB47" s="82"/>
      <c r="VYC47" s="82"/>
      <c r="VYD47" s="82"/>
      <c r="VYE47" s="82"/>
      <c r="VYF47" s="82"/>
      <c r="VYG47" s="82"/>
      <c r="VYH47" s="82"/>
      <c r="VYI47" s="82"/>
      <c r="VYJ47" s="82"/>
      <c r="VYK47" s="82"/>
      <c r="VYL47" s="82"/>
      <c r="VYM47" s="82"/>
      <c r="VYN47" s="82"/>
      <c r="VYO47" s="82"/>
      <c r="VYP47" s="82"/>
      <c r="VYQ47" s="82"/>
      <c r="VYR47" s="82"/>
      <c r="VYS47" s="82"/>
      <c r="VYT47" s="82"/>
      <c r="VYU47" s="82"/>
      <c r="VYV47" s="82"/>
      <c r="VYW47" s="82"/>
      <c r="VYX47" s="82"/>
      <c r="VYY47" s="82"/>
      <c r="VYZ47" s="82"/>
      <c r="VZA47" s="82"/>
      <c r="VZB47" s="82"/>
      <c r="VZC47" s="82"/>
      <c r="VZD47" s="82"/>
      <c r="VZE47" s="82"/>
      <c r="VZF47" s="82"/>
      <c r="VZG47" s="82"/>
      <c r="VZH47" s="82"/>
      <c r="VZI47" s="82"/>
      <c r="VZJ47" s="82"/>
      <c r="VZK47" s="82"/>
      <c r="VZL47" s="82"/>
      <c r="VZM47" s="82"/>
      <c r="VZN47" s="82"/>
      <c r="VZO47" s="82"/>
      <c r="VZP47" s="82"/>
      <c r="VZQ47" s="82"/>
      <c r="VZR47" s="82"/>
      <c r="VZS47" s="82"/>
      <c r="VZT47" s="82"/>
      <c r="VZU47" s="82"/>
      <c r="VZV47" s="82"/>
      <c r="VZW47" s="82"/>
      <c r="VZX47" s="82"/>
      <c r="VZY47" s="82"/>
      <c r="VZZ47" s="82"/>
      <c r="WAA47" s="82"/>
      <c r="WAB47" s="82"/>
      <c r="WAC47" s="82"/>
      <c r="WAD47" s="82"/>
      <c r="WAE47" s="82"/>
      <c r="WAF47" s="82"/>
      <c r="WAG47" s="82"/>
      <c r="WAH47" s="82"/>
      <c r="WAI47" s="82"/>
      <c r="WAJ47" s="82"/>
      <c r="WAK47" s="82"/>
      <c r="WAL47" s="82"/>
      <c r="WAM47" s="82"/>
      <c r="WAN47" s="82"/>
      <c r="WAO47" s="82"/>
      <c r="WAP47" s="82"/>
      <c r="WAQ47" s="82"/>
      <c r="WAR47" s="82"/>
      <c r="WAS47" s="82"/>
      <c r="WAT47" s="82"/>
      <c r="WAU47" s="82"/>
      <c r="WAV47" s="82"/>
      <c r="WAW47" s="82"/>
      <c r="WAX47" s="82"/>
      <c r="WAY47" s="82"/>
      <c r="WAZ47" s="82"/>
      <c r="WBA47" s="82"/>
      <c r="WBB47" s="82"/>
      <c r="WBC47" s="82"/>
      <c r="WBD47" s="82"/>
      <c r="WBE47" s="82"/>
      <c r="WBF47" s="82"/>
      <c r="WBG47" s="82"/>
      <c r="WBH47" s="82"/>
      <c r="WBI47" s="82"/>
      <c r="WBJ47" s="82"/>
      <c r="WBK47" s="82"/>
      <c r="WBL47" s="82"/>
      <c r="WBM47" s="82"/>
      <c r="WBN47" s="82"/>
      <c r="WBO47" s="82"/>
      <c r="WBP47" s="82"/>
      <c r="WBQ47" s="82"/>
      <c r="WBR47" s="82"/>
      <c r="WBS47" s="82"/>
      <c r="WBT47" s="82"/>
      <c r="WBU47" s="82"/>
      <c r="WBV47" s="82"/>
      <c r="WBW47" s="82"/>
      <c r="WBX47" s="82"/>
      <c r="WBY47" s="82"/>
      <c r="WBZ47" s="82"/>
      <c r="WCA47" s="82"/>
      <c r="WCB47" s="82"/>
      <c r="WCC47" s="82"/>
      <c r="WCD47" s="82"/>
      <c r="WCE47" s="82"/>
      <c r="WCF47" s="82"/>
      <c r="WCG47" s="82"/>
      <c r="WCH47" s="82"/>
      <c r="WCI47" s="82"/>
      <c r="WCJ47" s="82"/>
      <c r="WCK47" s="82"/>
      <c r="WCL47" s="82"/>
      <c r="WCM47" s="82"/>
      <c r="WCN47" s="82"/>
      <c r="WCO47" s="82"/>
      <c r="WCP47" s="82"/>
      <c r="WCQ47" s="82"/>
      <c r="WCR47" s="82"/>
      <c r="WCS47" s="82"/>
      <c r="WCT47" s="82"/>
      <c r="WCU47" s="82"/>
      <c r="WCV47" s="82"/>
      <c r="WCW47" s="82"/>
      <c r="WCX47" s="82"/>
      <c r="WCY47" s="82"/>
      <c r="WCZ47" s="82"/>
      <c r="WDA47" s="82"/>
      <c r="WDB47" s="82"/>
      <c r="WDC47" s="82"/>
      <c r="WDD47" s="82"/>
      <c r="WDE47" s="82"/>
      <c r="WDF47" s="82"/>
      <c r="WDG47" s="82"/>
      <c r="WDH47" s="82"/>
      <c r="WDI47" s="82"/>
      <c r="WDJ47" s="82"/>
      <c r="WDK47" s="82"/>
      <c r="WDL47" s="82"/>
      <c r="WDM47" s="82"/>
      <c r="WDN47" s="82"/>
      <c r="WDO47" s="82"/>
      <c r="WDP47" s="82"/>
      <c r="WDQ47" s="82"/>
      <c r="WDR47" s="82"/>
      <c r="WDS47" s="82"/>
      <c r="WDT47" s="82"/>
      <c r="WDU47" s="82"/>
      <c r="WDV47" s="82"/>
      <c r="WDW47" s="82"/>
      <c r="WDX47" s="82"/>
      <c r="WDY47" s="82"/>
      <c r="WDZ47" s="82"/>
      <c r="WEA47" s="82"/>
      <c r="WEB47" s="82"/>
      <c r="WEC47" s="82"/>
      <c r="WED47" s="82"/>
      <c r="WEE47" s="82"/>
      <c r="WEF47" s="82"/>
      <c r="WEG47" s="82"/>
      <c r="WEH47" s="82"/>
      <c r="WEI47" s="82"/>
      <c r="WEJ47" s="82"/>
      <c r="WEK47" s="82"/>
      <c r="WEL47" s="82"/>
      <c r="WEM47" s="82"/>
      <c r="WEN47" s="82"/>
      <c r="WEO47" s="82"/>
      <c r="WEP47" s="82"/>
      <c r="WEQ47" s="82"/>
      <c r="WER47" s="82"/>
      <c r="WES47" s="82"/>
      <c r="WET47" s="82"/>
      <c r="WEU47" s="82"/>
      <c r="WEV47" s="82"/>
      <c r="WEW47" s="82"/>
      <c r="WEX47" s="82"/>
      <c r="WEY47" s="82"/>
      <c r="WEZ47" s="82"/>
      <c r="WFA47" s="82"/>
      <c r="WFB47" s="82"/>
      <c r="WFC47" s="82"/>
      <c r="WFD47" s="82"/>
      <c r="WFE47" s="82"/>
      <c r="WFF47" s="82"/>
      <c r="WFG47" s="82"/>
      <c r="WFH47" s="82"/>
      <c r="WFI47" s="82"/>
      <c r="WFJ47" s="82"/>
      <c r="WFK47" s="82"/>
      <c r="WFL47" s="82"/>
      <c r="WFM47" s="82"/>
      <c r="WFN47" s="82"/>
      <c r="WFO47" s="82"/>
      <c r="WFP47" s="82"/>
      <c r="WFQ47" s="82"/>
      <c r="WFR47" s="82"/>
      <c r="WFS47" s="82"/>
      <c r="WFT47" s="82"/>
      <c r="WFU47" s="82"/>
      <c r="WFV47" s="82"/>
      <c r="WFW47" s="82"/>
      <c r="WFX47" s="82"/>
      <c r="WFY47" s="82"/>
      <c r="WFZ47" s="82"/>
      <c r="WGA47" s="82"/>
      <c r="WGB47" s="82"/>
      <c r="WGC47" s="82"/>
      <c r="WGD47" s="82"/>
      <c r="WGE47" s="82"/>
      <c r="WGF47" s="82"/>
      <c r="WGG47" s="82"/>
      <c r="WGH47" s="82"/>
      <c r="WGI47" s="82"/>
      <c r="WGJ47" s="82"/>
      <c r="WGK47" s="82"/>
      <c r="WGL47" s="82"/>
      <c r="WGM47" s="82"/>
      <c r="WGN47" s="82"/>
      <c r="WGO47" s="82"/>
      <c r="WGP47" s="82"/>
      <c r="WGQ47" s="82"/>
      <c r="WGR47" s="82"/>
      <c r="WGS47" s="82"/>
      <c r="WGT47" s="82"/>
      <c r="WGU47" s="82"/>
      <c r="WGV47" s="82"/>
      <c r="WGW47" s="82"/>
      <c r="WGX47" s="82"/>
      <c r="WGY47" s="82"/>
      <c r="WGZ47" s="82"/>
      <c r="WHA47" s="82"/>
      <c r="WHB47" s="82"/>
      <c r="WHC47" s="82"/>
      <c r="WHD47" s="82"/>
      <c r="WHE47" s="82"/>
      <c r="WHF47" s="82"/>
      <c r="WHG47" s="82"/>
      <c r="WHH47" s="82"/>
      <c r="WHI47" s="82"/>
      <c r="WHJ47" s="82"/>
      <c r="WHK47" s="82"/>
      <c r="WHL47" s="82"/>
      <c r="WHM47" s="82"/>
      <c r="WHN47" s="82"/>
      <c r="WHO47" s="82"/>
      <c r="WHP47" s="82"/>
      <c r="WHQ47" s="82"/>
      <c r="WHR47" s="82"/>
      <c r="WHS47" s="82"/>
      <c r="WHT47" s="82"/>
      <c r="WHU47" s="82"/>
      <c r="WHV47" s="82"/>
      <c r="WHW47" s="82"/>
      <c r="WHX47" s="82"/>
      <c r="WHY47" s="82"/>
      <c r="WHZ47" s="82"/>
      <c r="WIA47" s="82"/>
      <c r="WIB47" s="82"/>
      <c r="WIC47" s="82"/>
      <c r="WID47" s="82"/>
      <c r="WIE47" s="82"/>
      <c r="WIF47" s="82"/>
      <c r="WIG47" s="82"/>
      <c r="WIH47" s="82"/>
      <c r="WII47" s="82"/>
      <c r="WIJ47" s="82"/>
      <c r="WIK47" s="82"/>
      <c r="WIL47" s="82"/>
      <c r="WIM47" s="82"/>
      <c r="WIN47" s="82"/>
      <c r="WIO47" s="82"/>
      <c r="WIP47" s="82"/>
      <c r="WIQ47" s="82"/>
      <c r="WIR47" s="82"/>
      <c r="WIS47" s="82"/>
      <c r="WIT47" s="82"/>
      <c r="WIU47" s="82"/>
      <c r="WIV47" s="82"/>
      <c r="WIW47" s="82"/>
      <c r="WIX47" s="82"/>
      <c r="WIY47" s="82"/>
      <c r="WIZ47" s="82"/>
      <c r="WJA47" s="82"/>
      <c r="WJB47" s="82"/>
      <c r="WJC47" s="82"/>
      <c r="WJD47" s="82"/>
      <c r="WJE47" s="82"/>
      <c r="WJF47" s="82"/>
      <c r="WJG47" s="82"/>
      <c r="WJH47" s="82"/>
      <c r="WJI47" s="82"/>
      <c r="WJJ47" s="82"/>
      <c r="WJK47" s="82"/>
      <c r="WJL47" s="82"/>
      <c r="WJM47" s="82"/>
      <c r="WJN47" s="82"/>
      <c r="WJO47" s="82"/>
      <c r="WJP47" s="82"/>
      <c r="WJQ47" s="82"/>
      <c r="WJR47" s="82"/>
      <c r="WJS47" s="82"/>
      <c r="WJT47" s="82"/>
      <c r="WJU47" s="82"/>
      <c r="WJV47" s="82"/>
      <c r="WJW47" s="82"/>
      <c r="WJX47" s="82"/>
      <c r="WJY47" s="82"/>
      <c r="WJZ47" s="82"/>
      <c r="WKA47" s="82"/>
      <c r="WKB47" s="82"/>
      <c r="WKC47" s="82"/>
      <c r="WKD47" s="82"/>
      <c r="WKE47" s="82"/>
      <c r="WKF47" s="82"/>
      <c r="WKG47" s="82"/>
      <c r="WKH47" s="82"/>
      <c r="WKI47" s="82"/>
      <c r="WKJ47" s="82"/>
      <c r="WKK47" s="82"/>
      <c r="WKL47" s="82"/>
      <c r="WKM47" s="82"/>
      <c r="WKN47" s="82"/>
      <c r="WKO47" s="82"/>
      <c r="WKP47" s="82"/>
      <c r="WKQ47" s="82"/>
      <c r="WKR47" s="82"/>
      <c r="WKS47" s="82"/>
      <c r="WKT47" s="82"/>
      <c r="WKU47" s="82"/>
      <c r="WKV47" s="82"/>
      <c r="WKW47" s="82"/>
      <c r="WKX47" s="82"/>
      <c r="WKY47" s="82"/>
      <c r="WKZ47" s="82"/>
      <c r="WLA47" s="82"/>
      <c r="WLB47" s="82"/>
      <c r="WLC47" s="82"/>
      <c r="WLD47" s="82"/>
      <c r="WLE47" s="82"/>
      <c r="WLF47" s="82"/>
      <c r="WLG47" s="82"/>
      <c r="WLH47" s="82"/>
      <c r="WLI47" s="82"/>
      <c r="WLJ47" s="82"/>
      <c r="WLK47" s="82"/>
      <c r="WLL47" s="82"/>
      <c r="WLM47" s="82"/>
      <c r="WLN47" s="82"/>
      <c r="WLO47" s="82"/>
      <c r="WLP47" s="82"/>
      <c r="WLQ47" s="82"/>
      <c r="WLR47" s="82"/>
      <c r="WLS47" s="82"/>
      <c r="WLT47" s="82"/>
      <c r="WLU47" s="82"/>
      <c r="WLV47" s="82"/>
      <c r="WLW47" s="82"/>
      <c r="WLX47" s="82"/>
      <c r="WLY47" s="82"/>
      <c r="WLZ47" s="82"/>
      <c r="WMA47" s="82"/>
      <c r="WMB47" s="82"/>
      <c r="WMC47" s="82"/>
      <c r="WMD47" s="82"/>
      <c r="WME47" s="82"/>
      <c r="WMF47" s="82"/>
      <c r="WMG47" s="82"/>
      <c r="WMH47" s="82"/>
      <c r="WMI47" s="82"/>
      <c r="WMJ47" s="82"/>
      <c r="WMK47" s="82"/>
      <c r="WML47" s="82"/>
      <c r="WMM47" s="82"/>
      <c r="WMN47" s="82"/>
      <c r="WMO47" s="82"/>
      <c r="WMP47" s="82"/>
      <c r="WMQ47" s="82"/>
      <c r="WMR47" s="82"/>
      <c r="WMS47" s="82"/>
      <c r="WMT47" s="82"/>
      <c r="WMU47" s="82"/>
      <c r="WMV47" s="82"/>
      <c r="WMW47" s="82"/>
      <c r="WMX47" s="82"/>
      <c r="WMY47" s="82"/>
      <c r="WMZ47" s="82"/>
      <c r="WNA47" s="82"/>
      <c r="WNB47" s="82"/>
      <c r="WNC47" s="82"/>
      <c r="WND47" s="82"/>
      <c r="WNE47" s="82"/>
      <c r="WNF47" s="82"/>
      <c r="WNG47" s="82"/>
      <c r="WNH47" s="82"/>
      <c r="WNI47" s="82"/>
      <c r="WNJ47" s="82"/>
      <c r="WNK47" s="82"/>
      <c r="WNL47" s="82"/>
      <c r="WNM47" s="82"/>
      <c r="WNN47" s="82"/>
      <c r="WNO47" s="82"/>
      <c r="WNP47" s="82"/>
      <c r="WNQ47" s="82"/>
      <c r="WNR47" s="82"/>
      <c r="WNS47" s="82"/>
      <c r="WNT47" s="82"/>
      <c r="WNU47" s="82"/>
      <c r="WNV47" s="82"/>
      <c r="WNW47" s="82"/>
      <c r="WNX47" s="82"/>
      <c r="WNY47" s="82"/>
      <c r="WNZ47" s="82"/>
      <c r="WOA47" s="82"/>
      <c r="WOB47" s="82"/>
      <c r="WOC47" s="82"/>
      <c r="WOD47" s="82"/>
      <c r="WOE47" s="82"/>
      <c r="WOF47" s="82"/>
      <c r="WOG47" s="82"/>
      <c r="WOH47" s="82"/>
      <c r="WOI47" s="82"/>
      <c r="WOJ47" s="82"/>
      <c r="WOK47" s="82"/>
      <c r="WOL47" s="82"/>
      <c r="WOM47" s="82"/>
      <c r="WON47" s="82"/>
      <c r="WOO47" s="82"/>
      <c r="WOP47" s="82"/>
      <c r="WOQ47" s="82"/>
      <c r="WOR47" s="82"/>
      <c r="WOS47" s="82"/>
      <c r="WOT47" s="82"/>
      <c r="WOU47" s="82"/>
      <c r="WOV47" s="82"/>
      <c r="WOW47" s="82"/>
      <c r="WOX47" s="82"/>
      <c r="WOY47" s="82"/>
      <c r="WOZ47" s="82"/>
      <c r="WPA47" s="82"/>
      <c r="WPB47" s="82"/>
      <c r="WPC47" s="82"/>
      <c r="WPD47" s="82"/>
      <c r="WPE47" s="82"/>
      <c r="WPF47" s="82"/>
      <c r="WPG47" s="82"/>
      <c r="WPH47" s="82"/>
      <c r="WPI47" s="82"/>
      <c r="WPJ47" s="82"/>
      <c r="WPK47" s="82"/>
      <c r="WPL47" s="82"/>
      <c r="WPM47" s="82"/>
      <c r="WPN47" s="82"/>
      <c r="WPO47" s="82"/>
      <c r="WPP47" s="82"/>
      <c r="WPQ47" s="82"/>
      <c r="WPR47" s="82"/>
      <c r="WPS47" s="82"/>
      <c r="WPT47" s="82"/>
      <c r="WPU47" s="82"/>
      <c r="WPV47" s="82"/>
      <c r="WPW47" s="82"/>
      <c r="WPX47" s="82"/>
      <c r="WPY47" s="82"/>
      <c r="WPZ47" s="82"/>
      <c r="WQA47" s="82"/>
      <c r="WQB47" s="82"/>
      <c r="WQC47" s="82"/>
      <c r="WQD47" s="82"/>
      <c r="WQE47" s="82"/>
      <c r="WQF47" s="82"/>
      <c r="WQG47" s="82"/>
      <c r="WQH47" s="82"/>
      <c r="WQI47" s="82"/>
      <c r="WQJ47" s="82"/>
      <c r="WQK47" s="82"/>
      <c r="WQL47" s="82"/>
      <c r="WQM47" s="82"/>
      <c r="WQN47" s="82"/>
      <c r="WQO47" s="82"/>
      <c r="WQP47" s="82"/>
      <c r="WQQ47" s="82"/>
      <c r="WQR47" s="82"/>
      <c r="WQS47" s="82"/>
      <c r="WQT47" s="82"/>
      <c r="WQU47" s="82"/>
      <c r="WQV47" s="82"/>
      <c r="WQW47" s="82"/>
      <c r="WQX47" s="82"/>
      <c r="WQY47" s="82"/>
      <c r="WQZ47" s="82"/>
      <c r="WRA47" s="82"/>
      <c r="WRB47" s="82"/>
      <c r="WRC47" s="82"/>
      <c r="WRD47" s="82"/>
      <c r="WRE47" s="82"/>
      <c r="WRF47" s="82"/>
      <c r="WRG47" s="82"/>
      <c r="WRH47" s="82"/>
      <c r="WRI47" s="82"/>
      <c r="WRJ47" s="82"/>
      <c r="WRK47" s="82"/>
      <c r="WRL47" s="82"/>
      <c r="WRM47" s="82"/>
      <c r="WRN47" s="82"/>
      <c r="WRO47" s="82"/>
      <c r="WRP47" s="82"/>
      <c r="WRQ47" s="82"/>
      <c r="WRR47" s="82"/>
      <c r="WRS47" s="82"/>
      <c r="WRT47" s="82"/>
      <c r="WRU47" s="82"/>
      <c r="WRV47" s="82"/>
      <c r="WRW47" s="82"/>
      <c r="WRX47" s="82"/>
      <c r="WRY47" s="82"/>
      <c r="WRZ47" s="82"/>
      <c r="WSA47" s="82"/>
      <c r="WSB47" s="82"/>
      <c r="WSC47" s="82"/>
      <c r="WSD47" s="82"/>
      <c r="WSE47" s="82"/>
      <c r="WSF47" s="82"/>
      <c r="WSG47" s="82"/>
      <c r="WSH47" s="82"/>
      <c r="WSI47" s="82"/>
      <c r="WSJ47" s="82"/>
      <c r="WSK47" s="82"/>
      <c r="WSL47" s="82"/>
      <c r="WSM47" s="82"/>
      <c r="WSN47" s="82"/>
      <c r="WSO47" s="82"/>
      <c r="WSP47" s="82"/>
      <c r="WSQ47" s="82"/>
      <c r="WSR47" s="82"/>
      <c r="WSS47" s="82"/>
      <c r="WST47" s="82"/>
      <c r="WSU47" s="82"/>
      <c r="WSV47" s="82"/>
      <c r="WSW47" s="82"/>
      <c r="WSX47" s="82"/>
      <c r="WSY47" s="82"/>
      <c r="WSZ47" s="82"/>
      <c r="WTA47" s="82"/>
      <c r="WTB47" s="82"/>
      <c r="WTC47" s="82"/>
      <c r="WTD47" s="82"/>
      <c r="WTE47" s="82"/>
      <c r="WTF47" s="82"/>
      <c r="WTG47" s="82"/>
      <c r="WTH47" s="82"/>
      <c r="WTI47" s="82"/>
      <c r="WTJ47" s="82"/>
      <c r="WTK47" s="82"/>
      <c r="WTL47" s="82"/>
      <c r="WTM47" s="82"/>
      <c r="WTN47" s="82"/>
      <c r="WTO47" s="82"/>
      <c r="WTP47" s="82"/>
      <c r="WTQ47" s="82"/>
      <c r="WTR47" s="82"/>
      <c r="WTS47" s="82"/>
      <c r="WTT47" s="82"/>
      <c r="WTU47" s="82"/>
      <c r="WTV47" s="82"/>
      <c r="WTW47" s="82"/>
      <c r="WTX47" s="82"/>
      <c r="WTY47" s="82"/>
      <c r="WTZ47" s="82"/>
      <c r="WUA47" s="82"/>
      <c r="WUB47" s="82"/>
      <c r="WUC47" s="82"/>
      <c r="WUD47" s="82"/>
      <c r="WUE47" s="82"/>
      <c r="WUF47" s="82"/>
      <c r="WUG47" s="82"/>
      <c r="WUH47" s="82"/>
      <c r="WUI47" s="82"/>
      <c r="WUJ47" s="82"/>
      <c r="WUK47" s="82"/>
      <c r="WUL47" s="82"/>
      <c r="WUM47" s="82"/>
      <c r="WUN47" s="82"/>
      <c r="WUO47" s="82"/>
      <c r="WUP47" s="82"/>
      <c r="WUQ47" s="82"/>
      <c r="WUR47" s="82"/>
      <c r="WUS47" s="82"/>
      <c r="WUT47" s="82"/>
      <c r="WUU47" s="82"/>
      <c r="WUV47" s="82"/>
      <c r="WUW47" s="82"/>
      <c r="WUX47" s="82"/>
      <c r="WUY47" s="82"/>
      <c r="WUZ47" s="82"/>
      <c r="WVA47" s="82"/>
      <c r="WVB47" s="82"/>
      <c r="WVC47" s="82"/>
      <c r="WVD47" s="82"/>
      <c r="WVE47" s="82"/>
      <c r="WVF47" s="82"/>
      <c r="WVG47" s="82"/>
      <c r="WVH47" s="82"/>
      <c r="WVI47" s="82"/>
      <c r="WVJ47" s="82"/>
      <c r="WVK47" s="82"/>
      <c r="WVL47" s="82"/>
      <c r="WVM47" s="82"/>
      <c r="WVN47" s="82"/>
      <c r="WVO47" s="82"/>
      <c r="WVP47" s="82"/>
    </row>
    <row r="48" spans="1:16136" x14ac:dyDescent="0.25">
      <c r="E48" s="102">
        <f>SUM(E2:E47)</f>
        <v>15545813.430000002</v>
      </c>
    </row>
    <row r="50" spans="5:5" x14ac:dyDescent="0.25">
      <c r="E50" s="102">
        <v>19289240.801201783</v>
      </c>
    </row>
    <row r="51" spans="5:5" x14ac:dyDescent="0.25">
      <c r="E51" s="102">
        <f>E50-E48</f>
        <v>3743427.3712017816</v>
      </c>
    </row>
  </sheetData>
  <autoFilter ref="A1:H48" xr:uid="{88CCCA90-54DB-4F9A-8FE8-94C4F4C33BEB}"/>
  <sortState xmlns:xlrd2="http://schemas.microsoft.com/office/spreadsheetml/2017/richdata2" ref="A2:H48">
    <sortCondition ref="H2:H4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Reconcilation</vt:lpstr>
      <vt:lpstr>District Report</vt:lpstr>
      <vt:lpstr>ReconciliationData</vt:lpstr>
      <vt:lpstr>Monthly Adjustments</vt:lpstr>
      <vt:lpstr>Accounting Record</vt:lpstr>
      <vt:lpstr>Sheet2</vt:lpstr>
    </vt:vector>
  </TitlesOfParts>
  <Company>Colorado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Kahle</dc:creator>
  <cp:lastModifiedBy>Tim Kahle</cp:lastModifiedBy>
  <cp:lastPrinted>2021-06-25T17:54:52Z</cp:lastPrinted>
  <dcterms:created xsi:type="dcterms:W3CDTF">2018-06-12T14:01:05Z</dcterms:created>
  <dcterms:modified xsi:type="dcterms:W3CDTF">2021-06-25T18:14:31Z</dcterms:modified>
</cp:coreProperties>
</file>