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FY2016-17 Supplemental Aid" sheetId="1" r:id="rId1"/>
  </sheets>
  <externalReferences>
    <externalReference r:id="rId2"/>
    <externalReference r:id="rId3"/>
  </externalReferences>
  <definedNames>
    <definedName name="Inputs">[1]Inputs!$A$2:$I$181</definedName>
    <definedName name="_xlnm.Print_Area" localSheetId="0">'FY2016-17 Supplemental Aid'!$A$1:$K$126</definedName>
    <definedName name="_xlnm.Print_Titles" localSheetId="0">'FY2016-17 Supplemental Aid'!$1:$5</definedName>
    <definedName name="Values">[2]Inputs!$A$2:$I$181</definedName>
  </definedNames>
  <calcPr calcId="145621"/>
</workbook>
</file>

<file path=xl/calcChain.xml><?xml version="1.0" encoding="utf-8"?>
<calcChain xmlns="http://schemas.openxmlformats.org/spreadsheetml/2006/main">
  <c r="J125" i="1" l="1"/>
  <c r="I125" i="1"/>
  <c r="K123" i="1"/>
  <c r="K121" i="1"/>
  <c r="K119" i="1"/>
  <c r="K118" i="1"/>
  <c r="K114" i="1"/>
  <c r="K113" i="1"/>
  <c r="K111" i="1"/>
  <c r="K110" i="1"/>
  <c r="K109" i="1"/>
  <c r="K108" i="1"/>
  <c r="K107" i="1"/>
  <c r="K106" i="1"/>
  <c r="K105" i="1"/>
  <c r="K103" i="1"/>
  <c r="K101" i="1"/>
  <c r="K99" i="1"/>
  <c r="K97" i="1"/>
  <c r="K96" i="1"/>
  <c r="K95" i="1"/>
  <c r="K94" i="1"/>
  <c r="K93" i="1"/>
  <c r="C81" i="1"/>
  <c r="C82" i="1" s="1"/>
  <c r="C79" i="1"/>
  <c r="C80" i="1" s="1"/>
  <c r="B79" i="1"/>
  <c r="B81" i="1" s="1"/>
  <c r="B82" i="1" s="1"/>
  <c r="I73" i="1"/>
  <c r="J73" i="1" s="1"/>
  <c r="H73" i="1"/>
  <c r="F73" i="1"/>
  <c r="E73" i="1"/>
  <c r="D73" i="1"/>
  <c r="I72" i="1"/>
  <c r="J72" i="1" s="1"/>
  <c r="H72" i="1"/>
  <c r="F72" i="1"/>
  <c r="G72" i="1" s="1"/>
  <c r="E72" i="1"/>
  <c r="D72" i="1"/>
  <c r="D74" i="1" s="1"/>
  <c r="I71" i="1"/>
  <c r="H71" i="1"/>
  <c r="F71" i="1"/>
  <c r="E71" i="1"/>
  <c r="G71" i="1" s="1"/>
  <c r="D71" i="1"/>
  <c r="J69" i="1"/>
  <c r="I69" i="1"/>
  <c r="H69" i="1"/>
  <c r="F69" i="1"/>
  <c r="E69" i="1"/>
  <c r="D69" i="1"/>
  <c r="I67" i="1"/>
  <c r="J67" i="1" s="1"/>
  <c r="H67" i="1"/>
  <c r="F67" i="1"/>
  <c r="E67" i="1"/>
  <c r="D67" i="1"/>
  <c r="I64" i="1"/>
  <c r="J64" i="1" s="1"/>
  <c r="H64" i="1"/>
  <c r="F64" i="1"/>
  <c r="E64" i="1"/>
  <c r="G64" i="1" s="1"/>
  <c r="D64" i="1"/>
  <c r="J63" i="1"/>
  <c r="J65" i="1" s="1"/>
  <c r="I63" i="1"/>
  <c r="I65" i="1" s="1"/>
  <c r="H63" i="1"/>
  <c r="F63" i="1"/>
  <c r="E63" i="1"/>
  <c r="D63" i="1"/>
  <c r="D65" i="1" s="1"/>
  <c r="I61" i="1"/>
  <c r="J61" i="1" s="1"/>
  <c r="H61" i="1"/>
  <c r="I58" i="1"/>
  <c r="H58" i="1"/>
  <c r="F58" i="1"/>
  <c r="G58" i="1" s="1"/>
  <c r="E58" i="1"/>
  <c r="D58" i="1"/>
  <c r="I57" i="1"/>
  <c r="H57" i="1"/>
  <c r="F57" i="1"/>
  <c r="E57" i="1"/>
  <c r="G57" i="1" s="1"/>
  <c r="D57" i="1"/>
  <c r="D59" i="1" s="1"/>
  <c r="J55" i="1"/>
  <c r="I55" i="1"/>
  <c r="H55" i="1"/>
  <c r="F55" i="1"/>
  <c r="E55" i="1"/>
  <c r="D55" i="1"/>
  <c r="J52" i="1"/>
  <c r="I52" i="1"/>
  <c r="H52" i="1"/>
  <c r="G52" i="1"/>
  <c r="D52" i="1"/>
  <c r="I51" i="1"/>
  <c r="K51" i="1" s="1"/>
  <c r="K53" i="1" s="1"/>
  <c r="H51" i="1"/>
  <c r="F51" i="1"/>
  <c r="G51" i="1" s="1"/>
  <c r="E51" i="1"/>
  <c r="D51" i="1"/>
  <c r="D53" i="1" s="1"/>
  <c r="I48" i="1"/>
  <c r="K48" i="1" s="1"/>
  <c r="H48" i="1"/>
  <c r="F48" i="1"/>
  <c r="E48" i="1"/>
  <c r="G48" i="1" s="1"/>
  <c r="D48" i="1"/>
  <c r="K47" i="1"/>
  <c r="I47" i="1"/>
  <c r="I49" i="1" s="1"/>
  <c r="H47" i="1"/>
  <c r="F47" i="1"/>
  <c r="E47" i="1"/>
  <c r="D47" i="1"/>
  <c r="D49" i="1" s="1"/>
  <c r="K44" i="1"/>
  <c r="I44" i="1"/>
  <c r="H44" i="1"/>
  <c r="F44" i="1"/>
  <c r="E44" i="1"/>
  <c r="D44" i="1"/>
  <c r="I43" i="1"/>
  <c r="K43" i="1" s="1"/>
  <c r="H43" i="1"/>
  <c r="F43" i="1"/>
  <c r="E43" i="1"/>
  <c r="D43" i="1"/>
  <c r="D45" i="1" s="1"/>
  <c r="I41" i="1"/>
  <c r="J41" i="1" s="1"/>
  <c r="H41" i="1"/>
  <c r="F41" i="1"/>
  <c r="G41" i="1" s="1"/>
  <c r="E41" i="1"/>
  <c r="D41" i="1"/>
  <c r="I39" i="1"/>
  <c r="K39" i="1" s="1"/>
  <c r="K116" i="1" s="1"/>
  <c r="H39" i="1"/>
  <c r="F39" i="1"/>
  <c r="G39" i="1" s="1"/>
  <c r="E39" i="1"/>
  <c r="D39" i="1"/>
  <c r="I37" i="1"/>
  <c r="J37" i="1" s="1"/>
  <c r="H37" i="1"/>
  <c r="F37" i="1"/>
  <c r="G37" i="1" s="1"/>
  <c r="E37" i="1"/>
  <c r="D37" i="1"/>
  <c r="I34" i="1"/>
  <c r="J34" i="1" s="1"/>
  <c r="H34" i="1"/>
  <c r="G34" i="1"/>
  <c r="D34" i="1"/>
  <c r="I33" i="1"/>
  <c r="K33" i="1" s="1"/>
  <c r="K35" i="1" s="1"/>
  <c r="H33" i="1"/>
  <c r="F33" i="1"/>
  <c r="G33" i="1" s="1"/>
  <c r="E33" i="1"/>
  <c r="D33" i="1"/>
  <c r="I32" i="1"/>
  <c r="J32" i="1" s="1"/>
  <c r="H32" i="1"/>
  <c r="F32" i="1"/>
  <c r="E32" i="1"/>
  <c r="G32" i="1" s="1"/>
  <c r="D32" i="1"/>
  <c r="J31" i="1"/>
  <c r="I31" i="1"/>
  <c r="H31" i="1"/>
  <c r="F31" i="1"/>
  <c r="E31" i="1"/>
  <c r="D31" i="1"/>
  <c r="I30" i="1"/>
  <c r="I35" i="1" s="1"/>
  <c r="H30" i="1"/>
  <c r="F30" i="1"/>
  <c r="E30" i="1"/>
  <c r="D30" i="1"/>
  <c r="I27" i="1"/>
  <c r="J27" i="1" s="1"/>
  <c r="H27" i="1"/>
  <c r="F27" i="1"/>
  <c r="E27" i="1"/>
  <c r="G27" i="1" s="1"/>
  <c r="D27" i="1"/>
  <c r="J26" i="1"/>
  <c r="J28" i="1" s="1"/>
  <c r="I26" i="1"/>
  <c r="I28" i="1" s="1"/>
  <c r="H26" i="1"/>
  <c r="F26" i="1"/>
  <c r="E26" i="1"/>
  <c r="D26" i="1"/>
  <c r="D28" i="1" s="1"/>
  <c r="I23" i="1"/>
  <c r="K23" i="1" s="1"/>
  <c r="H23" i="1"/>
  <c r="F23" i="1"/>
  <c r="E23" i="1"/>
  <c r="D23" i="1"/>
  <c r="I22" i="1"/>
  <c r="J22" i="1" s="1"/>
  <c r="H22" i="1"/>
  <c r="F22" i="1"/>
  <c r="G22" i="1" s="1"/>
  <c r="E22" i="1"/>
  <c r="D22" i="1"/>
  <c r="I21" i="1"/>
  <c r="J21" i="1" s="1"/>
  <c r="H21" i="1"/>
  <c r="F21" i="1"/>
  <c r="E21" i="1"/>
  <c r="G21" i="1" s="1"/>
  <c r="D21" i="1"/>
  <c r="J20" i="1"/>
  <c r="I20" i="1"/>
  <c r="H20" i="1"/>
  <c r="F20" i="1"/>
  <c r="E20" i="1"/>
  <c r="D20" i="1"/>
  <c r="I19" i="1"/>
  <c r="K19" i="1" s="1"/>
  <c r="H19" i="1"/>
  <c r="F19" i="1"/>
  <c r="E19" i="1"/>
  <c r="D19" i="1"/>
  <c r="I18" i="1"/>
  <c r="K18" i="1" s="1"/>
  <c r="H18" i="1"/>
  <c r="F18" i="1"/>
  <c r="G18" i="1" s="1"/>
  <c r="E18" i="1"/>
  <c r="D18" i="1"/>
  <c r="I17" i="1"/>
  <c r="K17" i="1" s="1"/>
  <c r="H17" i="1"/>
  <c r="F17" i="1"/>
  <c r="G17" i="1" s="1"/>
  <c r="E17" i="1"/>
  <c r="D17" i="1"/>
  <c r="I16" i="1"/>
  <c r="J16" i="1" s="1"/>
  <c r="J24" i="1" s="1"/>
  <c r="H16" i="1"/>
  <c r="F16" i="1"/>
  <c r="G16" i="1" s="1"/>
  <c r="E16" i="1"/>
  <c r="D16" i="1"/>
  <c r="I15" i="1"/>
  <c r="K15" i="1" s="1"/>
  <c r="H15" i="1"/>
  <c r="F15" i="1"/>
  <c r="E15" i="1"/>
  <c r="G15" i="1" s="1"/>
  <c r="D15" i="1"/>
  <c r="I14" i="1"/>
  <c r="H14" i="1"/>
  <c r="F14" i="1"/>
  <c r="E14" i="1"/>
  <c r="G14" i="1" s="1"/>
  <c r="D14" i="1"/>
  <c r="K13" i="1"/>
  <c r="I13" i="1"/>
  <c r="H13" i="1"/>
  <c r="F13" i="1"/>
  <c r="E13" i="1"/>
  <c r="D13" i="1"/>
  <c r="I11" i="1"/>
  <c r="I10" i="1"/>
  <c r="K10" i="1" s="1"/>
  <c r="K11" i="1" s="1"/>
  <c r="H10" i="1"/>
  <c r="F10" i="1"/>
  <c r="G10" i="1" s="1"/>
  <c r="E10" i="1"/>
  <c r="D10" i="1"/>
  <c r="I9" i="1"/>
  <c r="H9" i="1"/>
  <c r="F9" i="1"/>
  <c r="E9" i="1"/>
  <c r="D9" i="1"/>
  <c r="I7" i="1"/>
  <c r="H7" i="1"/>
  <c r="F7" i="1"/>
  <c r="E7" i="1"/>
  <c r="D7" i="1"/>
  <c r="K45" i="1" l="1"/>
  <c r="G9" i="1"/>
  <c r="G13" i="1"/>
  <c r="G20" i="1"/>
  <c r="G23" i="1"/>
  <c r="G30" i="1"/>
  <c r="D35" i="1"/>
  <c r="G43" i="1"/>
  <c r="G47" i="1"/>
  <c r="K49" i="1"/>
  <c r="G63" i="1"/>
  <c r="G69" i="1"/>
  <c r="I74" i="1"/>
  <c r="G73" i="1"/>
  <c r="G7" i="1"/>
  <c r="D11" i="1"/>
  <c r="D24" i="1"/>
  <c r="I24" i="1"/>
  <c r="G19" i="1"/>
  <c r="G26" i="1"/>
  <c r="G31" i="1"/>
  <c r="G44" i="1"/>
  <c r="G55" i="1"/>
  <c r="I59" i="1"/>
  <c r="G61" i="1"/>
  <c r="G67" i="1"/>
  <c r="K24" i="1"/>
  <c r="K125" i="1"/>
  <c r="I45" i="1"/>
  <c r="I53" i="1"/>
  <c r="J7" i="1"/>
  <c r="J30" i="1"/>
  <c r="J35" i="1" s="1"/>
  <c r="J71" i="1"/>
  <c r="J74" i="1" s="1"/>
  <c r="K57" i="1"/>
  <c r="K59" i="1" s="1"/>
  <c r="K77" i="1" l="1"/>
  <c r="I77" i="1"/>
  <c r="J77" i="1"/>
  <c r="J128" i="1" s="1"/>
  <c r="J133" i="1" s="1"/>
</calcChain>
</file>

<file path=xl/sharedStrings.xml><?xml version="1.0" encoding="utf-8"?>
<sst xmlns="http://schemas.openxmlformats.org/spreadsheetml/2006/main" count="159" uniqueCount="134">
  <si>
    <t>School Districts and Charter Schools Supplemental At-Risk Aid</t>
  </si>
  <si>
    <t>FY 2016-17</t>
  </si>
  <si>
    <t>County</t>
  </si>
  <si>
    <t>Authorizing District</t>
  </si>
  <si>
    <t>District Charter Schools (Not Currently Subject to Alternate At-Risk Calculation)</t>
  </si>
  <si>
    <t>Funded Pupil Count</t>
  </si>
  <si>
    <t>Sum of K-12 Membership Count</t>
  </si>
  <si>
    <t>Sum of Free Lunch Count</t>
  </si>
  <si>
    <t>School At-risk Student Percentage</t>
  </si>
  <si>
    <t>District At-Risk Student Percentage</t>
  </si>
  <si>
    <t>School Funding Change</t>
  </si>
  <si>
    <t>Hold Harmless Payment for District</t>
  </si>
  <si>
    <t>Hold Harmless Payment for Charter</t>
  </si>
  <si>
    <t>ARAPAHOE</t>
  </si>
  <si>
    <t xml:space="preserve">ADAMS-ARAPAHOE 28J </t>
  </si>
  <si>
    <t xml:space="preserve">AURORA ACADEMY CHARTER SCHOOL 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</si>
  <si>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</si>
  <si>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</si>
  <si>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</si>
  <si>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</si>
  <si>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</si>
  <si>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DENVER</t>
  </si>
  <si>
    <t xml:space="preserve">DENVER COUNTY 1 </t>
  </si>
  <si>
    <t xml:space="preserve">ACE COMMUNITY CHALLENGE CHARTER SCHOOL </t>
  </si>
  <si>
    <t xml:space="preserve">COLORADO HIGH SCHOOL </t>
  </si>
  <si>
    <t xml:space="preserve">KIPP SUNSHINE PEAK ACADEMY </t>
  </si>
  <si>
    <t xml:space="preserve">ODYSSEY CHARTER ELEMENTARY SCHOOL </t>
  </si>
  <si>
    <t xml:space="preserve">PIONEER CHARTER SCHOOL </t>
  </si>
  <si>
    <t xml:space="preserve">RIDGE VIEW ACADEMY CHARTER SCHOOL </t>
  </si>
  <si>
    <t xml:space="preserve">WYATT-EDISON CHARTER ELEMENTARY SCHOOL </t>
  </si>
  <si>
    <t>DSST - STAPLETON</t>
  </si>
  <si>
    <t>HIGHLINE ACADEMY CHARTER SCHOOL</t>
  </si>
  <si>
    <t>OMAR D. BLAIR CHARTER SCHOOL</t>
  </si>
  <si>
    <t>SOUTHWEST EARLY COLLEGE</t>
  </si>
  <si>
    <t xml:space="preserve"> </t>
  </si>
  <si>
    <t>EL PASO</t>
  </si>
  <si>
    <t>HARRISON 2</t>
  </si>
  <si>
    <t xml:space="preserve">JAMES IRWIN CHARTER HIGH SCHOOL </t>
  </si>
  <si>
    <t xml:space="preserve">JAMES IRWIN CHARTER MIDDLE SCHOOL 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</si>
  <si>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</si>
  <si>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</si>
  <si>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</si>
  <si>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</si>
  <si>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</si>
  <si>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</si>
  <si>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FREMONT</t>
  </si>
  <si>
    <t xml:space="preserve">CANON CITY RE-1 </t>
  </si>
  <si>
    <t xml:space="preserve">MOUNT VIEW CORE KNOWLEDGE CHARTER SCHOOL </t>
  </si>
  <si>
    <t>GRAND</t>
  </si>
  <si>
    <t>EAST GRAND</t>
  </si>
  <si>
    <t>INDIAN PEAKS CHARTER SCHOOL</t>
  </si>
  <si>
    <t>GUNNISION</t>
  </si>
  <si>
    <t xml:space="preserve">GUNNISON WATERSHED RE1J </t>
  </si>
  <si>
    <t xml:space="preserve">MARBLE CHARTER SCHOOL </t>
  </si>
  <si>
    <t>JEFFERSON</t>
  </si>
  <si>
    <t>NEW AMERICA CHARTER SCHOOL</t>
  </si>
  <si>
    <t xml:space="preserve">ROCKY MOUNTAIN DEAF SCHOOL 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</si>
  <si>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</si>
  <si>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</si>
  <si>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</si>
  <si>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</si>
  <si>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MONTROSE</t>
  </si>
  <si>
    <t xml:space="preserve">MONTROSE COUNTY RE-1J </t>
  </si>
  <si>
    <t xml:space="preserve">PASSAGE CHARTER SCHOOL </t>
  </si>
  <si>
    <t>VISTA CHARTER SCHOOL</t>
  </si>
  <si>
    <t xml:space="preserve">WEST END RE-2 </t>
  </si>
  <si>
    <t xml:space="preserve">PARADOX VALLEY CHARTER SCHOOL </t>
  </si>
  <si>
    <t>PARK</t>
  </si>
  <si>
    <t xml:space="preserve">PARK COUNTY RE-2 </t>
  </si>
  <si>
    <t xml:space="preserve">GUFFEY CHARTER SCHOOL </t>
  </si>
  <si>
    <t xml:space="preserve">LAKE GEORGE CHARTER SCHOOL </t>
  </si>
  <si>
    <t>PROWERS</t>
  </si>
  <si>
    <t xml:space="preserve">LAMAR RE-2 </t>
  </si>
  <si>
    <t xml:space="preserve">ALTA VISTA CHARTER SCHOOL 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</si>
  <si>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</si>
  <si>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</si>
  <si>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</si>
  <si>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</si>
  <si>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SAGUACHE</t>
  </si>
  <si>
    <t xml:space="preserve">MOFFAT 2 </t>
  </si>
  <si>
    <t xml:space="preserve">CRESTONE CHARTER SCHOOL </t>
  </si>
  <si>
    <t>WELD</t>
  </si>
  <si>
    <t xml:space="preserve">KEENESBURG RE-3(J) </t>
  </si>
  <si>
    <t xml:space="preserve">CARDINAL COMMUNITY ACADEMY CHARTER SCHOOL 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</si>
  <si>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</si>
  <si>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</si>
  <si>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</si>
  <si>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</si>
  <si>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Total - All District Charter Schools</t>
  </si>
  <si>
    <t>CSI - Authorized Charter Schools Impacted by SB12-103</t>
  </si>
  <si>
    <t>Charter Institute Schools Supplemental At-Risk Aid</t>
  </si>
  <si>
    <t>Accounting District</t>
  </si>
  <si>
    <t>CSI Charter Schools (Currently Subject to Alternate At-Risk Calculation)</t>
  </si>
  <si>
    <t>School At-risk Student %</t>
  </si>
  <si>
    <t>Accounting District At-Risk Student %</t>
  </si>
  <si>
    <t>School Funding Change*</t>
  </si>
  <si>
    <t>ADAMS</t>
  </si>
  <si>
    <t>ADAMS 12 FIVE STAR</t>
  </si>
  <si>
    <t xml:space="preserve">THE ACADEMY OF CHARTER SCHOOLS </t>
  </si>
  <si>
    <t>GLOBAL VILLAGE ACADEMY - NORTHGLENN</t>
  </si>
  <si>
    <t>ADAMS 14</t>
  </si>
  <si>
    <t>COMMUNITY LEADERSHIP ACADEMY</t>
  </si>
  <si>
    <t>WESTMINSTER</t>
  </si>
  <si>
    <t>EARLY COLLEGE OF ARVADA</t>
  </si>
  <si>
    <t>CROWNE POINT CHARTER ACADEMY</t>
  </si>
  <si>
    <t>CHAFFEE</t>
  </si>
  <si>
    <t>SALIDA</t>
  </si>
  <si>
    <t>SALIDA MONTESSORI</t>
  </si>
  <si>
    <t>DOUGLAS</t>
  </si>
  <si>
    <t>COLORADO EARLY COLLEGES - DOUGLAS</t>
  </si>
  <si>
    <t>EAGLE</t>
  </si>
  <si>
    <t>STONE CREEK</t>
  </si>
  <si>
    <t>COLORADO SPRINGS 11</t>
  </si>
  <si>
    <t>MACLAREN CHARTER SCHOOLS</t>
  </si>
  <si>
    <t>COLORADO SPRINGS CHARTER ACADEMY</t>
  </si>
  <si>
    <t>COLORADO SPRINGS EARLY COLLEGES</t>
  </si>
  <si>
    <t>GVA - COLORADO SPRINGS</t>
  </si>
  <si>
    <t>MOUNTAIN SONG COMMUNITY SCHOOL</t>
  </si>
  <si>
    <t>JAMES IRWIN - COLORADO SPRINGS</t>
  </si>
  <si>
    <t>LAUNCH HIGH SCHOOL</t>
  </si>
  <si>
    <t>GARFIELD</t>
  </si>
  <si>
    <t>ROARING FORK</t>
  </si>
  <si>
    <t>ROSS MONTESSORI</t>
  </si>
  <si>
    <t>TWO RIVERS CHARTER SCHOOL</t>
  </si>
  <si>
    <t>LA PLATA</t>
  </si>
  <si>
    <t>DURANGO</t>
  </si>
  <si>
    <t>ANIMAS</t>
  </si>
  <si>
    <t>MOUNTAIN MIDDLE</t>
  </si>
  <si>
    <t>PUEBLO 60</t>
  </si>
  <si>
    <t>YOUTH AND FAMILY ACADEMY</t>
  </si>
  <si>
    <t>ROUTT</t>
  </si>
  <si>
    <t>STEAMBOAT SPRINGS</t>
  </si>
  <si>
    <t>MOUNTAIN VILLAGE MONTESSORI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</si>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</sst>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0.0"/>
    <numFmt numFmtId="168" formatCode="0.0000%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" fillId="0" borderId="0" applyFont="0" applyFill="0" applyBorder="0" applyAlignment="0" applyProtection="0"/>
    <xf numFmtId="40" fontId="4" fillId="0" borderId="0"/>
    <xf numFmtId="0" fontId="3" fillId="0" borderId="0"/>
    <xf numFmtId="40" fontId="4" fillId="0" borderId="0"/>
  </cellStyleXfs>
  <cellXfs count="96">
    <xf numFmtId="0" fontId="0" fillId="0" borderId="0" xfId="0"/>
    <xf numFmtId="0" fontId="2" fillId="0" borderId="0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wrapText="1"/>
    </xf>
    <xf numFmtId="0" fontId="2" fillId="2" borderId="2" xfId="0" applyNumberFormat="1" applyFont="1" applyFill="1" applyBorder="1" applyAlignment="1" applyProtection="1">
      <alignment wrapText="1"/>
    </xf>
    <xf numFmtId="0" fontId="2" fillId="2" borderId="3" xfId="0" applyNumberFormat="1" applyFont="1" applyFill="1" applyBorder="1" applyAlignment="1" applyProtection="1">
      <alignment horizontal="center" wrapText="1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2" fillId="2" borderId="5" xfId="0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right"/>
    </xf>
    <xf numFmtId="165" fontId="3" fillId="0" borderId="7" xfId="0" applyNumberFormat="1" applyFont="1" applyFill="1" applyBorder="1" applyAlignment="1" applyProtection="1">
      <alignment horizontal="right"/>
    </xf>
    <xf numFmtId="7" fontId="3" fillId="0" borderId="8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166" fontId="3" fillId="0" borderId="7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/>
    <xf numFmtId="166" fontId="2" fillId="0" borderId="7" xfId="0" applyNumberFormat="1" applyFont="1" applyFill="1" applyBorder="1" applyAlignment="1" applyProtection="1">
      <alignment horizontal="right"/>
    </xf>
    <xf numFmtId="43" fontId="3" fillId="0" borderId="8" xfId="0" applyNumberFormat="1" applyFont="1" applyFill="1" applyBorder="1" applyAlignment="1" applyProtection="1">
      <alignment horizontal="right"/>
    </xf>
    <xf numFmtId="0" fontId="2" fillId="0" borderId="6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7" fontId="2" fillId="0" borderId="8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7" fontId="3" fillId="0" borderId="0" xfId="0" applyNumberFormat="1" applyFont="1" applyFill="1" applyBorder="1" applyAlignment="1" applyProtection="1"/>
    <xf numFmtId="7" fontId="2" fillId="0" borderId="0" xfId="0" applyNumberFormat="1" applyFont="1" applyFill="1" applyBorder="1" applyAlignment="1" applyProtection="1">
      <alignment horizontal="right"/>
    </xf>
    <xf numFmtId="7" fontId="2" fillId="0" borderId="7" xfId="0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right"/>
    </xf>
    <xf numFmtId="166" fontId="2" fillId="0" borderId="6" xfId="0" applyNumberFormat="1" applyFont="1" applyFill="1" applyBorder="1" applyAlignment="1" applyProtection="1">
      <alignment horizontal="right"/>
    </xf>
    <xf numFmtId="43" fontId="3" fillId="0" borderId="7" xfId="0" applyNumberFormat="1" applyFont="1" applyFill="1" applyBorder="1" applyAlignment="1" applyProtection="1">
      <alignment horizontal="right"/>
    </xf>
    <xf numFmtId="166" fontId="3" fillId="3" borderId="7" xfId="0" applyNumberFormat="1" applyFont="1" applyFill="1" applyBorder="1" applyAlignment="1" applyProtection="1">
      <alignment horizontal="right"/>
    </xf>
    <xf numFmtId="43" fontId="2" fillId="0" borderId="8" xfId="0" applyNumberFormat="1" applyFont="1" applyFill="1" applyBorder="1" applyAlignment="1" applyProtection="1">
      <alignment horizontal="right"/>
    </xf>
    <xf numFmtId="10" fontId="3" fillId="0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5" fontId="3" fillId="0" borderId="8" xfId="0" applyNumberFormat="1" applyFont="1" applyFill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right"/>
    </xf>
    <xf numFmtId="0" fontId="3" fillId="0" borderId="7" xfId="0" applyNumberFormat="1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3" fontId="3" fillId="0" borderId="11" xfId="0" applyNumberFormat="1" applyFont="1" applyFill="1" applyBorder="1" applyAlignment="1" applyProtection="1">
      <alignment horizontal="right"/>
    </xf>
    <xf numFmtId="0" fontId="3" fillId="0" borderId="11" xfId="0" applyNumberFormat="1" applyFont="1" applyFill="1" applyBorder="1" applyAlignment="1" applyProtection="1"/>
    <xf numFmtId="165" fontId="3" fillId="0" borderId="11" xfId="0" applyNumberFormat="1" applyFont="1" applyFill="1" applyBorder="1" applyAlignment="1" applyProtection="1">
      <alignment horizontal="right"/>
    </xf>
    <xf numFmtId="165" fontId="3" fillId="0" borderId="10" xfId="0" applyNumberFormat="1" applyFont="1" applyFill="1" applyBorder="1" applyAlignment="1" applyProtection="1">
      <alignment horizontal="right"/>
    </xf>
    <xf numFmtId="5" fontId="2" fillId="0" borderId="8" xfId="0" applyNumberFormat="1" applyFont="1" applyFill="1" applyBorder="1" applyAlignment="1" applyProtection="1">
      <alignment horizontal="right"/>
    </xf>
    <xf numFmtId="5" fontId="2" fillId="0" borderId="6" xfId="0" applyNumberFormat="1" applyFont="1" applyFill="1" applyBorder="1" applyAlignment="1" applyProtection="1">
      <alignment horizontal="right"/>
    </xf>
    <xf numFmtId="5" fontId="2" fillId="0" borderId="7" xfId="0" applyNumberFormat="1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right"/>
    </xf>
    <xf numFmtId="7" fontId="2" fillId="2" borderId="5" xfId="0" applyNumberFormat="1" applyFont="1" applyFill="1" applyBorder="1" applyAlignment="1" applyProtection="1">
      <alignment horizontal="right"/>
    </xf>
    <xf numFmtId="7" fontId="2" fillId="2" borderId="1" xfId="0" applyNumberFormat="1" applyFont="1" applyFill="1" applyBorder="1" applyAlignment="1" applyProtection="1">
      <alignment horizontal="right"/>
    </xf>
    <xf numFmtId="166" fontId="2" fillId="2" borderId="2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5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65" fontId="3" fillId="0" borderId="7" xfId="0" applyNumberFormat="1" applyFont="1" applyFill="1" applyBorder="1" applyAlignment="1" applyProtection="1">
      <alignment horizontal="center" wrapText="1"/>
    </xf>
    <xf numFmtId="7" fontId="3" fillId="0" borderId="0" xfId="0" applyNumberFormat="1" applyFont="1" applyFill="1" applyBorder="1" applyAlignment="1" applyProtection="1">
      <alignment horizontal="right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167" fontId="3" fillId="0" borderId="0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Border="1" applyAlignment="1" applyProtection="1">
      <alignment horizontal="center" wrapText="1"/>
    </xf>
    <xf numFmtId="7" fontId="3" fillId="0" borderId="7" xfId="0" applyNumberFormat="1" applyFont="1" applyFill="1" applyBorder="1" applyAlignment="1" applyProtection="1">
      <alignment horizontal="right" wrapText="1"/>
    </xf>
    <xf numFmtId="0" fontId="3" fillId="0" borderId="6" xfId="0" applyFont="1" applyBorder="1"/>
    <xf numFmtId="167" fontId="3" fillId="0" borderId="0" xfId="3" applyNumberFormat="1" applyFont="1" applyBorder="1" applyAlignment="1"/>
    <xf numFmtId="0" fontId="2" fillId="0" borderId="7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wrapText="1"/>
    </xf>
    <xf numFmtId="167" fontId="2" fillId="0" borderId="0" xfId="0" applyNumberFormat="1" applyFont="1" applyFill="1" applyBorder="1" applyAlignment="1" applyProtection="1">
      <alignment wrapText="1"/>
    </xf>
    <xf numFmtId="0" fontId="3" fillId="0" borderId="6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0" fontId="3" fillId="0" borderId="7" xfId="0" applyFont="1" applyBorder="1"/>
    <xf numFmtId="0" fontId="3" fillId="0" borderId="6" xfId="0" applyFont="1" applyBorder="1" applyAlignment="1">
      <alignment horizontal="left" wrapText="1"/>
    </xf>
    <xf numFmtId="7" fontId="3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left"/>
    </xf>
    <xf numFmtId="7" fontId="3" fillId="0" borderId="7" xfId="0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7" fontId="3" fillId="3" borderId="7" xfId="0" applyNumberFormat="1" applyFont="1" applyFill="1" applyBorder="1" applyAlignment="1" applyProtection="1">
      <alignment horizontal="right" wrapText="1"/>
    </xf>
    <xf numFmtId="0" fontId="3" fillId="0" borderId="6" xfId="0" applyFont="1" applyFill="1" applyBorder="1"/>
    <xf numFmtId="3" fontId="3" fillId="0" borderId="0" xfId="3" applyNumberFormat="1" applyFont="1" applyBorder="1"/>
    <xf numFmtId="7" fontId="2" fillId="2" borderId="3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/>
    <xf numFmtId="168" fontId="3" fillId="0" borderId="0" xfId="2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0">
    <cellStyle name="Comma" xfId="1" builtinId="3"/>
    <cellStyle name="Comma 2" xfId="4"/>
    <cellStyle name="Comma 3" xfId="5"/>
    <cellStyle name="Comma 4" xfId="3"/>
    <cellStyle name="Comma0" xfId="6"/>
    <cellStyle name="Normal" xfId="0" builtinId="0"/>
    <cellStyle name="Normal 2" xfId="7"/>
    <cellStyle name="Normal 3" xfId="8"/>
    <cellStyle name="Normal 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6-17%20Supplemental%20At-Risk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Denver"/>
      <sheetName val="Harrison"/>
      <sheetName val="CO springs"/>
      <sheetName val="Chey MT"/>
      <sheetName val="Canon City"/>
      <sheetName val="East Grand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Inputs"/>
      <sheetName val="FY2016-17 Supplemental Aid"/>
      <sheetName val="Accounting"/>
      <sheetName val="CSI"/>
      <sheetName val="Email List"/>
      <sheetName val="Sheet1"/>
    </sheetNames>
    <sheetDataSet>
      <sheetData sheetId="0"/>
      <sheetData sheetId="1"/>
      <sheetData sheetId="2">
        <row r="6">
          <cell r="E6">
            <v>522.29999999999995</v>
          </cell>
        </row>
        <row r="12">
          <cell r="E12">
            <v>219.5</v>
          </cell>
        </row>
        <row r="17">
          <cell r="E17">
            <v>518</v>
          </cell>
        </row>
        <row r="18">
          <cell r="B18">
            <v>0.61040000000000005</v>
          </cell>
        </row>
        <row r="33">
          <cell r="E33">
            <v>-113130.1799999997</v>
          </cell>
        </row>
      </sheetData>
      <sheetData sheetId="3">
        <row r="6">
          <cell r="E6">
            <v>104</v>
          </cell>
          <cell r="F6">
            <v>82</v>
          </cell>
        </row>
        <row r="12">
          <cell r="E12">
            <v>20</v>
          </cell>
          <cell r="F12">
            <v>67</v>
          </cell>
        </row>
        <row r="17">
          <cell r="E17">
            <v>117</v>
          </cell>
          <cell r="F17">
            <v>88</v>
          </cell>
        </row>
        <row r="18">
          <cell r="B18">
            <v>0.1862</v>
          </cell>
        </row>
        <row r="33">
          <cell r="E33">
            <v>-1399.8399999999674</v>
          </cell>
          <cell r="F33">
            <v>45514.107648261939</v>
          </cell>
        </row>
      </sheetData>
      <sheetData sheetId="4">
        <row r="6">
          <cell r="E6">
            <v>205</v>
          </cell>
          <cell r="F6">
            <v>279.5</v>
          </cell>
          <cell r="G6">
            <v>154</v>
          </cell>
          <cell r="H6">
            <v>399</v>
          </cell>
          <cell r="I6">
            <v>223.1</v>
          </cell>
          <cell r="J6">
            <v>208.4</v>
          </cell>
          <cell r="K6">
            <v>421.9</v>
          </cell>
          <cell r="L6">
            <v>1006</v>
          </cell>
          <cell r="M6">
            <v>505.3</v>
          </cell>
          <cell r="N6">
            <v>773.8</v>
          </cell>
          <cell r="O6">
            <v>142</v>
          </cell>
        </row>
        <row r="12">
          <cell r="E12">
            <v>205</v>
          </cell>
          <cell r="F12">
            <v>178</v>
          </cell>
          <cell r="G12">
            <v>133</v>
          </cell>
          <cell r="H12">
            <v>317</v>
          </cell>
          <cell r="I12">
            <v>49</v>
          </cell>
          <cell r="J12">
            <v>165</v>
          </cell>
          <cell r="K12">
            <v>362</v>
          </cell>
          <cell r="L12">
            <v>474</v>
          </cell>
          <cell r="M12">
            <v>135.5</v>
          </cell>
          <cell r="N12">
            <v>379.5</v>
          </cell>
          <cell r="O12">
            <v>100</v>
          </cell>
        </row>
        <row r="17">
          <cell r="E17">
            <v>210</v>
          </cell>
          <cell r="F17">
            <v>350</v>
          </cell>
          <cell r="G17">
            <v>154</v>
          </cell>
          <cell r="H17">
            <v>400</v>
          </cell>
          <cell r="I17">
            <v>221</v>
          </cell>
          <cell r="J17">
            <v>204.5</v>
          </cell>
          <cell r="K17">
            <v>419.5</v>
          </cell>
          <cell r="L17">
            <v>1010</v>
          </cell>
          <cell r="M17">
            <v>501</v>
          </cell>
          <cell r="N17">
            <v>766.5</v>
          </cell>
          <cell r="O17">
            <v>144</v>
          </cell>
        </row>
        <row r="18">
          <cell r="B18">
            <v>0.59430000000000005</v>
          </cell>
        </row>
        <row r="33">
          <cell r="E33">
            <v>90945.799999999814</v>
          </cell>
          <cell r="F33">
            <v>-27397.129999999888</v>
          </cell>
          <cell r="G33">
            <v>48242.35999999987</v>
          </cell>
          <cell r="H33">
            <v>92113.939999999944</v>
          </cell>
          <cell r="I33">
            <v>-95998.939999999944</v>
          </cell>
          <cell r="J33">
            <v>51574.729999999981</v>
          </cell>
          <cell r="K33">
            <v>131821.08000000007</v>
          </cell>
          <cell r="L33">
            <v>-144366.27556685451</v>
          </cell>
          <cell r="M33">
            <v>-188900.61450836761</v>
          </cell>
          <cell r="N33">
            <v>-87918.595245082863</v>
          </cell>
          <cell r="O33">
            <v>16653.817756841658</v>
          </cell>
        </row>
      </sheetData>
      <sheetData sheetId="5">
        <row r="6">
          <cell r="E6">
            <v>427.5</v>
          </cell>
          <cell r="F6">
            <v>444</v>
          </cell>
        </row>
        <row r="12">
          <cell r="E12">
            <v>111</v>
          </cell>
          <cell r="F12">
            <v>152</v>
          </cell>
        </row>
        <row r="17">
          <cell r="E17">
            <v>429</v>
          </cell>
          <cell r="F17">
            <v>444</v>
          </cell>
        </row>
        <row r="18">
          <cell r="B18">
            <v>0.67220000000000002</v>
          </cell>
        </row>
        <row r="33">
          <cell r="E33">
            <v>-216835.03000000026</v>
          </cell>
          <cell r="F33">
            <v>-179668.36041197646</v>
          </cell>
        </row>
      </sheetData>
      <sheetData sheetId="6">
        <row r="6">
          <cell r="E6">
            <v>170</v>
          </cell>
          <cell r="F6">
            <v>291</v>
          </cell>
          <cell r="G6">
            <v>178.2</v>
          </cell>
          <cell r="H6">
            <v>644.70000000000005</v>
          </cell>
          <cell r="I6">
            <v>295</v>
          </cell>
        </row>
        <row r="12">
          <cell r="E12">
            <v>32</v>
          </cell>
          <cell r="F12">
            <v>85</v>
          </cell>
          <cell r="G12">
            <v>71.5</v>
          </cell>
          <cell r="H12">
            <v>514.5</v>
          </cell>
        </row>
        <row r="17">
          <cell r="E17">
            <v>172</v>
          </cell>
          <cell r="F17">
            <v>296</v>
          </cell>
          <cell r="G17">
            <v>176</v>
          </cell>
          <cell r="H17">
            <v>635</v>
          </cell>
        </row>
        <row r="18">
          <cell r="B18">
            <v>0.5202</v>
          </cell>
        </row>
        <row r="33">
          <cell r="E33">
            <v>-57129.770000000019</v>
          </cell>
          <cell r="F33">
            <v>-68131.090000000084</v>
          </cell>
          <cell r="G33">
            <v>-20330.630000000121</v>
          </cell>
          <cell r="H33">
            <v>188985.98000000045</v>
          </cell>
          <cell r="I33">
            <v>-44649.523127337918</v>
          </cell>
        </row>
      </sheetData>
      <sheetData sheetId="7"/>
      <sheetData sheetId="8">
        <row r="6">
          <cell r="E6">
            <v>219.1</v>
          </cell>
        </row>
        <row r="12">
          <cell r="E12">
            <v>50</v>
          </cell>
        </row>
        <row r="17">
          <cell r="E17">
            <v>239</v>
          </cell>
        </row>
        <row r="18">
          <cell r="B18">
            <v>0.45679999999999998</v>
          </cell>
        </row>
        <row r="33">
          <cell r="E33">
            <v>-65625.699999999953</v>
          </cell>
        </row>
      </sheetData>
      <sheetData sheetId="9">
        <row r="6">
          <cell r="E6">
            <v>25</v>
          </cell>
        </row>
        <row r="12">
          <cell r="E12">
            <v>7</v>
          </cell>
        </row>
        <row r="17">
          <cell r="E17">
            <v>25</v>
          </cell>
        </row>
        <row r="18">
          <cell r="B18">
            <v>0.24</v>
          </cell>
        </row>
        <row r="33">
          <cell r="E33">
            <v>776.97000000000116</v>
          </cell>
        </row>
      </sheetData>
      <sheetData sheetId="10">
        <row r="6">
          <cell r="E6">
            <v>35.9</v>
          </cell>
        </row>
        <row r="12">
          <cell r="E12">
            <v>7.5</v>
          </cell>
        </row>
        <row r="17">
          <cell r="E17">
            <v>35.5</v>
          </cell>
        </row>
        <row r="18">
          <cell r="B18">
            <v>0.23219999999999999</v>
          </cell>
        </row>
        <row r="33">
          <cell r="E33">
            <v>-715.13000000000466</v>
          </cell>
        </row>
      </sheetData>
      <sheetData sheetId="11">
        <row r="6">
          <cell r="E6">
            <v>62.7</v>
          </cell>
          <cell r="F6">
            <v>237</v>
          </cell>
        </row>
        <row r="12">
          <cell r="E12">
            <v>23</v>
          </cell>
          <cell r="F12">
            <v>197</v>
          </cell>
        </row>
        <row r="17">
          <cell r="E17">
            <v>58.5</v>
          </cell>
          <cell r="F17">
            <v>281</v>
          </cell>
        </row>
        <row r="18">
          <cell r="B18">
            <v>0.2697</v>
          </cell>
        </row>
        <row r="33">
          <cell r="E33">
            <v>7367.4700000000303</v>
          </cell>
          <cell r="F33">
            <v>96734.913030550815</v>
          </cell>
        </row>
      </sheetData>
      <sheetData sheetId="12">
        <row r="6">
          <cell r="E6">
            <v>47.3</v>
          </cell>
          <cell r="F6">
            <v>144</v>
          </cell>
        </row>
        <row r="12">
          <cell r="E12">
            <v>33.5</v>
          </cell>
          <cell r="F12">
            <v>96</v>
          </cell>
        </row>
        <row r="17">
          <cell r="E17">
            <v>52</v>
          </cell>
          <cell r="F17">
            <v>144</v>
          </cell>
        </row>
        <row r="18">
          <cell r="B18">
            <v>0.60570000000000002</v>
          </cell>
        </row>
        <row r="33">
          <cell r="E33">
            <v>1946.053077964636</v>
          </cell>
          <cell r="F33">
            <v>9386.3190534232417</v>
          </cell>
        </row>
      </sheetData>
      <sheetData sheetId="13">
        <row r="6">
          <cell r="E6">
            <v>18</v>
          </cell>
          <cell r="F6">
            <v>160.5</v>
          </cell>
        </row>
        <row r="12">
          <cell r="E12">
            <v>15</v>
          </cell>
        </row>
        <row r="17">
          <cell r="E17">
            <v>22</v>
          </cell>
        </row>
        <row r="18">
          <cell r="B18">
            <v>0.44469999999999998</v>
          </cell>
        </row>
        <row r="33">
          <cell r="E33">
            <v>4065.1800000000221</v>
          </cell>
          <cell r="F33">
            <v>-5265.4424225999974</v>
          </cell>
        </row>
      </sheetData>
      <sheetData sheetId="14">
        <row r="6">
          <cell r="B6">
            <v>267</v>
          </cell>
        </row>
        <row r="12">
          <cell r="B12">
            <v>153.30000000000001</v>
          </cell>
        </row>
        <row r="17">
          <cell r="B17">
            <v>252</v>
          </cell>
        </row>
        <row r="18">
          <cell r="E18">
            <v>0.51515151515151514</v>
          </cell>
        </row>
        <row r="33">
          <cell r="E33">
            <v>-7281.0600000000559</v>
          </cell>
        </row>
      </sheetData>
      <sheetData sheetId="15">
        <row r="6">
          <cell r="E6">
            <v>28.3</v>
          </cell>
          <cell r="F6">
            <v>93.9</v>
          </cell>
        </row>
        <row r="12">
          <cell r="E12">
            <v>16</v>
          </cell>
          <cell r="F12">
            <v>33.5</v>
          </cell>
        </row>
        <row r="17">
          <cell r="E17">
            <v>28</v>
          </cell>
          <cell r="F17">
            <v>106</v>
          </cell>
        </row>
        <row r="18">
          <cell r="B18">
            <v>0.38640000000000002</v>
          </cell>
        </row>
        <row r="33">
          <cell r="E33">
            <v>6656.7399999999907</v>
          </cell>
          <cell r="F33">
            <v>-2628.1999999999534</v>
          </cell>
        </row>
      </sheetData>
      <sheetData sheetId="16">
        <row r="18">
          <cell r="E18">
            <v>0.2608695652173913</v>
          </cell>
        </row>
        <row r="33">
          <cell r="E33">
            <v>-46333.449999999953</v>
          </cell>
        </row>
      </sheetData>
      <sheetData sheetId="17">
        <row r="6">
          <cell r="E6">
            <v>960</v>
          </cell>
          <cell r="F6">
            <v>430</v>
          </cell>
        </row>
        <row r="12">
          <cell r="E12">
            <v>702.5</v>
          </cell>
          <cell r="F12">
            <v>225</v>
          </cell>
        </row>
        <row r="17">
          <cell r="E17">
            <v>953</v>
          </cell>
          <cell r="F17">
            <v>426</v>
          </cell>
        </row>
        <row r="18">
          <cell r="B18">
            <v>0.75</v>
          </cell>
        </row>
        <row r="33">
          <cell r="E33">
            <v>-15707.509999999776</v>
          </cell>
          <cell r="F33">
            <v>-121338.25</v>
          </cell>
        </row>
      </sheetData>
      <sheetData sheetId="18">
        <row r="6">
          <cell r="E6">
            <v>87.6</v>
          </cell>
        </row>
        <row r="12">
          <cell r="E12">
            <v>53</v>
          </cell>
        </row>
        <row r="17">
          <cell r="E17">
            <v>87</v>
          </cell>
        </row>
        <row r="18">
          <cell r="B18">
            <v>0.67759999999999998</v>
          </cell>
        </row>
        <row r="33">
          <cell r="E33">
            <v>-9690.3000000000466</v>
          </cell>
        </row>
      </sheetData>
      <sheetData sheetId="19">
        <row r="6">
          <cell r="E6">
            <v>163.19999999999999</v>
          </cell>
        </row>
        <row r="12">
          <cell r="E12">
            <v>9</v>
          </cell>
        </row>
        <row r="17">
          <cell r="E17">
            <v>161.5</v>
          </cell>
        </row>
        <row r="18">
          <cell r="B18">
            <v>0.36699999999999999</v>
          </cell>
        </row>
        <row r="33">
          <cell r="E33">
            <v>-45820.879999999888</v>
          </cell>
        </row>
      </sheetData>
      <sheetData sheetId="20">
        <row r="6">
          <cell r="E6">
            <v>1454</v>
          </cell>
          <cell r="F6">
            <v>1739.6</v>
          </cell>
          <cell r="G6">
            <v>449.5</v>
          </cell>
        </row>
        <row r="12">
          <cell r="E12">
            <v>215</v>
          </cell>
          <cell r="F12">
            <v>411.5</v>
          </cell>
          <cell r="G12">
            <v>153</v>
          </cell>
        </row>
        <row r="17">
          <cell r="E17">
            <v>1535.5</v>
          </cell>
          <cell r="F17">
            <v>1733.5</v>
          </cell>
          <cell r="G17">
            <v>451</v>
          </cell>
        </row>
        <row r="18">
          <cell r="B18">
            <v>0.59450000000000003</v>
          </cell>
        </row>
        <row r="33">
          <cell r="E33">
            <v>-727677.52999999933</v>
          </cell>
          <cell r="F33">
            <v>-684142.8900000006</v>
          </cell>
          <cell r="G33">
            <v>-126363.95000000019</v>
          </cell>
        </row>
      </sheetData>
      <sheetData sheetId="2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8350.6</v>
          </cell>
          <cell r="E4">
            <v>4233</v>
          </cell>
          <cell r="F4">
            <v>7857.63</v>
          </cell>
          <cell r="G4">
            <v>4447065.7</v>
          </cell>
          <cell r="H4">
            <v>8121</v>
          </cell>
          <cell r="I4">
            <v>69640328.120000005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41856.5</v>
          </cell>
          <cell r="E5">
            <v>14804.4</v>
          </cell>
          <cell r="F5">
            <v>7880.33</v>
          </cell>
          <cell r="G5">
            <v>13999632.15</v>
          </cell>
          <cell r="H5">
            <v>41311</v>
          </cell>
          <cell r="I5">
            <v>343842084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8047.1</v>
          </cell>
          <cell r="E6">
            <v>5616.1</v>
          </cell>
          <cell r="F6">
            <v>7793.34</v>
          </cell>
          <cell r="G6">
            <v>7840055.4299999997</v>
          </cell>
          <cell r="H6">
            <v>7469</v>
          </cell>
          <cell r="I6">
            <v>70553827.780000001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17208.900000000001</v>
          </cell>
          <cell r="E7">
            <v>5157</v>
          </cell>
          <cell r="F7">
            <v>7804.93</v>
          </cell>
          <cell r="G7">
            <v>4830003.1500000004</v>
          </cell>
          <cell r="H7">
            <v>16640.5</v>
          </cell>
          <cell r="I7">
            <v>139144144.52000001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1021.3</v>
          </cell>
          <cell r="E8">
            <v>299.2</v>
          </cell>
          <cell r="F8">
            <v>8438.3700000000008</v>
          </cell>
          <cell r="G8">
            <v>302971.12</v>
          </cell>
          <cell r="H8">
            <v>999</v>
          </cell>
          <cell r="I8">
            <v>8921075.120000001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954.3</v>
          </cell>
          <cell r="E9">
            <v>217.2</v>
          </cell>
          <cell r="F9">
            <v>8484.09</v>
          </cell>
          <cell r="G9">
            <v>221129.37</v>
          </cell>
          <cell r="H9">
            <v>904</v>
          </cell>
          <cell r="I9">
            <v>8313472.8399999999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10514.7</v>
          </cell>
          <cell r="E10">
            <v>6882.8</v>
          </cell>
          <cell r="F10">
            <v>7802.37</v>
          </cell>
          <cell r="G10">
            <v>9007772.0800000001</v>
          </cell>
          <cell r="H10">
            <v>9819.5</v>
          </cell>
          <cell r="I10">
            <v>91047042.579999998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2336.9</v>
          </cell>
          <cell r="E11">
            <v>1245</v>
          </cell>
          <cell r="F11">
            <v>7461.6</v>
          </cell>
          <cell r="G11">
            <v>1292754.5</v>
          </cell>
          <cell r="H11">
            <v>2242</v>
          </cell>
          <cell r="I11">
            <v>18729770.449999999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299.40000000000003</v>
          </cell>
          <cell r="E12">
            <v>136.30000000000001</v>
          </cell>
          <cell r="F12">
            <v>10460.61</v>
          </cell>
          <cell r="G12">
            <v>171093.78</v>
          </cell>
          <cell r="H12">
            <v>271</v>
          </cell>
          <cell r="I12">
            <v>3303001.16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2684.6</v>
          </cell>
          <cell r="E13">
            <v>1433.7</v>
          </cell>
          <cell r="F13">
            <v>8069.77</v>
          </cell>
          <cell r="G13">
            <v>1667564.54</v>
          </cell>
          <cell r="H13">
            <v>2456</v>
          </cell>
          <cell r="I13">
            <v>23331656.349999998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1409.2</v>
          </cell>
          <cell r="E14">
            <v>1110.7</v>
          </cell>
          <cell r="F14">
            <v>8454.2800000000007</v>
          </cell>
          <cell r="G14">
            <v>1901613.57</v>
          </cell>
          <cell r="H14">
            <v>1305.5</v>
          </cell>
          <cell r="I14">
            <v>13813831.050000001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51888.7</v>
          </cell>
          <cell r="E15">
            <v>12600.3</v>
          </cell>
          <cell r="F15">
            <v>8111.76</v>
          </cell>
          <cell r="G15">
            <v>12265278</v>
          </cell>
          <cell r="H15">
            <v>51369.5</v>
          </cell>
          <cell r="I15">
            <v>433166985.29999995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14734.6</v>
          </cell>
          <cell r="E16">
            <v>2427.3000000000002</v>
          </cell>
          <cell r="F16">
            <v>7918.74</v>
          </cell>
          <cell r="G16">
            <v>2306539.89</v>
          </cell>
          <cell r="H16">
            <v>14348.5</v>
          </cell>
          <cell r="I16">
            <v>118986055.89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173.4</v>
          </cell>
          <cell r="E17">
            <v>91.6</v>
          </cell>
          <cell r="F17">
            <v>14404.87</v>
          </cell>
          <cell r="G17">
            <v>158338.32999999999</v>
          </cell>
          <cell r="H17">
            <v>166.5</v>
          </cell>
          <cell r="I17">
            <v>2656142.77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39934.100000000006</v>
          </cell>
          <cell r="E18">
            <v>23848.7</v>
          </cell>
          <cell r="F18">
            <v>7993.08</v>
          </cell>
          <cell r="G18">
            <v>28424104.34</v>
          </cell>
          <cell r="H18">
            <v>39069.5</v>
          </cell>
          <cell r="I18">
            <v>347578357.69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2888.8</v>
          </cell>
          <cell r="E19">
            <v>1186.4000000000001</v>
          </cell>
          <cell r="F19">
            <v>7883.43</v>
          </cell>
          <cell r="G19">
            <v>1135009.57</v>
          </cell>
          <cell r="H19">
            <v>2893.5</v>
          </cell>
          <cell r="I19">
            <v>23415373.300000001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1533.6</v>
          </cell>
          <cell r="E20">
            <v>566.4</v>
          </cell>
          <cell r="F20">
            <v>8068.28</v>
          </cell>
          <cell r="G20">
            <v>548639.18000000005</v>
          </cell>
          <cell r="H20">
            <v>1509</v>
          </cell>
          <cell r="I20">
            <v>12921184.18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141.9</v>
          </cell>
          <cell r="E21">
            <v>69.099999999999994</v>
          </cell>
          <cell r="F21">
            <v>13916.69</v>
          </cell>
          <cell r="G21">
            <v>115397.18</v>
          </cell>
          <cell r="H21">
            <v>127</v>
          </cell>
          <cell r="I21">
            <v>2090175.25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50</v>
          </cell>
          <cell r="E22">
            <v>21.5</v>
          </cell>
          <cell r="F22">
            <v>16146.29</v>
          </cell>
          <cell r="G22">
            <v>41657.42</v>
          </cell>
          <cell r="H22">
            <v>38</v>
          </cell>
          <cell r="I22">
            <v>848971.76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284.60000000000002</v>
          </cell>
          <cell r="E23">
            <v>164.3</v>
          </cell>
          <cell r="F23">
            <v>10394.26</v>
          </cell>
          <cell r="G23">
            <v>204933.16</v>
          </cell>
          <cell r="H23">
            <v>266</v>
          </cell>
          <cell r="I23">
            <v>3163138.58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50</v>
          </cell>
          <cell r="E24">
            <v>21.6</v>
          </cell>
          <cell r="F24">
            <v>16146.29</v>
          </cell>
          <cell r="G24">
            <v>41851.18</v>
          </cell>
          <cell r="H24">
            <v>38.5</v>
          </cell>
          <cell r="I24">
            <v>849165.52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12.5</v>
          </cell>
          <cell r="F25">
            <v>16134.09</v>
          </cell>
          <cell r="G25">
            <v>24201.14</v>
          </cell>
          <cell r="H25">
            <v>30.5</v>
          </cell>
          <cell r="I25">
            <v>830905.84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1110.4000000000001</v>
          </cell>
          <cell r="E26">
            <v>770.2</v>
          </cell>
          <cell r="F26">
            <v>7539.84</v>
          </cell>
          <cell r="G26">
            <v>948324.49</v>
          </cell>
          <cell r="H26">
            <v>1132</v>
          </cell>
          <cell r="I26">
            <v>9404196.4100000001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251.9</v>
          </cell>
          <cell r="E27">
            <v>78</v>
          </cell>
          <cell r="F27">
            <v>10868.94</v>
          </cell>
          <cell r="G27">
            <v>101733.28</v>
          </cell>
          <cell r="H27">
            <v>234</v>
          </cell>
          <cell r="I27">
            <v>2836429.4499999997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29821.599999999999</v>
          </cell>
          <cell r="E28">
            <v>7828.1</v>
          </cell>
          <cell r="F28">
            <v>7951.23</v>
          </cell>
          <cell r="G28">
            <v>7469166.6699999999</v>
          </cell>
          <cell r="H28">
            <v>29663.5</v>
          </cell>
          <cell r="I28">
            <v>244587689.16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29675.7</v>
          </cell>
          <cell r="E29">
            <v>5454.2</v>
          </cell>
          <cell r="F29">
            <v>8129.04</v>
          </cell>
          <cell r="G29">
            <v>5320491.9800000004</v>
          </cell>
          <cell r="H29">
            <v>29292.5</v>
          </cell>
          <cell r="I29">
            <v>246518892.06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909.09999999999991</v>
          </cell>
          <cell r="E30">
            <v>226.7</v>
          </cell>
          <cell r="F30">
            <v>8373.8700000000008</v>
          </cell>
          <cell r="G30">
            <v>227802.89</v>
          </cell>
          <cell r="H30">
            <v>883</v>
          </cell>
          <cell r="I30">
            <v>7840492.6200000001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1240.7</v>
          </cell>
          <cell r="E31">
            <v>335.8</v>
          </cell>
          <cell r="F31">
            <v>8004.97</v>
          </cell>
          <cell r="G31">
            <v>322568.40000000002</v>
          </cell>
          <cell r="H31">
            <v>1206.5</v>
          </cell>
          <cell r="I31">
            <v>10254338.560000001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121.5</v>
          </cell>
          <cell r="E32">
            <v>46</v>
          </cell>
          <cell r="F32">
            <v>14251.51</v>
          </cell>
          <cell r="G32">
            <v>78668.36</v>
          </cell>
          <cell r="H32">
            <v>111</v>
          </cell>
          <cell r="I32">
            <v>1797082.28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172</v>
          </cell>
          <cell r="E33">
            <v>73.099999999999994</v>
          </cell>
          <cell r="F33">
            <v>13528.41</v>
          </cell>
          <cell r="G33">
            <v>118671.2</v>
          </cell>
          <cell r="H33">
            <v>164</v>
          </cell>
          <cell r="I33">
            <v>2445557.4899999998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826.9</v>
          </cell>
          <cell r="E34">
            <v>191.4</v>
          </cell>
          <cell r="F34">
            <v>8729.35</v>
          </cell>
          <cell r="G34">
            <v>200495.65</v>
          </cell>
          <cell r="H34">
            <v>757</v>
          </cell>
          <cell r="I34">
            <v>7418792.7999999998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997.3</v>
          </cell>
          <cell r="E35">
            <v>426.3</v>
          </cell>
          <cell r="F35">
            <v>7845.34</v>
          </cell>
          <cell r="G35">
            <v>419000.17</v>
          </cell>
          <cell r="H35">
            <v>933.5</v>
          </cell>
          <cell r="I35">
            <v>8243156.5499999998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376.7</v>
          </cell>
          <cell r="E36">
            <v>175.9</v>
          </cell>
          <cell r="F36">
            <v>9492.83</v>
          </cell>
          <cell r="G36">
            <v>200374.73</v>
          </cell>
          <cell r="H36">
            <v>355</v>
          </cell>
          <cell r="I36">
            <v>3776325.14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213.5</v>
          </cell>
          <cell r="E37">
            <v>159</v>
          </cell>
          <cell r="F37">
            <v>12377.52</v>
          </cell>
          <cell r="G37">
            <v>236163.05</v>
          </cell>
          <cell r="H37">
            <v>203</v>
          </cell>
          <cell r="I37">
            <v>2878763.1599999997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221.7</v>
          </cell>
          <cell r="E38">
            <v>149.1</v>
          </cell>
          <cell r="F38">
            <v>11956.41</v>
          </cell>
          <cell r="G38">
            <v>213924.1</v>
          </cell>
          <cell r="H38">
            <v>191.5</v>
          </cell>
          <cell r="I38">
            <v>2864660.29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285.10000000000002</v>
          </cell>
          <cell r="E39">
            <v>191.5</v>
          </cell>
          <cell r="F39">
            <v>10546.84</v>
          </cell>
          <cell r="G39">
            <v>242366.43</v>
          </cell>
          <cell r="H39">
            <v>253</v>
          </cell>
          <cell r="I39">
            <v>3249271.12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449.4</v>
          </cell>
          <cell r="E40">
            <v>295.5</v>
          </cell>
          <cell r="F40">
            <v>8720.51</v>
          </cell>
          <cell r="G40">
            <v>309229.26</v>
          </cell>
          <cell r="H40">
            <v>421.5</v>
          </cell>
          <cell r="I40">
            <v>4228226.1400000006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361.9</v>
          </cell>
          <cell r="E41">
            <v>138.5</v>
          </cell>
          <cell r="F41">
            <v>9984.58</v>
          </cell>
          <cell r="G41">
            <v>165943.78</v>
          </cell>
          <cell r="H41">
            <v>335</v>
          </cell>
          <cell r="I41">
            <v>3779364.56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4772.5</v>
          </cell>
          <cell r="E42">
            <v>2222</v>
          </cell>
          <cell r="F42">
            <v>7673.17</v>
          </cell>
          <cell r="G42">
            <v>2206048.6</v>
          </cell>
          <cell r="H42">
            <v>4526.5</v>
          </cell>
          <cell r="I42">
            <v>38826231.129999995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86193</v>
          </cell>
          <cell r="E43">
            <v>49033</v>
          </cell>
          <cell r="F43">
            <v>7999.02</v>
          </cell>
          <cell r="G43">
            <v>59335356.079999998</v>
          </cell>
          <cell r="H43">
            <v>82511</v>
          </cell>
          <cell r="I43">
            <v>748684542.96000004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254.1</v>
          </cell>
          <cell r="E44">
            <v>125.1</v>
          </cell>
          <cell r="F44">
            <v>11773.98</v>
          </cell>
          <cell r="G44">
            <v>176751.02</v>
          </cell>
          <cell r="H44">
            <v>235.5</v>
          </cell>
          <cell r="I44">
            <v>3168519.96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64223.7</v>
          </cell>
          <cell r="E45">
            <v>6160.1</v>
          </cell>
          <cell r="F45">
            <v>8004.95</v>
          </cell>
          <cell r="G45">
            <v>5917354.5499999998</v>
          </cell>
          <cell r="H45">
            <v>63872.5</v>
          </cell>
          <cell r="I45">
            <v>519233734.88999999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6862.8</v>
          </cell>
          <cell r="E46">
            <v>2075.3000000000002</v>
          </cell>
          <cell r="F46">
            <v>8406.5</v>
          </cell>
          <cell r="G46">
            <v>2093521.2</v>
          </cell>
          <cell r="H46">
            <v>6675.5</v>
          </cell>
          <cell r="I46">
            <v>59773283.609999999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2385.2000000000003</v>
          </cell>
          <cell r="E47">
            <v>314.7</v>
          </cell>
          <cell r="F47">
            <v>8122.05</v>
          </cell>
          <cell r="G47">
            <v>306720.93</v>
          </cell>
          <cell r="H47">
            <v>2329.5</v>
          </cell>
          <cell r="I47">
            <v>19679424.149999999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285.60000000000002</v>
          </cell>
          <cell r="E48">
            <v>76.900000000000006</v>
          </cell>
          <cell r="F48">
            <v>11437.69</v>
          </cell>
          <cell r="G48">
            <v>105547.03</v>
          </cell>
          <cell r="H48">
            <v>247.5</v>
          </cell>
          <cell r="I48">
            <v>3372152.27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283.60000000000002</v>
          </cell>
          <cell r="E49">
            <v>102.4</v>
          </cell>
          <cell r="F49">
            <v>11342.75</v>
          </cell>
          <cell r="G49">
            <v>139379.72</v>
          </cell>
          <cell r="H49">
            <v>273</v>
          </cell>
          <cell r="I49">
            <v>3356183.86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203</v>
          </cell>
          <cell r="E50">
            <v>50.6</v>
          </cell>
          <cell r="F50">
            <v>13495.12</v>
          </cell>
          <cell r="G50">
            <v>81942.39</v>
          </cell>
          <cell r="H50">
            <v>194.5</v>
          </cell>
          <cell r="I50">
            <v>2815636.38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5</v>
          </cell>
          <cell r="F51">
            <v>17328.990000000002</v>
          </cell>
          <cell r="G51">
            <v>10397.39</v>
          </cell>
          <cell r="H51">
            <v>4</v>
          </cell>
          <cell r="I51">
            <v>876846.65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511.5</v>
          </cell>
          <cell r="E52">
            <v>203.3</v>
          </cell>
          <cell r="F52">
            <v>9117.1</v>
          </cell>
          <cell r="G52">
            <v>226872.14</v>
          </cell>
          <cell r="H52">
            <v>478</v>
          </cell>
          <cell r="I52">
            <v>4890267.6499999994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11457.199999999999</v>
          </cell>
          <cell r="E53">
            <v>7537.9</v>
          </cell>
          <cell r="F53">
            <v>7756.9</v>
          </cell>
          <cell r="G53">
            <v>9448065.8000000007</v>
          </cell>
          <cell r="H53">
            <v>11214.5</v>
          </cell>
          <cell r="I53">
            <v>98320370.320000008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8987.7999999999993</v>
          </cell>
          <cell r="E54">
            <v>3401</v>
          </cell>
          <cell r="F54">
            <v>7579.62</v>
          </cell>
          <cell r="G54">
            <v>3100608.95</v>
          </cell>
          <cell r="H54">
            <v>8812</v>
          </cell>
          <cell r="I54">
            <v>71590785.219999999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7669.5</v>
          </cell>
          <cell r="E55">
            <v>2707.5</v>
          </cell>
          <cell r="F55">
            <v>7636.26</v>
          </cell>
          <cell r="G55">
            <v>2481019.84</v>
          </cell>
          <cell r="H55">
            <v>7435.5</v>
          </cell>
          <cell r="I55">
            <v>61092782.759999998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29905.7</v>
          </cell>
          <cell r="E56">
            <v>15105.9</v>
          </cell>
          <cell r="F56">
            <v>7773.38</v>
          </cell>
          <cell r="G56">
            <v>15681730.65</v>
          </cell>
          <cell r="H56">
            <v>29038</v>
          </cell>
          <cell r="I56">
            <v>248126830.40000001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4942.1000000000004</v>
          </cell>
          <cell r="E57">
            <v>594.70000000000005</v>
          </cell>
          <cell r="F57">
            <v>7748.69</v>
          </cell>
          <cell r="G57">
            <v>552977.48</v>
          </cell>
          <cell r="H57">
            <v>4889.5</v>
          </cell>
          <cell r="I57">
            <v>39367187.129999995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1433.4</v>
          </cell>
          <cell r="E58">
            <v>340.2</v>
          </cell>
          <cell r="F58">
            <v>8241.85</v>
          </cell>
          <cell r="G58">
            <v>336465.36</v>
          </cell>
          <cell r="H58">
            <v>1406</v>
          </cell>
          <cell r="I58">
            <v>12150335.91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24124.2</v>
          </cell>
          <cell r="E59">
            <v>2641.6</v>
          </cell>
          <cell r="F59">
            <v>7825.39</v>
          </cell>
          <cell r="G59">
            <v>2480585.5099999998</v>
          </cell>
          <cell r="H59">
            <v>24380</v>
          </cell>
          <cell r="I59">
            <v>191970285.03999999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979.4</v>
          </cell>
          <cell r="E60">
            <v>478.1</v>
          </cell>
          <cell r="F60">
            <v>8367.67</v>
          </cell>
          <cell r="G60">
            <v>535479.21</v>
          </cell>
          <cell r="H60">
            <v>915.5</v>
          </cell>
          <cell r="I60">
            <v>8730770.6600000001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642.59999999999991</v>
          </cell>
          <cell r="E61">
            <v>128.30000000000001</v>
          </cell>
          <cell r="F61">
            <v>8935.44</v>
          </cell>
          <cell r="G61">
            <v>137570.07999999999</v>
          </cell>
          <cell r="H61">
            <v>621</v>
          </cell>
          <cell r="I61">
            <v>5865665.0300000003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248.7</v>
          </cell>
          <cell r="E62">
            <v>154</v>
          </cell>
          <cell r="F62">
            <v>11988.26</v>
          </cell>
          <cell r="G62">
            <v>221543.13</v>
          </cell>
          <cell r="H62">
            <v>238.5</v>
          </cell>
          <cell r="I62">
            <v>3203024.52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6157.7</v>
          </cell>
          <cell r="E63">
            <v>438</v>
          </cell>
          <cell r="F63">
            <v>7864.64</v>
          </cell>
          <cell r="G63">
            <v>413365.72</v>
          </cell>
          <cell r="H63">
            <v>6151</v>
          </cell>
          <cell r="I63">
            <v>49050267.739999995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21743.7</v>
          </cell>
          <cell r="E64">
            <v>5279.5</v>
          </cell>
          <cell r="F64">
            <v>7769.46</v>
          </cell>
          <cell r="G64">
            <v>4922262.1500000004</v>
          </cell>
          <cell r="H64">
            <v>19821</v>
          </cell>
          <cell r="I64">
            <v>173280224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187.8</v>
          </cell>
          <cell r="E65">
            <v>109.5</v>
          </cell>
          <cell r="F65">
            <v>13520.69</v>
          </cell>
          <cell r="G65">
            <v>177661.86</v>
          </cell>
          <cell r="H65">
            <v>219</v>
          </cell>
          <cell r="I65">
            <v>2658430.5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271.39999999999998</v>
          </cell>
          <cell r="E66">
            <v>114.6</v>
          </cell>
          <cell r="F66">
            <v>11272.64</v>
          </cell>
          <cell r="G66">
            <v>155021.37</v>
          </cell>
          <cell r="H66">
            <v>263</v>
          </cell>
          <cell r="I66">
            <v>3214416.39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3690</v>
          </cell>
          <cell r="E67">
            <v>1597.8</v>
          </cell>
          <cell r="F67">
            <v>7480.31</v>
          </cell>
          <cell r="G67">
            <v>1497427.44</v>
          </cell>
          <cell r="H67">
            <v>3498</v>
          </cell>
          <cell r="I67">
            <v>29393359.199999999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1396</v>
          </cell>
          <cell r="E68">
            <v>634.79999999999995</v>
          </cell>
          <cell r="F68">
            <v>7829.81</v>
          </cell>
          <cell r="G68">
            <v>651723.25</v>
          </cell>
          <cell r="H68">
            <v>1260.5</v>
          </cell>
          <cell r="I68">
            <v>11582131.74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200.1</v>
          </cell>
          <cell r="E69">
            <v>68</v>
          </cell>
          <cell r="F69">
            <v>12839.82</v>
          </cell>
          <cell r="G69">
            <v>104772.89</v>
          </cell>
          <cell r="H69">
            <v>181.5</v>
          </cell>
          <cell r="I69">
            <v>2674019.9299999997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5969.1</v>
          </cell>
          <cell r="E70">
            <v>1844.4</v>
          </cell>
          <cell r="F70">
            <v>8337.07</v>
          </cell>
          <cell r="G70">
            <v>1845227.14</v>
          </cell>
          <cell r="H70">
            <v>5716.5</v>
          </cell>
          <cell r="I70">
            <v>51610034.770000003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4761.2</v>
          </cell>
          <cell r="E71">
            <v>1987</v>
          </cell>
          <cell r="F71">
            <v>7741.99</v>
          </cell>
          <cell r="G71">
            <v>1895967.4</v>
          </cell>
          <cell r="H71">
            <v>4560.5</v>
          </cell>
          <cell r="I71">
            <v>38757142.990000002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1100.5999999999999</v>
          </cell>
          <cell r="E72">
            <v>511.1</v>
          </cell>
          <cell r="F72">
            <v>8396.92</v>
          </cell>
          <cell r="G72">
            <v>554215.16</v>
          </cell>
          <cell r="H72">
            <v>1045</v>
          </cell>
          <cell r="I72">
            <v>9795870.370000001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402.7</v>
          </cell>
          <cell r="E73">
            <v>92.5</v>
          </cell>
          <cell r="F73">
            <v>10127.719999999999</v>
          </cell>
          <cell r="G73">
            <v>112417.67</v>
          </cell>
          <cell r="H73">
            <v>385</v>
          </cell>
          <cell r="I73">
            <v>4190849.7199999997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433.5</v>
          </cell>
          <cell r="E74">
            <v>146.19999999999999</v>
          </cell>
          <cell r="F74">
            <v>9738.56</v>
          </cell>
          <cell r="G74">
            <v>170853.31</v>
          </cell>
          <cell r="H74">
            <v>409.5</v>
          </cell>
          <cell r="I74">
            <v>4392519.3500000006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1214.3</v>
          </cell>
          <cell r="E75">
            <v>325.89999999999998</v>
          </cell>
          <cell r="F75">
            <v>8212.3799999999992</v>
          </cell>
          <cell r="G75">
            <v>321169.64</v>
          </cell>
          <cell r="H75">
            <v>1171</v>
          </cell>
          <cell r="I75">
            <v>10293459.15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1947.6</v>
          </cell>
          <cell r="E76">
            <v>442.4</v>
          </cell>
          <cell r="F76">
            <v>8107.38</v>
          </cell>
          <cell r="G76">
            <v>430404.51</v>
          </cell>
          <cell r="H76">
            <v>1905.5</v>
          </cell>
          <cell r="I76">
            <v>16220334.709999999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98.1</v>
          </cell>
          <cell r="E77">
            <v>35.200000000000003</v>
          </cell>
          <cell r="F77">
            <v>16559.8</v>
          </cell>
          <cell r="G77">
            <v>69948.600000000006</v>
          </cell>
          <cell r="H77">
            <v>92.5</v>
          </cell>
          <cell r="I77">
            <v>1694465.08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528.6</v>
          </cell>
          <cell r="E78">
            <v>362.8</v>
          </cell>
          <cell r="F78">
            <v>8337.32</v>
          </cell>
          <cell r="G78">
            <v>517070.95</v>
          </cell>
          <cell r="H78">
            <v>507</v>
          </cell>
          <cell r="I78">
            <v>4881484.6100000003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212.2</v>
          </cell>
          <cell r="E79">
            <v>110.1</v>
          </cell>
          <cell r="F79">
            <v>11978.76</v>
          </cell>
          <cell r="G79">
            <v>158263.39000000001</v>
          </cell>
          <cell r="H79">
            <v>206.5</v>
          </cell>
          <cell r="I79">
            <v>2700156.4699999997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178.60000000000002</v>
          </cell>
          <cell r="E80">
            <v>63.7</v>
          </cell>
          <cell r="F80">
            <v>13768.68</v>
          </cell>
          <cell r="G80">
            <v>105247.76</v>
          </cell>
          <cell r="H80">
            <v>164.5</v>
          </cell>
          <cell r="I80">
            <v>2564333.2599999998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81179.600000000006</v>
          </cell>
          <cell r="E81">
            <v>21708.9</v>
          </cell>
          <cell r="F81">
            <v>7933.74</v>
          </cell>
          <cell r="G81">
            <v>20667932.039999999</v>
          </cell>
          <cell r="H81">
            <v>80479</v>
          </cell>
          <cell r="I81">
            <v>664648453.39999998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174.6</v>
          </cell>
          <cell r="E82">
            <v>55.8</v>
          </cell>
          <cell r="F82">
            <v>12895.63</v>
          </cell>
          <cell r="G82">
            <v>86349.17</v>
          </cell>
          <cell r="H82">
            <v>169</v>
          </cell>
          <cell r="I82">
            <v>2337926.89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64.7</v>
          </cell>
          <cell r="E83">
            <v>25.7</v>
          </cell>
          <cell r="F83">
            <v>15428.82</v>
          </cell>
          <cell r="G83">
            <v>47582.49</v>
          </cell>
          <cell r="H83">
            <v>56.5</v>
          </cell>
          <cell r="I83">
            <v>1045827.4299999999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175.2</v>
          </cell>
          <cell r="E84">
            <v>74.2</v>
          </cell>
          <cell r="F84">
            <v>12999.64</v>
          </cell>
          <cell r="G84">
            <v>115748.83</v>
          </cell>
          <cell r="H84">
            <v>165.5</v>
          </cell>
          <cell r="I84">
            <v>2393286.4700000002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106.2</v>
          </cell>
          <cell r="E85">
            <v>37.5</v>
          </cell>
          <cell r="F85">
            <v>14312.05</v>
          </cell>
          <cell r="G85">
            <v>64404.23</v>
          </cell>
          <cell r="H85">
            <v>87</v>
          </cell>
          <cell r="I85">
            <v>1584344.1600000001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187.5</v>
          </cell>
          <cell r="E86">
            <v>65.900000000000006</v>
          </cell>
          <cell r="F86">
            <v>12687.68</v>
          </cell>
          <cell r="G86">
            <v>100334.16</v>
          </cell>
          <cell r="H86">
            <v>177.5</v>
          </cell>
          <cell r="I86">
            <v>2479273.9300000002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114.1</v>
          </cell>
          <cell r="E87">
            <v>64.3</v>
          </cell>
          <cell r="F87">
            <v>14547.56</v>
          </cell>
          <cell r="G87">
            <v>112249.01</v>
          </cell>
          <cell r="H87">
            <v>101</v>
          </cell>
          <cell r="I87">
            <v>1772126.17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710.2</v>
          </cell>
          <cell r="E88">
            <v>372.5</v>
          </cell>
          <cell r="F88">
            <v>8035.81</v>
          </cell>
          <cell r="G88">
            <v>409135.31</v>
          </cell>
          <cell r="H88">
            <v>689.5</v>
          </cell>
          <cell r="I88">
            <v>6116168.75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990.2</v>
          </cell>
          <cell r="E89">
            <v>465.7</v>
          </cell>
          <cell r="F89">
            <v>8315.5</v>
          </cell>
          <cell r="G89">
            <v>516386.6</v>
          </cell>
          <cell r="H89">
            <v>897.5</v>
          </cell>
          <cell r="I89">
            <v>8750395.2799999993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5273.5</v>
          </cell>
          <cell r="E90">
            <v>1381</v>
          </cell>
          <cell r="F90">
            <v>8030.84</v>
          </cell>
          <cell r="G90">
            <v>1330870.21</v>
          </cell>
          <cell r="H90">
            <v>5182.5</v>
          </cell>
          <cell r="I90">
            <v>43568018.68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1326</v>
          </cell>
          <cell r="E91">
            <v>266.2</v>
          </cell>
          <cell r="F91">
            <v>8448.44</v>
          </cell>
          <cell r="G91">
            <v>269876.99</v>
          </cell>
          <cell r="H91">
            <v>1291</v>
          </cell>
          <cell r="I91">
            <v>11466738.41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831</v>
          </cell>
          <cell r="E92">
            <v>398.4</v>
          </cell>
          <cell r="F92">
            <v>8779.3700000000008</v>
          </cell>
          <cell r="G92">
            <v>445660.74</v>
          </cell>
          <cell r="H92">
            <v>838</v>
          </cell>
          <cell r="I92">
            <v>7741319.8700000001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29438.400000000001</v>
          </cell>
          <cell r="E93">
            <v>7217.1</v>
          </cell>
          <cell r="F93">
            <v>7648.3</v>
          </cell>
          <cell r="G93">
            <v>6623825.04</v>
          </cell>
          <cell r="H93">
            <v>29199</v>
          </cell>
          <cell r="I93">
            <v>234430077.66999999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15252</v>
          </cell>
          <cell r="E94">
            <v>4757.1000000000004</v>
          </cell>
          <cell r="F94">
            <v>7632.86</v>
          </cell>
          <cell r="G94">
            <v>4357231.3099999996</v>
          </cell>
          <cell r="H94">
            <v>15123</v>
          </cell>
          <cell r="I94">
            <v>121484954.34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1068.9000000000001</v>
          </cell>
          <cell r="E95">
            <v>362.6</v>
          </cell>
          <cell r="F95">
            <v>8474.35</v>
          </cell>
          <cell r="G95">
            <v>368735.79</v>
          </cell>
          <cell r="H95">
            <v>1080</v>
          </cell>
          <cell r="I95">
            <v>9426965.3399999999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1085.8999999999999</v>
          </cell>
          <cell r="E96">
            <v>717.1</v>
          </cell>
          <cell r="F96">
            <v>8095.59</v>
          </cell>
          <cell r="G96">
            <v>988539.69</v>
          </cell>
          <cell r="H96">
            <v>1006.5</v>
          </cell>
          <cell r="I96">
            <v>9779535.7400000002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187.2</v>
          </cell>
          <cell r="E97">
            <v>97.1</v>
          </cell>
          <cell r="F97">
            <v>13062.63</v>
          </cell>
          <cell r="G97">
            <v>152205.73000000001</v>
          </cell>
          <cell r="H97">
            <v>179.5</v>
          </cell>
          <cell r="I97">
            <v>2597529.4899999998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355.29999999999995</v>
          </cell>
          <cell r="E98">
            <v>110.4</v>
          </cell>
          <cell r="F98">
            <v>9893.76</v>
          </cell>
          <cell r="G98">
            <v>131072.51</v>
          </cell>
          <cell r="H98">
            <v>342</v>
          </cell>
          <cell r="I98">
            <v>3646324.82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112.7</v>
          </cell>
          <cell r="E99">
            <v>81.3</v>
          </cell>
          <cell r="F99">
            <v>14561.15</v>
          </cell>
          <cell r="G99">
            <v>142058.57</v>
          </cell>
          <cell r="H99">
            <v>107</v>
          </cell>
          <cell r="I99">
            <v>1783100.11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452.9</v>
          </cell>
          <cell r="E100">
            <v>76.7</v>
          </cell>
          <cell r="F100">
            <v>8043.44</v>
          </cell>
          <cell r="G100">
            <v>74031.8</v>
          </cell>
          <cell r="H100">
            <v>462.5</v>
          </cell>
          <cell r="I100">
            <v>3574591.81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14</v>
          </cell>
          <cell r="F101">
            <v>15402.53</v>
          </cell>
          <cell r="G101">
            <v>25876.25</v>
          </cell>
          <cell r="H101">
            <v>47</v>
          </cell>
          <cell r="I101">
            <v>796002.65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162.5</v>
          </cell>
          <cell r="E102">
            <v>37.200000000000003</v>
          </cell>
          <cell r="F102">
            <v>13695.82</v>
          </cell>
          <cell r="G102">
            <v>61138.13</v>
          </cell>
          <cell r="H102">
            <v>157.5</v>
          </cell>
          <cell r="I102">
            <v>2286708.5099999998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485.7</v>
          </cell>
          <cell r="E103">
            <v>170.9</v>
          </cell>
          <cell r="F103">
            <v>8766.07</v>
          </cell>
          <cell r="G103">
            <v>179790.91</v>
          </cell>
          <cell r="H103">
            <v>461</v>
          </cell>
          <cell r="I103">
            <v>4437469.92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18</v>
          </cell>
          <cell r="F104">
            <v>16243.83</v>
          </cell>
          <cell r="G104">
            <v>35086.67</v>
          </cell>
          <cell r="H104">
            <v>41</v>
          </cell>
          <cell r="I104">
            <v>847278.12000000011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2137.9</v>
          </cell>
          <cell r="E105">
            <v>880.6</v>
          </cell>
          <cell r="F105">
            <v>7693.57</v>
          </cell>
          <cell r="G105">
            <v>834945.82</v>
          </cell>
          <cell r="H105">
            <v>2022</v>
          </cell>
          <cell r="I105">
            <v>17283036.400000002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186.8</v>
          </cell>
          <cell r="E106">
            <v>45.5</v>
          </cell>
          <cell r="F106">
            <v>13150.49</v>
          </cell>
          <cell r="G106">
            <v>71801.649999999994</v>
          </cell>
          <cell r="H106">
            <v>173</v>
          </cell>
          <cell r="I106">
            <v>2528312.2599999998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309.7</v>
          </cell>
          <cell r="E107">
            <v>74.599999999999994</v>
          </cell>
          <cell r="F107">
            <v>10650.54</v>
          </cell>
          <cell r="G107">
            <v>95343.65</v>
          </cell>
          <cell r="H107">
            <v>297</v>
          </cell>
          <cell r="I107">
            <v>3393816.46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166.79999999999998</v>
          </cell>
          <cell r="E108">
            <v>34.200000000000003</v>
          </cell>
          <cell r="F108">
            <v>13785.46</v>
          </cell>
          <cell r="G108">
            <v>56575.54</v>
          </cell>
          <cell r="H108">
            <v>138.5</v>
          </cell>
          <cell r="I108">
            <v>2355990.9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173.6</v>
          </cell>
          <cell r="E109">
            <v>58</v>
          </cell>
          <cell r="F109">
            <v>13546.19</v>
          </cell>
          <cell r="G109">
            <v>94281.5</v>
          </cell>
          <cell r="H109">
            <v>164</v>
          </cell>
          <cell r="I109">
            <v>2445900.4900000002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442.3</v>
          </cell>
          <cell r="E110">
            <v>154.1</v>
          </cell>
          <cell r="F110">
            <v>9028.9</v>
          </cell>
          <cell r="G110">
            <v>166962.34</v>
          </cell>
          <cell r="H110">
            <v>413</v>
          </cell>
          <cell r="I110">
            <v>4160442.9699999997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21899.3</v>
          </cell>
          <cell r="E111">
            <v>9455.2000000000007</v>
          </cell>
          <cell r="F111">
            <v>7410.53</v>
          </cell>
          <cell r="G111">
            <v>8678058.1099999994</v>
          </cell>
          <cell r="H111">
            <v>21372.5</v>
          </cell>
          <cell r="I111">
            <v>174437369.09999999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82.1</v>
          </cell>
          <cell r="E112">
            <v>30.3</v>
          </cell>
          <cell r="F112">
            <v>16263.77</v>
          </cell>
          <cell r="G112">
            <v>59135.08</v>
          </cell>
          <cell r="H112">
            <v>77.5</v>
          </cell>
          <cell r="I112">
            <v>1394390.95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2081.1</v>
          </cell>
          <cell r="E113">
            <v>724.3</v>
          </cell>
          <cell r="F113">
            <v>7568.88</v>
          </cell>
          <cell r="G113">
            <v>657856.81000000006</v>
          </cell>
          <cell r="H113">
            <v>1988.5</v>
          </cell>
          <cell r="I113">
            <v>16577376.648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2717.5</v>
          </cell>
          <cell r="E114">
            <v>1583.4</v>
          </cell>
          <cell r="F114">
            <v>7512.97</v>
          </cell>
          <cell r="G114">
            <v>1763246.0800000001</v>
          </cell>
          <cell r="H114">
            <v>2614</v>
          </cell>
          <cell r="I114">
            <v>22180078.77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704.7</v>
          </cell>
          <cell r="E115">
            <v>223.7</v>
          </cell>
          <cell r="F115">
            <v>8547.17</v>
          </cell>
          <cell r="G115">
            <v>229440.36</v>
          </cell>
          <cell r="H115">
            <v>647</v>
          </cell>
          <cell r="I115">
            <v>6246991.2700000005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465</v>
          </cell>
          <cell r="E116">
            <v>228.5</v>
          </cell>
          <cell r="F116">
            <v>8828.3700000000008</v>
          </cell>
          <cell r="G116">
            <v>267208.38</v>
          </cell>
          <cell r="H116">
            <v>445.5</v>
          </cell>
          <cell r="I116">
            <v>4354651.4000000004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5884.1</v>
          </cell>
          <cell r="E117">
            <v>2557.1999999999998</v>
          </cell>
          <cell r="F117">
            <v>7851.02</v>
          </cell>
          <cell r="G117">
            <v>2490890.2799999998</v>
          </cell>
          <cell r="H117">
            <v>5751</v>
          </cell>
          <cell r="I117">
            <v>48686368.359999999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</v>
          </cell>
          <cell r="E118">
            <v>153.30000000000001</v>
          </cell>
          <cell r="F118">
            <v>12686.5</v>
          </cell>
          <cell r="G118">
            <v>233380.86</v>
          </cell>
          <cell r="H118">
            <v>252</v>
          </cell>
          <cell r="I118">
            <v>3620676.45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1484.3</v>
          </cell>
          <cell r="E119">
            <v>711.1</v>
          </cell>
          <cell r="F119">
            <v>8098.23</v>
          </cell>
          <cell r="G119">
            <v>755376.02</v>
          </cell>
          <cell r="H119">
            <v>1411</v>
          </cell>
          <cell r="I119">
            <v>12775585.51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3033.5</v>
          </cell>
          <cell r="E120">
            <v>1774.9</v>
          </cell>
          <cell r="F120">
            <v>7748.56</v>
          </cell>
          <cell r="G120">
            <v>2060363.2</v>
          </cell>
          <cell r="H120">
            <v>2890.5</v>
          </cell>
          <cell r="I120">
            <v>25565612.140000001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215.9</v>
          </cell>
          <cell r="E121">
            <v>84.4</v>
          </cell>
          <cell r="F121">
            <v>12863.29</v>
          </cell>
          <cell r="G121">
            <v>130279.42</v>
          </cell>
          <cell r="H121">
            <v>198</v>
          </cell>
          <cell r="I121">
            <v>2907464.1399999997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553.29999999999995</v>
          </cell>
          <cell r="E122">
            <v>176.3</v>
          </cell>
          <cell r="F122">
            <v>8849.5499999999993</v>
          </cell>
          <cell r="G122">
            <v>187220.98</v>
          </cell>
          <cell r="H122">
            <v>512.5</v>
          </cell>
          <cell r="I122">
            <v>5083674.32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1356.8</v>
          </cell>
          <cell r="E123">
            <v>915.7</v>
          </cell>
          <cell r="F123">
            <v>7885.55</v>
          </cell>
          <cell r="G123">
            <v>1216506.3700000001</v>
          </cell>
          <cell r="H123">
            <v>1300</v>
          </cell>
          <cell r="I123">
            <v>11915621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803.5</v>
          </cell>
          <cell r="E124">
            <v>549.29999999999995</v>
          </cell>
          <cell r="F124">
            <v>8254.74</v>
          </cell>
          <cell r="G124">
            <v>775177.68</v>
          </cell>
          <cell r="H124">
            <v>767.5</v>
          </cell>
          <cell r="I124">
            <v>7407862.4699999997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130.9</v>
          </cell>
          <cell r="E125">
            <v>64.2</v>
          </cell>
          <cell r="F125">
            <v>14721.91</v>
          </cell>
          <cell r="G125">
            <v>113417.63</v>
          </cell>
          <cell r="H125">
            <v>125</v>
          </cell>
          <cell r="I125">
            <v>2040516.24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399.4</v>
          </cell>
          <cell r="E126">
            <v>176.9</v>
          </cell>
          <cell r="F126">
            <v>9384.68</v>
          </cell>
          <cell r="G126">
            <v>199217.99</v>
          </cell>
          <cell r="H126">
            <v>379.5</v>
          </cell>
          <cell r="I126">
            <v>3947459.3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202.3</v>
          </cell>
          <cell r="E127">
            <v>84</v>
          </cell>
          <cell r="F127">
            <v>12744.2</v>
          </cell>
          <cell r="G127">
            <v>128461.58</v>
          </cell>
          <cell r="H127">
            <v>191</v>
          </cell>
          <cell r="I127">
            <v>2706614.1199999996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361.9</v>
          </cell>
          <cell r="E128">
            <v>115.5</v>
          </cell>
          <cell r="F128">
            <v>9889.5499999999993</v>
          </cell>
          <cell r="G128">
            <v>137069.19</v>
          </cell>
          <cell r="H128">
            <v>354</v>
          </cell>
          <cell r="I128">
            <v>3716097.9099999997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175.29999999999998</v>
          </cell>
          <cell r="E129">
            <v>47.3</v>
          </cell>
          <cell r="F129">
            <v>15282.05</v>
          </cell>
          <cell r="G129">
            <v>86740.94</v>
          </cell>
          <cell r="H129">
            <v>165.5</v>
          </cell>
          <cell r="I129">
            <v>2765684.9299999997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325.09999999999997</v>
          </cell>
          <cell r="E130">
            <v>81.900000000000006</v>
          </cell>
          <cell r="F130">
            <v>11479.69</v>
          </cell>
          <cell r="G130">
            <v>112822.39</v>
          </cell>
          <cell r="H130">
            <v>294.5</v>
          </cell>
          <cell r="I130">
            <v>3844869.63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957.9</v>
          </cell>
          <cell r="E131">
            <v>217</v>
          </cell>
          <cell r="F131">
            <v>8660.65</v>
          </cell>
          <cell r="G131">
            <v>225523.20000000001</v>
          </cell>
          <cell r="H131">
            <v>877</v>
          </cell>
          <cell r="I131">
            <v>8520573.6799999997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612.70000000000005</v>
          </cell>
          <cell r="E132">
            <v>224.3</v>
          </cell>
          <cell r="F132">
            <v>9043.2099999999991</v>
          </cell>
          <cell r="G132">
            <v>243999.75</v>
          </cell>
          <cell r="H132">
            <v>580.5</v>
          </cell>
          <cell r="I132">
            <v>5757490.6699999999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589.19999999999993</v>
          </cell>
          <cell r="E133">
            <v>197.8</v>
          </cell>
          <cell r="F133">
            <v>8451.77</v>
          </cell>
          <cell r="G133">
            <v>200611.1</v>
          </cell>
          <cell r="H133">
            <v>563</v>
          </cell>
          <cell r="I133">
            <v>5180391.1999999993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297.10000000000002</v>
          </cell>
          <cell r="E134">
            <v>73.3</v>
          </cell>
          <cell r="F134">
            <v>10189.629999999999</v>
          </cell>
          <cell r="G134">
            <v>89627.98</v>
          </cell>
          <cell r="H134">
            <v>277</v>
          </cell>
          <cell r="I134">
            <v>3116966.73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1663.8</v>
          </cell>
          <cell r="E135">
            <v>61.6</v>
          </cell>
          <cell r="F135">
            <v>10792.79</v>
          </cell>
          <cell r="G135">
            <v>79780.3</v>
          </cell>
          <cell r="H135">
            <v>1612</v>
          </cell>
          <cell r="I135">
            <v>18036822.609999999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195.1</v>
          </cell>
          <cell r="E136">
            <v>109.7</v>
          </cell>
          <cell r="F136">
            <v>12475.91</v>
          </cell>
          <cell r="G136">
            <v>164232.92000000001</v>
          </cell>
          <cell r="H136">
            <v>190.5</v>
          </cell>
          <cell r="I136">
            <v>2583892.77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1509.6</v>
          </cell>
          <cell r="E137">
            <v>874.2</v>
          </cell>
          <cell r="F137">
            <v>7765.84</v>
          </cell>
          <cell r="G137">
            <v>1030615.27</v>
          </cell>
          <cell r="H137">
            <v>1400.5</v>
          </cell>
          <cell r="I137">
            <v>12752879.199999999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286.8</v>
          </cell>
          <cell r="E138">
            <v>147</v>
          </cell>
          <cell r="F138">
            <v>10060.290000000001</v>
          </cell>
          <cell r="G138">
            <v>177463.59</v>
          </cell>
          <cell r="H138">
            <v>274</v>
          </cell>
          <cell r="I138">
            <v>3062755.8899999997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248</v>
          </cell>
          <cell r="E139">
            <v>84.9</v>
          </cell>
          <cell r="F139">
            <v>11127.98</v>
          </cell>
          <cell r="G139">
            <v>113371.89</v>
          </cell>
          <cell r="H139">
            <v>240.5</v>
          </cell>
          <cell r="I139">
            <v>2859315.69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16975.699999999997</v>
          </cell>
          <cell r="E140">
            <v>11954.3</v>
          </cell>
          <cell r="F140">
            <v>7582.07</v>
          </cell>
          <cell r="G140">
            <v>16195067</v>
          </cell>
          <cell r="H140">
            <v>15938.5</v>
          </cell>
          <cell r="I140">
            <v>144906113.19999999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9246.4</v>
          </cell>
          <cell r="E141">
            <v>3454.7</v>
          </cell>
          <cell r="F141">
            <v>7510.11</v>
          </cell>
          <cell r="G141">
            <v>3117267.69</v>
          </cell>
          <cell r="H141">
            <v>9073</v>
          </cell>
          <cell r="I141">
            <v>73651570.109999999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682.7</v>
          </cell>
          <cell r="E142">
            <v>211.4</v>
          </cell>
          <cell r="F142">
            <v>8382.86</v>
          </cell>
          <cell r="G142">
            <v>212656.38</v>
          </cell>
          <cell r="H142">
            <v>661</v>
          </cell>
          <cell r="I142">
            <v>5935634.6299999999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491.7</v>
          </cell>
          <cell r="E143">
            <v>132.6</v>
          </cell>
          <cell r="F143">
            <v>8524.4500000000007</v>
          </cell>
          <cell r="G143">
            <v>135641.07999999999</v>
          </cell>
          <cell r="H143">
            <v>476</v>
          </cell>
          <cell r="I143">
            <v>4327114.26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451.2</v>
          </cell>
          <cell r="E144">
            <v>228.8</v>
          </cell>
          <cell r="F144">
            <v>8765.58</v>
          </cell>
          <cell r="G144">
            <v>240667.73</v>
          </cell>
          <cell r="H144">
            <v>423</v>
          </cell>
          <cell r="I144">
            <v>4195153.5999999996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1119.5</v>
          </cell>
          <cell r="E145">
            <v>708.9</v>
          </cell>
          <cell r="F145">
            <v>7843.23</v>
          </cell>
          <cell r="G145">
            <v>877673.15</v>
          </cell>
          <cell r="H145">
            <v>1083.5</v>
          </cell>
          <cell r="I145">
            <v>9640017.6600000001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421</v>
          </cell>
          <cell r="E146">
            <v>102.7</v>
          </cell>
          <cell r="F146">
            <v>9064.06</v>
          </cell>
          <cell r="G146">
            <v>111705.42</v>
          </cell>
          <cell r="H146">
            <v>358</v>
          </cell>
          <cell r="I146">
            <v>3927672.73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374.1</v>
          </cell>
          <cell r="E147">
            <v>112.5</v>
          </cell>
          <cell r="F147">
            <v>10582.21</v>
          </cell>
          <cell r="G147">
            <v>142859.89000000001</v>
          </cell>
          <cell r="H147">
            <v>365</v>
          </cell>
          <cell r="I147">
            <v>4101666.1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2567.5</v>
          </cell>
          <cell r="E148">
            <v>335.9</v>
          </cell>
          <cell r="F148">
            <v>8242.8700000000008</v>
          </cell>
          <cell r="G148">
            <v>332253.56</v>
          </cell>
          <cell r="H148">
            <v>2530.5</v>
          </cell>
          <cell r="I148">
            <v>21495819.639999997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353.40000000000003</v>
          </cell>
          <cell r="E149">
            <v>92.2</v>
          </cell>
          <cell r="F149">
            <v>10838.59</v>
          </cell>
          <cell r="G149">
            <v>119918.16</v>
          </cell>
          <cell r="H149">
            <v>315.5</v>
          </cell>
          <cell r="I149">
            <v>3950275.7199999997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125.8</v>
          </cell>
          <cell r="E150">
            <v>85</v>
          </cell>
          <cell r="F150">
            <v>14316.15</v>
          </cell>
          <cell r="G150">
            <v>146024.72</v>
          </cell>
          <cell r="H150">
            <v>118.5</v>
          </cell>
          <cell r="I150">
            <v>1946996.3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193.8</v>
          </cell>
          <cell r="E151">
            <v>124</v>
          </cell>
          <cell r="F151">
            <v>14271.53</v>
          </cell>
          <cell r="G151">
            <v>212360.36</v>
          </cell>
          <cell r="H151">
            <v>183</v>
          </cell>
          <cell r="I151">
            <v>2978182.82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656.5</v>
          </cell>
          <cell r="E152">
            <v>517.6</v>
          </cell>
          <cell r="F152">
            <v>8204.48</v>
          </cell>
          <cell r="G152">
            <v>916031.77</v>
          </cell>
          <cell r="H152">
            <v>572.5</v>
          </cell>
          <cell r="I152">
            <v>6297015.3799999999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74.099999999999994</v>
          </cell>
          <cell r="E153">
            <v>41.2</v>
          </cell>
          <cell r="F153">
            <v>16759.95</v>
          </cell>
          <cell r="G153">
            <v>82861.179999999993</v>
          </cell>
          <cell r="H153">
            <v>70</v>
          </cell>
          <cell r="I153">
            <v>1306611.44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892.8</v>
          </cell>
          <cell r="E154">
            <v>152.9</v>
          </cell>
          <cell r="F154">
            <v>10962.34</v>
          </cell>
          <cell r="G154">
            <v>201136.93</v>
          </cell>
          <cell r="H154">
            <v>870</v>
          </cell>
          <cell r="I154">
            <v>9988310.2200000007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250.9</v>
          </cell>
          <cell r="E155">
            <v>74.5</v>
          </cell>
          <cell r="F155">
            <v>12403.23</v>
          </cell>
          <cell r="G155">
            <v>110884.92</v>
          </cell>
          <cell r="H155">
            <v>215</v>
          </cell>
          <cell r="I155">
            <v>3222856.5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591.70000000000005</v>
          </cell>
          <cell r="E156">
            <v>249.6</v>
          </cell>
          <cell r="F156">
            <v>8435.57</v>
          </cell>
          <cell r="G156">
            <v>258544.43</v>
          </cell>
          <cell r="H156">
            <v>580</v>
          </cell>
          <cell r="I156">
            <v>4920606.04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130.5</v>
          </cell>
          <cell r="E157">
            <v>58.7</v>
          </cell>
          <cell r="F157">
            <v>14421.56</v>
          </cell>
          <cell r="G157">
            <v>101585.48</v>
          </cell>
          <cell r="H157">
            <v>116</v>
          </cell>
          <cell r="I157">
            <v>1983599.36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3352.4</v>
          </cell>
          <cell r="E158">
            <v>775.4</v>
          </cell>
          <cell r="F158">
            <v>8435.9599999999991</v>
          </cell>
          <cell r="G158">
            <v>784949.51</v>
          </cell>
          <cell r="H158">
            <v>3273</v>
          </cell>
          <cell r="I158">
            <v>29065672.630000003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345.5</v>
          </cell>
          <cell r="E159">
            <v>196.9</v>
          </cell>
          <cell r="F159">
            <v>10164.290000000001</v>
          </cell>
          <cell r="G159">
            <v>240161.87</v>
          </cell>
          <cell r="H159">
            <v>325</v>
          </cell>
          <cell r="I159">
            <v>3751924.39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2375.2999999999997</v>
          </cell>
          <cell r="E160">
            <v>588.9</v>
          </cell>
          <cell r="F160">
            <v>7816.95</v>
          </cell>
          <cell r="G160">
            <v>552408.01</v>
          </cell>
          <cell r="H160">
            <v>2286</v>
          </cell>
          <cell r="I160">
            <v>19120002.119999997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357.3</v>
          </cell>
          <cell r="E161">
            <v>138.4</v>
          </cell>
          <cell r="F161">
            <v>10031.83</v>
          </cell>
          <cell r="G161">
            <v>166608.65</v>
          </cell>
          <cell r="H161">
            <v>343.5</v>
          </cell>
          <cell r="I161">
            <v>3750981.94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101.9</v>
          </cell>
          <cell r="E162">
            <v>27.5</v>
          </cell>
          <cell r="F162">
            <v>15283.95</v>
          </cell>
          <cell r="G162">
            <v>50437.04</v>
          </cell>
          <cell r="H162">
            <v>89.5</v>
          </cell>
          <cell r="I162">
            <v>1607871.83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230.5</v>
          </cell>
          <cell r="E163">
            <v>89</v>
          </cell>
          <cell r="F163">
            <v>12103.16</v>
          </cell>
          <cell r="G163">
            <v>129261.79</v>
          </cell>
          <cell r="H163">
            <v>219.5</v>
          </cell>
          <cell r="I163">
            <v>2919040.97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111.8</v>
          </cell>
          <cell r="E164">
            <v>36.4</v>
          </cell>
          <cell r="F164">
            <v>15358.63</v>
          </cell>
          <cell r="G164">
            <v>67086.490000000005</v>
          </cell>
          <cell r="H164">
            <v>110.5</v>
          </cell>
          <cell r="I164">
            <v>1784181.25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93.3</v>
          </cell>
          <cell r="E165">
            <v>39.700000000000003</v>
          </cell>
          <cell r="F165">
            <v>15416.26</v>
          </cell>
          <cell r="G165">
            <v>73443.039999999994</v>
          </cell>
          <cell r="H165">
            <v>94</v>
          </cell>
          <cell r="I165">
            <v>1511779.74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1870.2</v>
          </cell>
          <cell r="E166">
            <v>882.3</v>
          </cell>
          <cell r="F166">
            <v>7873.08</v>
          </cell>
          <cell r="G166">
            <v>895159.6</v>
          </cell>
          <cell r="H166">
            <v>1812</v>
          </cell>
          <cell r="I166">
            <v>15619391.299999999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1882.7</v>
          </cell>
          <cell r="E167">
            <v>462.8</v>
          </cell>
          <cell r="F167">
            <v>7820.91</v>
          </cell>
          <cell r="G167">
            <v>434341.86</v>
          </cell>
          <cell r="H167">
            <v>1813.5</v>
          </cell>
          <cell r="I167">
            <v>15158762.369999999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2224.8000000000002</v>
          </cell>
          <cell r="E168">
            <v>787.5</v>
          </cell>
          <cell r="F168">
            <v>7793.5</v>
          </cell>
          <cell r="G168">
            <v>736485.79</v>
          </cell>
          <cell r="H168">
            <v>2145.5</v>
          </cell>
          <cell r="I168">
            <v>18075465.460000001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5738</v>
          </cell>
          <cell r="E169">
            <v>732.1</v>
          </cell>
          <cell r="F169">
            <v>7555.61</v>
          </cell>
          <cell r="G169">
            <v>663775.32999999996</v>
          </cell>
          <cell r="H169">
            <v>5652.5</v>
          </cell>
          <cell r="I169">
            <v>45707071.840000004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3622</v>
          </cell>
          <cell r="E170">
            <v>768.3</v>
          </cell>
          <cell r="F170">
            <v>7596.94</v>
          </cell>
          <cell r="G170">
            <v>700407.67</v>
          </cell>
          <cell r="H170">
            <v>3535.5</v>
          </cell>
          <cell r="I170">
            <v>28851692.960000001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21432.400000000001</v>
          </cell>
          <cell r="E171">
            <v>12584.5</v>
          </cell>
          <cell r="F171">
            <v>7627.85</v>
          </cell>
          <cell r="G171">
            <v>14028267.32</v>
          </cell>
          <cell r="H171">
            <v>21167</v>
          </cell>
          <cell r="I171">
            <v>177513297.57999998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1126.7</v>
          </cell>
          <cell r="E172">
            <v>391.6</v>
          </cell>
          <cell r="F172">
            <v>8147.16</v>
          </cell>
          <cell r="G172">
            <v>382851.57</v>
          </cell>
          <cell r="H172">
            <v>1067.5</v>
          </cell>
          <cell r="I172">
            <v>9562262.1400000006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2226.8000000000002</v>
          </cell>
          <cell r="E173">
            <v>1174</v>
          </cell>
          <cell r="F173">
            <v>7914.69</v>
          </cell>
          <cell r="G173">
            <v>1286899.83</v>
          </cell>
          <cell r="H173">
            <v>2129</v>
          </cell>
          <cell r="I173">
            <v>18911337.509999998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853.8</v>
          </cell>
          <cell r="E174">
            <v>312.60000000000002</v>
          </cell>
          <cell r="F174">
            <v>8387.11</v>
          </cell>
          <cell r="G174">
            <v>314954.98</v>
          </cell>
          <cell r="H174">
            <v>823</v>
          </cell>
          <cell r="I174">
            <v>7475866.8000000007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167.7</v>
          </cell>
          <cell r="E175">
            <v>46.4</v>
          </cell>
          <cell r="F175">
            <v>13891.94</v>
          </cell>
          <cell r="G175">
            <v>77350.31</v>
          </cell>
          <cell r="H175">
            <v>162.5</v>
          </cell>
          <cell r="I175">
            <v>2407028.15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202.3</v>
          </cell>
          <cell r="E176">
            <v>32.700000000000003</v>
          </cell>
          <cell r="F176">
            <v>12960.17</v>
          </cell>
          <cell r="G176">
            <v>50855.7</v>
          </cell>
          <cell r="H176">
            <v>195</v>
          </cell>
          <cell r="I176">
            <v>2672697.8000000003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29.1</v>
          </cell>
          <cell r="F177">
            <v>16250.68</v>
          </cell>
          <cell r="G177">
            <v>56747.39</v>
          </cell>
          <cell r="H177">
            <v>72</v>
          </cell>
          <cell r="I177">
            <v>1327550.8799999999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768.7</v>
          </cell>
          <cell r="E178">
            <v>413.5</v>
          </cell>
          <cell r="F178">
            <v>8691.68</v>
          </cell>
          <cell r="G178">
            <v>508190.49</v>
          </cell>
          <cell r="H178">
            <v>727.5</v>
          </cell>
          <cell r="I178">
            <v>7189486.6400000006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648.70000000000005</v>
          </cell>
          <cell r="E179">
            <v>280.60000000000002</v>
          </cell>
          <cell r="F179">
            <v>8557.9599999999991</v>
          </cell>
          <cell r="G179">
            <v>303670.78999999998</v>
          </cell>
          <cell r="H179">
            <v>600.5</v>
          </cell>
          <cell r="I179">
            <v>5855218.7999999998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204.9</v>
          </cell>
          <cell r="E180">
            <v>90</v>
          </cell>
          <cell r="F180">
            <v>12890.83</v>
          </cell>
          <cell r="G180">
            <v>139220.93</v>
          </cell>
          <cell r="H180">
            <v>197</v>
          </cell>
          <cell r="I180">
            <v>2780551.29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68.3</v>
          </cell>
          <cell r="E181">
            <v>10.5</v>
          </cell>
          <cell r="F181">
            <v>17107.16</v>
          </cell>
          <cell r="G181">
            <v>21555.02</v>
          </cell>
          <cell r="H181">
            <v>59</v>
          </cell>
          <cell r="I181">
            <v>1189974.21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tabSelected="1" topLeftCell="A4" zoomScaleNormal="100" workbookViewId="0">
      <pane xSplit="2" ySplit="2" topLeftCell="C6" activePane="bottomRight" state="frozenSplit"/>
      <selection activeCell="A4" sqref="A4"/>
      <selection pane="topRight" activeCell="C4" sqref="C4"/>
      <selection pane="bottomLeft" activeCell="A93" sqref="A93"/>
      <selection pane="bottomRight" activeCell="A7" sqref="A7"/>
    </sheetView>
  </sheetViews>
  <sheetFormatPr defaultRowHeight="12.75" x14ac:dyDescent="0.2"/>
  <cols>
    <col min="1" max="1" width="14.5703125" style="2" customWidth="1"/>
    <col min="2" max="2" width="30" style="2" customWidth="1"/>
    <col min="3" max="3" width="50.140625" style="2" customWidth="1"/>
    <col min="4" max="4" width="11.7109375" style="2" customWidth="1"/>
    <col min="5" max="5" width="12.5703125" style="2" customWidth="1"/>
    <col min="6" max="6" width="13.5703125" style="2" customWidth="1"/>
    <col min="7" max="7" width="13.85546875" style="2" customWidth="1"/>
    <col min="8" max="8" width="14.42578125" style="2" customWidth="1"/>
    <col min="9" max="9" width="14" style="2" bestFit="1" customWidth="1"/>
    <col min="10" max="11" width="14.85546875" style="2" customWidth="1"/>
    <col min="12" max="12" width="9.140625" style="2"/>
    <col min="13" max="13" width="15.42578125" style="2" customWidth="1"/>
    <col min="14" max="14" width="14.85546875" style="2" customWidth="1"/>
    <col min="15" max="15" width="9.140625" style="2"/>
    <col min="16" max="17" width="12.28515625" style="2" bestFit="1" customWidth="1"/>
    <col min="18" max="16384" width="9.140625" style="2"/>
  </cols>
  <sheetData>
    <row r="1" spans="1:1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8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M3" s="95"/>
      <c r="N3" s="95"/>
    </row>
    <row r="4" spans="1:14" ht="10.5" customHeight="1" thickBot="1" x14ac:dyDescent="0.25"/>
    <row r="5" spans="1:14" s="10" customFormat="1" ht="44.25" customHeight="1" thickBot="1" x14ac:dyDescent="0.25">
      <c r="A5" s="3" t="s">
        <v>2</v>
      </c>
      <c r="B5" s="4" t="s">
        <v>3</v>
      </c>
      <c r="C5" s="3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7" t="s">
        <v>9</v>
      </c>
      <c r="I5" s="8" t="s">
        <v>10</v>
      </c>
      <c r="J5" s="9" t="s">
        <v>11</v>
      </c>
      <c r="K5" s="7" t="s">
        <v>12</v>
      </c>
      <c r="M5" s="11"/>
      <c r="N5" s="11"/>
    </row>
    <row r="6" spans="1:14" x14ac:dyDescent="0.2">
      <c r="A6" s="12"/>
      <c r="B6" s="13"/>
      <c r="C6" s="12"/>
      <c r="D6" s="14"/>
      <c r="E6" s="15"/>
      <c r="F6" s="15"/>
      <c r="G6" s="16"/>
      <c r="H6" s="17"/>
      <c r="I6" s="18"/>
      <c r="J6" s="19"/>
      <c r="K6" s="20"/>
      <c r="M6" s="21"/>
      <c r="N6" s="21"/>
    </row>
    <row r="7" spans="1:14" x14ac:dyDescent="0.2">
      <c r="A7" s="12" t="s">
        <v>13</v>
      </c>
      <c r="B7" s="13" t="s">
        <v>14</v>
      </c>
      <c r="C7" s="12" t="s">
        <v>15</v>
      </c>
      <c r="D7" s="14">
        <f>[1]Aurora!E6</f>
        <v>522.29999999999995</v>
      </c>
      <c r="E7" s="14">
        <f>[1]Aurora!E17</f>
        <v>518</v>
      </c>
      <c r="F7" s="14">
        <f>[1]Aurora!E12</f>
        <v>219.5</v>
      </c>
      <c r="G7" s="16">
        <f t="shared" ref="G7:G34" si="0">F7/E7</f>
        <v>0.42374517374517373</v>
      </c>
      <c r="H7" s="16">
        <f>[1]Aurora!B18</f>
        <v>0.61040000000000005</v>
      </c>
      <c r="I7" s="18">
        <f>[1]Aurora!E33</f>
        <v>-113130.1799999997</v>
      </c>
      <c r="J7" s="19">
        <f>-I7</f>
        <v>113130.1799999997</v>
      </c>
      <c r="K7" s="22"/>
      <c r="M7" s="21"/>
      <c r="N7" s="21"/>
    </row>
    <row r="8" spans="1:14" x14ac:dyDescent="0.2">
      <c r="A8" s="12"/>
      <c r="B8" s="13"/>
      <c r="C8" s="12"/>
      <c r="D8" s="14"/>
      <c r="E8" s="15"/>
      <c r="F8" s="15"/>
      <c r="G8" s="16"/>
      <c r="H8" s="17"/>
      <c r="I8" s="18"/>
      <c r="J8" s="19"/>
      <c r="K8" s="20"/>
      <c r="M8" s="21"/>
      <c r="N8" s="21"/>
    </row>
    <row r="9" spans="1:14" x14ac:dyDescent="0.2">
      <c r="A9" s="12" t="s">
        <v>16</v>
      </c>
      <c r="B9" s="13" t="s">
        <v>17</v>
      </c>
      <c r="C9" s="12" t="s">
        <v>18</v>
      </c>
      <c r="D9" s="14">
        <f>[1]Boulder!E6</f>
        <v>104</v>
      </c>
      <c r="E9" s="14">
        <f>[1]Boulder!E17</f>
        <v>117</v>
      </c>
      <c r="F9" s="14">
        <f>[1]Boulder!E12</f>
        <v>20</v>
      </c>
      <c r="G9" s="16">
        <f t="shared" si="0"/>
        <v>0.17094017094017094</v>
      </c>
      <c r="H9" s="16">
        <f>[1]Boulder!B18</f>
        <v>0.1862</v>
      </c>
      <c r="I9" s="18">
        <f>[1]Boulder!E33</f>
        <v>-1399.8399999999674</v>
      </c>
      <c r="J9" s="19">
        <v>1399.84</v>
      </c>
      <c r="K9" s="20"/>
      <c r="M9" s="21"/>
      <c r="N9" s="21"/>
    </row>
    <row r="10" spans="1:14" x14ac:dyDescent="0.2">
      <c r="A10" s="12"/>
      <c r="B10" s="13"/>
      <c r="C10" s="12" t="s">
        <v>19</v>
      </c>
      <c r="D10" s="14">
        <f>[1]Boulder!F6</f>
        <v>82</v>
      </c>
      <c r="E10" s="14">
        <f>[1]Boulder!F17</f>
        <v>88</v>
      </c>
      <c r="F10" s="14">
        <f>[1]Boulder!F12</f>
        <v>67</v>
      </c>
      <c r="G10" s="16">
        <f t="shared" si="0"/>
        <v>0.76136363636363635</v>
      </c>
      <c r="H10" s="16">
        <f>[1]Boulder!B18</f>
        <v>0.1862</v>
      </c>
      <c r="I10" s="23">
        <f>[1]Boulder!F33</f>
        <v>45514.107648261939</v>
      </c>
      <c r="J10" s="19"/>
      <c r="K10" s="20">
        <f>I10</f>
        <v>45514.107648261939</v>
      </c>
      <c r="M10" s="21"/>
      <c r="N10" s="21"/>
    </row>
    <row r="11" spans="1:14" x14ac:dyDescent="0.2">
      <c r="A11" s="12"/>
      <c r="B11" s="13"/>
      <c r="C11" s="24" t="s">
        <v>20</v>
      </c>
      <c r="D11" s="25">
        <f>SUM(D9:D10)</f>
        <v>186</v>
      </c>
      <c r="E11" s="14"/>
      <c r="F11" s="14"/>
      <c r="G11" s="16"/>
      <c r="H11" s="16"/>
      <c r="I11" s="26">
        <f>SUM(I9:I10)</f>
        <v>44114.267648261972</v>
      </c>
      <c r="J11" s="19"/>
      <c r="K11" s="22">
        <f>SUM(K9:K10)</f>
        <v>45514.107648261939</v>
      </c>
      <c r="M11" s="21"/>
      <c r="N11" s="27"/>
    </row>
    <row r="12" spans="1:14" x14ac:dyDescent="0.2">
      <c r="A12" s="12"/>
      <c r="B12" s="13"/>
      <c r="C12" s="12"/>
      <c r="D12" s="14"/>
      <c r="E12" s="15"/>
      <c r="F12" s="15"/>
      <c r="G12" s="16"/>
      <c r="H12" s="17"/>
      <c r="I12" s="18"/>
      <c r="J12" s="19"/>
      <c r="K12" s="20"/>
      <c r="M12" s="21"/>
      <c r="N12" s="21"/>
    </row>
    <row r="13" spans="1:14" x14ac:dyDescent="0.2">
      <c r="A13" s="12" t="s">
        <v>21</v>
      </c>
      <c r="B13" s="13" t="s">
        <v>22</v>
      </c>
      <c r="C13" s="12" t="s">
        <v>23</v>
      </c>
      <c r="D13" s="14">
        <f>[1]Denver!E6</f>
        <v>205</v>
      </c>
      <c r="E13" s="14">
        <f>[1]Denver!G17</f>
        <v>154</v>
      </c>
      <c r="F13" s="14">
        <f>[1]Denver!G12</f>
        <v>133</v>
      </c>
      <c r="G13" s="16">
        <f t="shared" si="0"/>
        <v>0.86363636363636365</v>
      </c>
      <c r="H13" s="16">
        <f>[1]Denver!$B$18</f>
        <v>0.59430000000000005</v>
      </c>
      <c r="I13" s="18">
        <f>[1]Denver!G33</f>
        <v>48242.35999999987</v>
      </c>
      <c r="J13" s="19"/>
      <c r="K13" s="20">
        <f>I13</f>
        <v>48242.35999999987</v>
      </c>
      <c r="M13" s="21"/>
      <c r="N13" s="21"/>
    </row>
    <row r="14" spans="1:14" x14ac:dyDescent="0.2">
      <c r="A14" s="12"/>
      <c r="B14" s="13"/>
      <c r="C14" s="12" t="s">
        <v>24</v>
      </c>
      <c r="D14" s="14">
        <f>[1]Denver!F6</f>
        <v>279.5</v>
      </c>
      <c r="E14" s="14">
        <f>[1]Denver!F17</f>
        <v>350</v>
      </c>
      <c r="F14" s="14">
        <f>[1]Denver!F12</f>
        <v>178</v>
      </c>
      <c r="G14" s="16">
        <f t="shared" si="0"/>
        <v>0.50857142857142856</v>
      </c>
      <c r="H14" s="16">
        <f>[1]Denver!$B$18</f>
        <v>0.59430000000000005</v>
      </c>
      <c r="I14" s="18">
        <f>[1]Denver!F33</f>
        <v>-27397.129999999888</v>
      </c>
      <c r="J14" s="19">
        <v>27397.13</v>
      </c>
      <c r="K14" s="20"/>
      <c r="M14" s="21"/>
      <c r="N14" s="21"/>
    </row>
    <row r="15" spans="1:14" x14ac:dyDescent="0.2">
      <c r="A15" s="12"/>
      <c r="B15" s="13"/>
      <c r="C15" s="12" t="s">
        <v>25</v>
      </c>
      <c r="D15" s="14">
        <f>[1]Denver!G6</f>
        <v>154</v>
      </c>
      <c r="E15" s="14">
        <f>[1]Denver!H17</f>
        <v>400</v>
      </c>
      <c r="F15" s="14">
        <f>[1]Denver!H12</f>
        <v>317</v>
      </c>
      <c r="G15" s="16">
        <f t="shared" si="0"/>
        <v>0.79249999999999998</v>
      </c>
      <c r="H15" s="16">
        <f>[1]Denver!$B$18</f>
        <v>0.59430000000000005</v>
      </c>
      <c r="I15" s="18">
        <f>[1]Denver!H33</f>
        <v>92113.939999999944</v>
      </c>
      <c r="J15" s="19"/>
      <c r="K15" s="20">
        <f>I15</f>
        <v>92113.939999999944</v>
      </c>
      <c r="M15" s="21"/>
      <c r="N15" s="21"/>
    </row>
    <row r="16" spans="1:14" x14ac:dyDescent="0.2">
      <c r="A16" s="12"/>
      <c r="B16" s="13"/>
      <c r="C16" s="12" t="s">
        <v>26</v>
      </c>
      <c r="D16" s="14">
        <f>[1]Denver!H6</f>
        <v>399</v>
      </c>
      <c r="E16" s="14">
        <f>[1]Denver!I17</f>
        <v>221</v>
      </c>
      <c r="F16" s="14">
        <f>[1]Denver!I12</f>
        <v>49</v>
      </c>
      <c r="G16" s="16">
        <f t="shared" si="0"/>
        <v>0.22171945701357465</v>
      </c>
      <c r="H16" s="16">
        <f>[1]Denver!$B$18</f>
        <v>0.59430000000000005</v>
      </c>
      <c r="I16" s="18">
        <f>[1]Denver!I33</f>
        <v>-95998.939999999944</v>
      </c>
      <c r="J16" s="19">
        <f>-I16</f>
        <v>95998.939999999944</v>
      </c>
      <c r="K16" s="20"/>
      <c r="M16" s="21"/>
      <c r="N16" s="21"/>
    </row>
    <row r="17" spans="1:17" x14ac:dyDescent="0.2">
      <c r="A17" s="12"/>
      <c r="B17" s="13"/>
      <c r="C17" s="12" t="s">
        <v>27</v>
      </c>
      <c r="D17" s="14">
        <f>[1]Denver!I6</f>
        <v>223.1</v>
      </c>
      <c r="E17" s="14">
        <f>[1]Denver!J17</f>
        <v>204.5</v>
      </c>
      <c r="F17" s="14">
        <f>[1]Denver!J12</f>
        <v>165</v>
      </c>
      <c r="G17" s="16">
        <f t="shared" si="0"/>
        <v>0.8068459657701712</v>
      </c>
      <c r="H17" s="16">
        <f>[1]Denver!$B$18</f>
        <v>0.59430000000000005</v>
      </c>
      <c r="I17" s="18">
        <f>[1]Denver!J33</f>
        <v>51574.729999999981</v>
      </c>
      <c r="J17" s="19"/>
      <c r="K17" s="20">
        <f>I17</f>
        <v>51574.729999999981</v>
      </c>
      <c r="M17" s="21"/>
      <c r="N17" s="21"/>
    </row>
    <row r="18" spans="1:17" x14ac:dyDescent="0.2">
      <c r="A18" s="12"/>
      <c r="B18" s="13"/>
      <c r="C18" s="12" t="s">
        <v>28</v>
      </c>
      <c r="D18" s="14">
        <f>[1]Denver!J6</f>
        <v>208.4</v>
      </c>
      <c r="E18" s="14">
        <f>[1]Denver!E17</f>
        <v>210</v>
      </c>
      <c r="F18" s="14">
        <f>[1]Denver!E12</f>
        <v>205</v>
      </c>
      <c r="G18" s="16">
        <f t="shared" si="0"/>
        <v>0.97619047619047616</v>
      </c>
      <c r="H18" s="16">
        <f>[1]Denver!$B$18</f>
        <v>0.59430000000000005</v>
      </c>
      <c r="I18" s="18">
        <f>[1]Denver!E33</f>
        <v>90945.799999999814</v>
      </c>
      <c r="J18" s="19"/>
      <c r="K18" s="20">
        <f>I18</f>
        <v>90945.799999999814</v>
      </c>
      <c r="M18" s="21"/>
      <c r="N18" s="21"/>
    </row>
    <row r="19" spans="1:17" x14ac:dyDescent="0.2">
      <c r="A19" s="12"/>
      <c r="B19" s="13"/>
      <c r="C19" s="12" t="s">
        <v>29</v>
      </c>
      <c r="D19" s="14">
        <f>[1]Denver!K6</f>
        <v>421.9</v>
      </c>
      <c r="E19" s="14">
        <f>[1]Denver!K17</f>
        <v>419.5</v>
      </c>
      <c r="F19" s="14">
        <f>[1]Denver!K12</f>
        <v>362</v>
      </c>
      <c r="G19" s="16">
        <f t="shared" si="0"/>
        <v>0.86293206197854588</v>
      </c>
      <c r="H19" s="16">
        <f>[1]Denver!$B$18</f>
        <v>0.59430000000000005</v>
      </c>
      <c r="I19" s="18">
        <f>[1]Denver!K33</f>
        <v>131821.08000000007</v>
      </c>
      <c r="J19" s="19"/>
      <c r="K19" s="20">
        <f>I19</f>
        <v>131821.08000000007</v>
      </c>
      <c r="M19" s="21"/>
      <c r="N19" s="21"/>
    </row>
    <row r="20" spans="1:17" x14ac:dyDescent="0.2">
      <c r="A20" s="12"/>
      <c r="B20" s="13"/>
      <c r="C20" s="12" t="s">
        <v>30</v>
      </c>
      <c r="D20" s="14">
        <f>[1]Denver!L6</f>
        <v>1006</v>
      </c>
      <c r="E20" s="14">
        <f>[1]Denver!L17</f>
        <v>1010</v>
      </c>
      <c r="F20" s="14">
        <f>[1]Denver!L12</f>
        <v>474</v>
      </c>
      <c r="G20" s="16">
        <f t="shared" si="0"/>
        <v>0.46930693069306928</v>
      </c>
      <c r="H20" s="16">
        <f>[1]Denver!$B$18</f>
        <v>0.59430000000000005</v>
      </c>
      <c r="I20" s="23">
        <f>[1]Denver!L33</f>
        <v>-144366.27556685451</v>
      </c>
      <c r="J20" s="19">
        <f>-I20</f>
        <v>144366.27556685451</v>
      </c>
      <c r="K20" s="20"/>
      <c r="M20" s="21"/>
      <c r="N20" s="21"/>
      <c r="P20" s="28"/>
    </row>
    <row r="21" spans="1:17" x14ac:dyDescent="0.2">
      <c r="A21" s="12"/>
      <c r="B21" s="13"/>
      <c r="C21" s="12" t="s">
        <v>31</v>
      </c>
      <c r="D21" s="14">
        <f>[1]Denver!M6</f>
        <v>505.3</v>
      </c>
      <c r="E21" s="14">
        <f>[1]Denver!M17</f>
        <v>501</v>
      </c>
      <c r="F21" s="14">
        <f>[1]Denver!M12</f>
        <v>135.5</v>
      </c>
      <c r="G21" s="16">
        <f t="shared" si="0"/>
        <v>0.27045908183632733</v>
      </c>
      <c r="H21" s="16">
        <f>[1]Denver!$B$18</f>
        <v>0.59430000000000005</v>
      </c>
      <c r="I21" s="23">
        <f>[1]Denver!M33</f>
        <v>-188900.61450836761</v>
      </c>
      <c r="J21" s="19">
        <f>-I21</f>
        <v>188900.61450836761</v>
      </c>
      <c r="K21" s="20"/>
      <c r="M21" s="21"/>
      <c r="N21" s="21"/>
      <c r="P21" s="28"/>
    </row>
    <row r="22" spans="1:17" x14ac:dyDescent="0.2">
      <c r="A22" s="12"/>
      <c r="B22" s="13"/>
      <c r="C22" s="12" t="s">
        <v>32</v>
      </c>
      <c r="D22" s="14">
        <f>[1]Denver!N6</f>
        <v>773.8</v>
      </c>
      <c r="E22" s="14">
        <f>[1]Denver!N17</f>
        <v>766.5</v>
      </c>
      <c r="F22" s="14">
        <f>[1]Denver!N12</f>
        <v>379.5</v>
      </c>
      <c r="G22" s="16">
        <f t="shared" si="0"/>
        <v>0.49510763209393344</v>
      </c>
      <c r="H22" s="16">
        <f>[1]Denver!$B$18</f>
        <v>0.59430000000000005</v>
      </c>
      <c r="I22" s="23">
        <f>[1]Denver!N33</f>
        <v>-87918.595245082863</v>
      </c>
      <c r="J22" s="19">
        <f>-I22</f>
        <v>87918.595245082863</v>
      </c>
      <c r="K22" s="20"/>
      <c r="M22" s="21"/>
      <c r="N22" s="21"/>
      <c r="P22" s="28"/>
    </row>
    <row r="23" spans="1:17" x14ac:dyDescent="0.2">
      <c r="A23" s="12"/>
      <c r="B23" s="13"/>
      <c r="C23" s="12" t="s">
        <v>33</v>
      </c>
      <c r="D23" s="14">
        <f>[1]Denver!O6</f>
        <v>142</v>
      </c>
      <c r="E23" s="14">
        <f>[1]Denver!O17</f>
        <v>144</v>
      </c>
      <c r="F23" s="14">
        <f>[1]Denver!O12</f>
        <v>100</v>
      </c>
      <c r="G23" s="16">
        <f t="shared" si="0"/>
        <v>0.69444444444444442</v>
      </c>
      <c r="H23" s="16">
        <f>[1]Denver!$B$18</f>
        <v>0.59430000000000005</v>
      </c>
      <c r="I23" s="23">
        <f>[1]Denver!O33</f>
        <v>16653.817756841658</v>
      </c>
      <c r="J23" s="19"/>
      <c r="K23" s="20">
        <f>I23</f>
        <v>16653.817756841658</v>
      </c>
      <c r="M23" s="21"/>
      <c r="N23" s="21"/>
      <c r="P23" s="28"/>
    </row>
    <row r="24" spans="1:17" x14ac:dyDescent="0.2">
      <c r="A24" s="12"/>
      <c r="B24" s="13"/>
      <c r="C24" s="24" t="s">
        <v>20</v>
      </c>
      <c r="D24" s="25">
        <f>SUM(D13:D23)</f>
        <v>4318</v>
      </c>
      <c r="E24" s="15"/>
      <c r="F24" s="15"/>
      <c r="G24" s="16"/>
      <c r="H24" s="17"/>
      <c r="I24" s="26">
        <f>SUM(I13:I23)</f>
        <v>-113229.82756346348</v>
      </c>
      <c r="J24" s="29">
        <f>SUM(J13:J23)</f>
        <v>544581.55532030493</v>
      </c>
      <c r="K24" s="30">
        <f>SUM(K13:K23)</f>
        <v>431351.72775684134</v>
      </c>
      <c r="M24" s="27" t="s">
        <v>34</v>
      </c>
      <c r="N24" s="27"/>
      <c r="P24" s="28"/>
    </row>
    <row r="25" spans="1:17" x14ac:dyDescent="0.2">
      <c r="A25" s="12"/>
      <c r="B25" s="13"/>
      <c r="C25" s="12"/>
      <c r="D25" s="14"/>
      <c r="E25" s="15"/>
      <c r="F25" s="15"/>
      <c r="G25" s="16"/>
      <c r="H25" s="17"/>
      <c r="I25" s="18"/>
      <c r="J25" s="19"/>
      <c r="K25" s="20"/>
      <c r="M25" s="21"/>
      <c r="N25" s="21"/>
      <c r="Q25" s="28"/>
    </row>
    <row r="26" spans="1:17" ht="13.5" customHeight="1" x14ac:dyDescent="0.2">
      <c r="A26" s="12" t="s">
        <v>35</v>
      </c>
      <c r="B26" s="13" t="s">
        <v>36</v>
      </c>
      <c r="C26" s="12" t="s">
        <v>37</v>
      </c>
      <c r="D26" s="14">
        <f>[1]Harrison!E6</f>
        <v>427.5</v>
      </c>
      <c r="E26" s="14">
        <f>[1]Harrison!E17</f>
        <v>429</v>
      </c>
      <c r="F26" s="14">
        <f>[1]Harrison!E12</f>
        <v>111</v>
      </c>
      <c r="G26" s="16">
        <f>F26/E26</f>
        <v>0.25874125874125875</v>
      </c>
      <c r="H26" s="31">
        <f>[1]Harrison!$B$18</f>
        <v>0.67220000000000002</v>
      </c>
      <c r="I26" s="23">
        <f>[1]Harrison!E33</f>
        <v>-216835.03000000026</v>
      </c>
      <c r="J26" s="19">
        <f>-I26</f>
        <v>216835.03000000026</v>
      </c>
      <c r="K26" s="22"/>
      <c r="M26" s="21"/>
      <c r="N26" s="21"/>
      <c r="P26" s="28"/>
    </row>
    <row r="27" spans="1:17" x14ac:dyDescent="0.2">
      <c r="A27" s="12"/>
      <c r="B27" s="13"/>
      <c r="C27" s="12" t="s">
        <v>38</v>
      </c>
      <c r="D27" s="14">
        <f>[1]Harrison!F6</f>
        <v>444</v>
      </c>
      <c r="E27" s="14">
        <f>[1]Harrison!F17</f>
        <v>444</v>
      </c>
      <c r="F27" s="14">
        <f>[1]Harrison!F12</f>
        <v>152</v>
      </c>
      <c r="G27" s="16">
        <f>F27/E27</f>
        <v>0.34234234234234234</v>
      </c>
      <c r="H27" s="31">
        <f>[1]Harrison!$B$18</f>
        <v>0.67220000000000002</v>
      </c>
      <c r="I27" s="23">
        <f>[1]Harrison!F33</f>
        <v>-179668.36041197646</v>
      </c>
      <c r="J27" s="19">
        <f>-I27</f>
        <v>179668.36041197646</v>
      </c>
      <c r="K27" s="22"/>
      <c r="M27" s="21"/>
      <c r="N27" s="21"/>
      <c r="P27" s="28"/>
    </row>
    <row r="28" spans="1:17" x14ac:dyDescent="0.2">
      <c r="A28" s="12"/>
      <c r="B28" s="13"/>
      <c r="C28" s="24" t="s">
        <v>20</v>
      </c>
      <c r="D28" s="25">
        <f>SUM(D26:D27)</f>
        <v>871.5</v>
      </c>
      <c r="E28" s="25"/>
      <c r="F28" s="25"/>
      <c r="G28" s="16"/>
      <c r="H28" s="17"/>
      <c r="I28" s="26">
        <f>SUM(I26:I27)</f>
        <v>-396503.39041197672</v>
      </c>
      <c r="J28" s="32">
        <f>SUM(J26:J27)</f>
        <v>396503.39041197672</v>
      </c>
      <c r="K28" s="22"/>
      <c r="M28" s="27"/>
      <c r="N28" s="21"/>
    </row>
    <row r="29" spans="1:17" x14ac:dyDescent="0.2">
      <c r="B29" s="33"/>
      <c r="C29" s="12"/>
      <c r="D29" s="14"/>
      <c r="E29" s="15"/>
      <c r="F29" s="15"/>
      <c r="G29" s="16"/>
      <c r="H29" s="17"/>
      <c r="I29" s="26"/>
      <c r="J29" s="32"/>
      <c r="K29" s="22"/>
      <c r="M29" s="21"/>
      <c r="N29" s="21"/>
    </row>
    <row r="30" spans="1:17" x14ac:dyDescent="0.2">
      <c r="A30" s="12"/>
      <c r="B30" s="13" t="s">
        <v>39</v>
      </c>
      <c r="C30" s="12" t="s">
        <v>40</v>
      </c>
      <c r="D30" s="14">
        <f>'[1]CO springs'!E6</f>
        <v>170</v>
      </c>
      <c r="E30" s="14">
        <f>'[1]CO springs'!E17</f>
        <v>172</v>
      </c>
      <c r="F30" s="14">
        <f>'[1]CO springs'!E12</f>
        <v>32</v>
      </c>
      <c r="G30" s="16">
        <f t="shared" si="0"/>
        <v>0.18604651162790697</v>
      </c>
      <c r="H30" s="31">
        <f>'[1]CO springs'!B$18</f>
        <v>0.5202</v>
      </c>
      <c r="I30" s="18">
        <f>'[1]CO springs'!E33</f>
        <v>-57129.770000000019</v>
      </c>
      <c r="J30" s="19">
        <f>-I30</f>
        <v>57129.770000000019</v>
      </c>
      <c r="K30" s="20"/>
      <c r="M30" s="21"/>
      <c r="N30" s="21"/>
    </row>
    <row r="31" spans="1:17" x14ac:dyDescent="0.2">
      <c r="A31" s="12"/>
      <c r="B31" s="13"/>
      <c r="C31" s="12" t="s">
        <v>41</v>
      </c>
      <c r="D31" s="14">
        <f>'[1]CO springs'!F6</f>
        <v>291</v>
      </c>
      <c r="E31" s="14">
        <f>'[1]CO springs'!F17</f>
        <v>296</v>
      </c>
      <c r="F31" s="14">
        <f>'[1]CO springs'!F12</f>
        <v>85</v>
      </c>
      <c r="G31" s="16">
        <f t="shared" si="0"/>
        <v>0.28716216216216217</v>
      </c>
      <c r="H31" s="31">
        <f>'[1]CO springs'!B$18</f>
        <v>0.5202</v>
      </c>
      <c r="I31" s="18">
        <f>'[1]CO springs'!F33</f>
        <v>-68131.090000000084</v>
      </c>
      <c r="J31" s="19">
        <f>-I31</f>
        <v>68131.090000000084</v>
      </c>
      <c r="K31" s="20"/>
      <c r="M31" s="21"/>
      <c r="N31" s="21"/>
    </row>
    <row r="32" spans="1:17" x14ac:dyDescent="0.2">
      <c r="A32" s="12"/>
      <c r="B32" s="13"/>
      <c r="C32" s="12" t="s">
        <v>42</v>
      </c>
      <c r="D32" s="14">
        <f>'[1]CO springs'!G6</f>
        <v>178.2</v>
      </c>
      <c r="E32" s="14">
        <f>'[1]CO springs'!G17</f>
        <v>176</v>
      </c>
      <c r="F32" s="14">
        <f>'[1]CO springs'!G12</f>
        <v>71.5</v>
      </c>
      <c r="G32" s="16">
        <f t="shared" si="0"/>
        <v>0.40625</v>
      </c>
      <c r="H32" s="31">
        <f>'[1]CO springs'!B$18</f>
        <v>0.5202</v>
      </c>
      <c r="I32" s="18">
        <f>'[1]CO springs'!G33</f>
        <v>-20330.630000000121</v>
      </c>
      <c r="J32" s="19">
        <f>-I32</f>
        <v>20330.630000000121</v>
      </c>
      <c r="K32" s="20"/>
      <c r="M32" s="21"/>
      <c r="N32" s="21"/>
    </row>
    <row r="33" spans="1:16" x14ac:dyDescent="0.2">
      <c r="A33" s="12"/>
      <c r="B33" s="13"/>
      <c r="C33" s="12" t="s">
        <v>43</v>
      </c>
      <c r="D33" s="14">
        <f>'[1]CO springs'!H6</f>
        <v>644.70000000000005</v>
      </c>
      <c r="E33" s="14">
        <f>'[1]CO springs'!H17</f>
        <v>635</v>
      </c>
      <c r="F33" s="14">
        <f>'[1]CO springs'!H12</f>
        <v>514.5</v>
      </c>
      <c r="G33" s="16">
        <f t="shared" si="0"/>
        <v>0.81023622047244093</v>
      </c>
      <c r="H33" s="31">
        <f>'[1]CO springs'!B$18</f>
        <v>0.5202</v>
      </c>
      <c r="I33" s="18">
        <f>'[1]CO springs'!H33</f>
        <v>188985.98000000045</v>
      </c>
      <c r="J33" s="19"/>
      <c r="K33" s="20">
        <f>I33</f>
        <v>188985.98000000045</v>
      </c>
      <c r="M33" s="21"/>
      <c r="N33" s="21"/>
    </row>
    <row r="34" spans="1:16" x14ac:dyDescent="0.2">
      <c r="A34" s="12"/>
      <c r="B34" s="13"/>
      <c r="C34" s="12" t="s">
        <v>44</v>
      </c>
      <c r="D34" s="14">
        <f>'[1]CO springs'!I6</f>
        <v>295</v>
      </c>
      <c r="E34" s="14">
        <v>280</v>
      </c>
      <c r="F34" s="14">
        <v>107</v>
      </c>
      <c r="G34" s="16">
        <f t="shared" si="0"/>
        <v>0.38214285714285712</v>
      </c>
      <c r="H34" s="31">
        <f>'[1]CO springs'!B$18</f>
        <v>0.5202</v>
      </c>
      <c r="I34" s="23">
        <f>'[1]CO springs'!I33</f>
        <v>-44649.523127337918</v>
      </c>
      <c r="J34" s="19">
        <f>-I34</f>
        <v>44649.523127337918</v>
      </c>
      <c r="K34" s="20"/>
      <c r="M34" s="21"/>
      <c r="N34" s="21"/>
    </row>
    <row r="35" spans="1:16" x14ac:dyDescent="0.2">
      <c r="A35" s="12"/>
      <c r="B35" s="13"/>
      <c r="C35" s="24" t="s">
        <v>20</v>
      </c>
      <c r="D35" s="25">
        <f>SUM(D29:D34)</f>
        <v>1578.9</v>
      </c>
      <c r="E35" s="15"/>
      <c r="F35" s="15"/>
      <c r="G35" s="16"/>
      <c r="H35" s="17"/>
      <c r="I35" s="26">
        <f>SUM(I30:I34)</f>
        <v>-1255.0331273376942</v>
      </c>
      <c r="J35" s="29">
        <f>SUM(J30:J34)</f>
        <v>190241.01312733814</v>
      </c>
      <c r="K35" s="30">
        <f>SUM(K30:K34)</f>
        <v>188985.98000000045</v>
      </c>
      <c r="M35" s="27"/>
      <c r="N35" s="27"/>
      <c r="P35" s="28"/>
    </row>
    <row r="36" spans="1:16" x14ac:dyDescent="0.2">
      <c r="A36" s="12"/>
      <c r="B36" s="13"/>
      <c r="C36" s="24"/>
      <c r="D36" s="25"/>
      <c r="E36" s="15"/>
      <c r="F36" s="15"/>
      <c r="G36" s="16"/>
      <c r="H36" s="17"/>
      <c r="I36" s="26"/>
      <c r="J36" s="32"/>
      <c r="K36" s="22"/>
      <c r="M36" s="21"/>
      <c r="N36" s="21"/>
    </row>
    <row r="37" spans="1:16" x14ac:dyDescent="0.2">
      <c r="A37" s="12" t="s">
        <v>45</v>
      </c>
      <c r="B37" s="13" t="s">
        <v>46</v>
      </c>
      <c r="C37" s="12" t="s">
        <v>47</v>
      </c>
      <c r="D37" s="14">
        <f>'[1]Canon City'!E6</f>
        <v>219.1</v>
      </c>
      <c r="E37" s="14">
        <f>'[1]Canon City'!E17</f>
        <v>239</v>
      </c>
      <c r="F37" s="14">
        <f>'[1]Canon City'!E12</f>
        <v>50</v>
      </c>
      <c r="G37" s="16">
        <f>F37/E37</f>
        <v>0.20920502092050208</v>
      </c>
      <c r="H37" s="31">
        <f>'[1]Canon City'!B18</f>
        <v>0.45679999999999998</v>
      </c>
      <c r="I37" s="18">
        <f>'[1]Canon City'!E33</f>
        <v>-65625.699999999953</v>
      </c>
      <c r="J37" s="19">
        <f>-I37</f>
        <v>65625.699999999953</v>
      </c>
      <c r="K37" s="20"/>
      <c r="M37" s="21"/>
      <c r="N37" s="21"/>
    </row>
    <row r="38" spans="1:16" x14ac:dyDescent="0.2">
      <c r="A38" s="12"/>
      <c r="B38" s="13"/>
      <c r="C38" s="12"/>
      <c r="D38" s="14"/>
      <c r="E38" s="14"/>
      <c r="F38" s="14"/>
      <c r="G38" s="16"/>
      <c r="H38" s="31"/>
      <c r="I38" s="18"/>
      <c r="J38" s="19"/>
      <c r="K38" s="20"/>
      <c r="M38" s="21"/>
      <c r="N38" s="21"/>
    </row>
    <row r="39" spans="1:16" x14ac:dyDescent="0.2">
      <c r="A39" s="12" t="s">
        <v>48</v>
      </c>
      <c r="B39" s="13" t="s">
        <v>49</v>
      </c>
      <c r="C39" s="12" t="s">
        <v>50</v>
      </c>
      <c r="D39" s="14">
        <f>'[1]East Grand'!E6</f>
        <v>25</v>
      </c>
      <c r="E39" s="14">
        <f>'[1]East Grand'!E17</f>
        <v>25</v>
      </c>
      <c r="F39" s="14">
        <f>'[1]East Grand'!E12</f>
        <v>7</v>
      </c>
      <c r="G39" s="16">
        <f>F39/E39</f>
        <v>0.28000000000000003</v>
      </c>
      <c r="H39" s="31">
        <f>'[1]East Grand'!B18</f>
        <v>0.24</v>
      </c>
      <c r="I39" s="18">
        <f>'[1]East Grand'!E33</f>
        <v>776.97000000000116</v>
      </c>
      <c r="J39" s="19"/>
      <c r="K39" s="34">
        <f>I39</f>
        <v>776.97000000000116</v>
      </c>
      <c r="M39" s="21"/>
      <c r="N39" s="21"/>
    </row>
    <row r="40" spans="1:16" x14ac:dyDescent="0.2">
      <c r="A40" s="12"/>
      <c r="B40" s="13"/>
      <c r="C40" s="12"/>
      <c r="D40" s="14"/>
      <c r="E40" s="15"/>
      <c r="F40" s="15"/>
      <c r="G40" s="16"/>
      <c r="H40" s="17"/>
      <c r="I40" s="18"/>
      <c r="J40" s="19"/>
      <c r="K40" s="20"/>
      <c r="M40" s="21"/>
      <c r="N40" s="21"/>
    </row>
    <row r="41" spans="1:16" x14ac:dyDescent="0.2">
      <c r="A41" s="12" t="s">
        <v>51</v>
      </c>
      <c r="B41" s="13" t="s">
        <v>52</v>
      </c>
      <c r="C41" s="12" t="s">
        <v>53</v>
      </c>
      <c r="D41" s="14">
        <f>[1]Gunnison!E6</f>
        <v>35.9</v>
      </c>
      <c r="E41" s="14">
        <f>[1]Gunnison!E17</f>
        <v>35.5</v>
      </c>
      <c r="F41" s="14">
        <f>[1]Gunnison!E12</f>
        <v>7.5</v>
      </c>
      <c r="G41" s="16">
        <f>F41/E41</f>
        <v>0.21126760563380281</v>
      </c>
      <c r="H41" s="31">
        <f>[1]Gunnison!B18</f>
        <v>0.23219999999999999</v>
      </c>
      <c r="I41" s="18">
        <f>[1]Gunnison!E33</f>
        <v>-715.13000000000466</v>
      </c>
      <c r="J41" s="19">
        <f>-I41</f>
        <v>715.13000000000466</v>
      </c>
      <c r="K41" s="20"/>
      <c r="M41" s="21"/>
      <c r="N41" s="21"/>
    </row>
    <row r="42" spans="1:16" x14ac:dyDescent="0.2">
      <c r="A42" s="12"/>
      <c r="B42" s="13"/>
      <c r="C42" s="12"/>
      <c r="D42" s="14"/>
      <c r="E42" s="15"/>
      <c r="F42" s="15"/>
      <c r="G42" s="16"/>
      <c r="H42" s="17"/>
      <c r="I42" s="18"/>
      <c r="J42" s="19"/>
      <c r="K42" s="20"/>
      <c r="M42" s="21"/>
      <c r="N42" s="21"/>
    </row>
    <row r="43" spans="1:16" x14ac:dyDescent="0.2">
      <c r="A43" s="12" t="s">
        <v>54</v>
      </c>
      <c r="B43" s="13" t="s">
        <v>54</v>
      </c>
      <c r="C43" s="12" t="s">
        <v>55</v>
      </c>
      <c r="D43" s="14">
        <f>[1]Jeffco!F6</f>
        <v>237</v>
      </c>
      <c r="E43" s="14">
        <f>[1]Jeffco!F17</f>
        <v>281</v>
      </c>
      <c r="F43" s="14">
        <f>[1]Jeffco!F12</f>
        <v>197</v>
      </c>
      <c r="G43" s="16">
        <f>F43/E43</f>
        <v>0.70106761565836295</v>
      </c>
      <c r="H43" s="31">
        <f>[1]Jeffco!B18</f>
        <v>0.2697</v>
      </c>
      <c r="I43" s="23">
        <f>[1]Jeffco!F33</f>
        <v>96734.913030550815</v>
      </c>
      <c r="J43" s="19"/>
      <c r="K43" s="20">
        <f>I43</f>
        <v>96734.913030550815</v>
      </c>
      <c r="M43" s="21"/>
      <c r="N43" s="21"/>
    </row>
    <row r="44" spans="1:16" x14ac:dyDescent="0.2">
      <c r="A44" s="12"/>
      <c r="B44" s="13"/>
      <c r="C44" s="12" t="s">
        <v>56</v>
      </c>
      <c r="D44" s="14">
        <f>[1]Jeffco!E6</f>
        <v>62.7</v>
      </c>
      <c r="E44" s="14">
        <f>[1]Jeffco!E17</f>
        <v>58.5</v>
      </c>
      <c r="F44" s="14">
        <f>[1]Jeffco!E12</f>
        <v>23</v>
      </c>
      <c r="G44" s="16">
        <f>F44/E44</f>
        <v>0.39316239316239315</v>
      </c>
      <c r="H44" s="31">
        <f>[1]Jeffco!B18</f>
        <v>0.2697</v>
      </c>
      <c r="I44" s="18">
        <f>[1]Jeffco!E33</f>
        <v>7367.4700000000303</v>
      </c>
      <c r="J44" s="19"/>
      <c r="K44" s="20">
        <f>I44</f>
        <v>7367.4700000000303</v>
      </c>
      <c r="M44" s="21"/>
      <c r="N44" s="21"/>
    </row>
    <row r="45" spans="1:16" x14ac:dyDescent="0.2">
      <c r="A45" s="12"/>
      <c r="B45" s="13"/>
      <c r="C45" s="24" t="s">
        <v>20</v>
      </c>
      <c r="D45" s="25">
        <f>SUM(D43:D44)</f>
        <v>299.7</v>
      </c>
      <c r="E45" s="14"/>
      <c r="F45" s="14"/>
      <c r="G45" s="16"/>
      <c r="H45" s="31"/>
      <c r="I45" s="26">
        <f>SUM(I43:I44)</f>
        <v>104102.38303055085</v>
      </c>
      <c r="J45" s="19"/>
      <c r="K45" s="22">
        <f>SUM(K43:K44)</f>
        <v>104102.38303055085</v>
      </c>
      <c r="M45" s="21"/>
      <c r="N45" s="27"/>
    </row>
    <row r="46" spans="1:16" x14ac:dyDescent="0.2">
      <c r="A46" s="12"/>
      <c r="B46" s="13"/>
      <c r="C46" s="12"/>
      <c r="D46" s="14"/>
      <c r="E46" s="15"/>
      <c r="F46" s="15"/>
      <c r="G46" s="16"/>
      <c r="H46" s="17"/>
      <c r="I46" s="18"/>
      <c r="J46" s="19"/>
      <c r="K46" s="20"/>
      <c r="M46" s="21"/>
      <c r="N46" s="21"/>
    </row>
    <row r="47" spans="1:16" x14ac:dyDescent="0.2">
      <c r="A47" s="12" t="s">
        <v>57</v>
      </c>
      <c r="B47" s="13" t="s">
        <v>58</v>
      </c>
      <c r="C47" s="12" t="s">
        <v>59</v>
      </c>
      <c r="D47" s="14">
        <f>'[1]Mont-Cortez'!E6</f>
        <v>47.3</v>
      </c>
      <c r="E47" s="14">
        <f>'[1]Mont-Cortez'!E17</f>
        <v>52</v>
      </c>
      <c r="F47" s="14">
        <f>'[1]Mont-Cortez'!E12</f>
        <v>33.5</v>
      </c>
      <c r="G47" s="16">
        <f>F47/E47</f>
        <v>0.64423076923076927</v>
      </c>
      <c r="H47" s="31">
        <f>'[1]Mont-Cortez'!B18</f>
        <v>0.60570000000000002</v>
      </c>
      <c r="I47" s="18">
        <f>'[1]Mont-Cortez'!E33</f>
        <v>1946.053077964636</v>
      </c>
      <c r="J47" s="19"/>
      <c r="K47" s="20">
        <f>I47</f>
        <v>1946.053077964636</v>
      </c>
      <c r="M47" s="21"/>
      <c r="N47" s="21"/>
    </row>
    <row r="48" spans="1:16" x14ac:dyDescent="0.2">
      <c r="A48" s="12"/>
      <c r="B48" s="13"/>
      <c r="C48" s="12" t="s">
        <v>60</v>
      </c>
      <c r="D48" s="14">
        <f>'[1]Mont-Cortez'!F6</f>
        <v>144</v>
      </c>
      <c r="E48" s="14">
        <f>'[1]Mont-Cortez'!F17</f>
        <v>144</v>
      </c>
      <c r="F48" s="14">
        <f>'[1]Mont-Cortez'!F12</f>
        <v>96</v>
      </c>
      <c r="G48" s="16">
        <f>F48/E48</f>
        <v>0.66666666666666663</v>
      </c>
      <c r="H48" s="31">
        <f>'[1]Mont-Cortez'!B18</f>
        <v>0.60570000000000002</v>
      </c>
      <c r="I48" s="18">
        <f>'[1]Mont-Cortez'!F33</f>
        <v>9386.3190534232417</v>
      </c>
      <c r="J48" s="19"/>
      <c r="K48" s="20">
        <f>I48</f>
        <v>9386.3190534232417</v>
      </c>
      <c r="M48" s="21"/>
      <c r="N48" s="21"/>
    </row>
    <row r="49" spans="1:16" x14ac:dyDescent="0.2">
      <c r="A49" s="12"/>
      <c r="B49" s="13"/>
      <c r="C49" s="24" t="s">
        <v>20</v>
      </c>
      <c r="D49" s="25">
        <f>SUM(D47:D48)</f>
        <v>191.3</v>
      </c>
      <c r="E49" s="15"/>
      <c r="F49" s="15"/>
      <c r="G49" s="16"/>
      <c r="H49" s="17"/>
      <c r="I49" s="26">
        <f>SUM(I47:I48)</f>
        <v>11332.372131387878</v>
      </c>
      <c r="J49" s="32"/>
      <c r="K49" s="22">
        <f>SUM(K47:K48)</f>
        <v>11332.372131387878</v>
      </c>
      <c r="M49" s="27"/>
      <c r="N49" s="21"/>
    </row>
    <row r="50" spans="1:16" x14ac:dyDescent="0.2">
      <c r="A50" s="12"/>
      <c r="B50" s="13"/>
      <c r="C50" s="12"/>
      <c r="D50" s="14"/>
      <c r="E50" s="15"/>
      <c r="F50" s="15"/>
      <c r="G50" s="16"/>
      <c r="H50" s="17"/>
      <c r="I50" s="18"/>
      <c r="J50" s="19"/>
      <c r="K50" s="20"/>
      <c r="M50" s="21"/>
      <c r="N50" s="21"/>
    </row>
    <row r="51" spans="1:16" x14ac:dyDescent="0.2">
      <c r="A51" s="12" t="s">
        <v>61</v>
      </c>
      <c r="B51" s="13" t="s">
        <v>62</v>
      </c>
      <c r="C51" s="12" t="s">
        <v>63</v>
      </c>
      <c r="D51" s="14">
        <f>[1]Montrose!E6</f>
        <v>18</v>
      </c>
      <c r="E51" s="14">
        <f>[1]Montrose!E17</f>
        <v>22</v>
      </c>
      <c r="F51" s="14">
        <f>[1]Montrose!E12</f>
        <v>15</v>
      </c>
      <c r="G51" s="16">
        <f>F51/E51</f>
        <v>0.68181818181818177</v>
      </c>
      <c r="H51" s="31">
        <f>[1]Montrose!B18</f>
        <v>0.44469999999999998</v>
      </c>
      <c r="I51" s="18">
        <f>[1]Montrose!E33</f>
        <v>4065.1800000000221</v>
      </c>
      <c r="J51" s="19"/>
      <c r="K51" s="20">
        <f>I51</f>
        <v>4065.1800000000221</v>
      </c>
      <c r="M51" s="21"/>
      <c r="N51" s="21"/>
    </row>
    <row r="52" spans="1:16" x14ac:dyDescent="0.2">
      <c r="A52" s="12"/>
      <c r="B52" s="13"/>
      <c r="C52" s="12" t="s">
        <v>64</v>
      </c>
      <c r="D52" s="14">
        <f>[1]Montrose!F6</f>
        <v>160.5</v>
      </c>
      <c r="E52" s="14">
        <v>170</v>
      </c>
      <c r="F52" s="14">
        <v>96</v>
      </c>
      <c r="G52" s="16">
        <f>F52/E52</f>
        <v>0.56470588235294117</v>
      </c>
      <c r="H52" s="31">
        <f>[1]Montrose!B18</f>
        <v>0.44469999999999998</v>
      </c>
      <c r="I52" s="23">
        <f>[1]Montrose!F33</f>
        <v>-5265.4424225999974</v>
      </c>
      <c r="J52" s="19">
        <f>-I52</f>
        <v>5265.4424225999974</v>
      </c>
      <c r="K52" s="20"/>
      <c r="M52" s="21"/>
      <c r="N52" s="21"/>
    </row>
    <row r="53" spans="1:16" x14ac:dyDescent="0.2">
      <c r="A53" s="12"/>
      <c r="B53" s="13"/>
      <c r="C53" s="24" t="s">
        <v>20</v>
      </c>
      <c r="D53" s="25">
        <f>SUM(D51:D52)</f>
        <v>178.5</v>
      </c>
      <c r="E53" s="14"/>
      <c r="F53" s="14"/>
      <c r="G53" s="16"/>
      <c r="H53" s="31"/>
      <c r="I53" s="35">
        <f>SUM(I51:I52)</f>
        <v>-1200.2624225999753</v>
      </c>
      <c r="J53" s="14"/>
      <c r="K53" s="30">
        <f>SUM(K51:K52)</f>
        <v>4065.1800000000221</v>
      </c>
      <c r="M53" s="21"/>
      <c r="N53" s="27"/>
      <c r="P53" s="21"/>
    </row>
    <row r="54" spans="1:16" x14ac:dyDescent="0.2">
      <c r="A54" s="12"/>
      <c r="B54" s="13"/>
      <c r="C54" s="12"/>
      <c r="D54" s="14"/>
      <c r="E54" s="15"/>
      <c r="F54" s="15"/>
      <c r="G54" s="16"/>
      <c r="H54" s="17"/>
      <c r="I54" s="18"/>
      <c r="J54" s="19"/>
      <c r="K54" s="20"/>
      <c r="M54" s="21"/>
      <c r="N54" s="21"/>
    </row>
    <row r="55" spans="1:16" x14ac:dyDescent="0.2">
      <c r="A55" s="12"/>
      <c r="B55" s="13" t="s">
        <v>65</v>
      </c>
      <c r="C55" s="12" t="s">
        <v>66</v>
      </c>
      <c r="D55" s="14">
        <f>'[1]West End'!B6</f>
        <v>267</v>
      </c>
      <c r="E55" s="14">
        <f>'[1]West End'!B17</f>
        <v>252</v>
      </c>
      <c r="F55" s="14">
        <f>'[1]West End'!B12</f>
        <v>153.30000000000001</v>
      </c>
      <c r="G55" s="16">
        <f>F55/E55</f>
        <v>0.60833333333333339</v>
      </c>
      <c r="H55" s="31">
        <f>'[1]West End'!E18</f>
        <v>0.51515151515151514</v>
      </c>
      <c r="I55" s="23">
        <f>'[1]West End'!E33</f>
        <v>-7281.0600000000559</v>
      </c>
      <c r="J55" s="19">
        <f>-I55</f>
        <v>7281.0600000000559</v>
      </c>
      <c r="K55" s="20"/>
      <c r="M55" s="21"/>
      <c r="N55" s="21"/>
      <c r="P55" s="28"/>
    </row>
    <row r="56" spans="1:16" x14ac:dyDescent="0.2">
      <c r="A56" s="12"/>
      <c r="B56" s="13"/>
      <c r="C56" s="12"/>
      <c r="D56" s="14"/>
      <c r="E56" s="15"/>
      <c r="F56" s="15"/>
      <c r="G56" s="16"/>
      <c r="H56" s="17"/>
      <c r="I56" s="18"/>
      <c r="J56" s="19"/>
      <c r="K56" s="20"/>
      <c r="M56" s="21"/>
      <c r="N56" s="21"/>
    </row>
    <row r="57" spans="1:16" x14ac:dyDescent="0.2">
      <c r="A57" s="12" t="s">
        <v>67</v>
      </c>
      <c r="B57" s="13" t="s">
        <v>68</v>
      </c>
      <c r="C57" s="12" t="s">
        <v>69</v>
      </c>
      <c r="D57" s="14">
        <f>[1]Park!E6</f>
        <v>28.3</v>
      </c>
      <c r="E57" s="14">
        <f>[1]Park!E17</f>
        <v>28</v>
      </c>
      <c r="F57" s="14">
        <f>[1]Park!E12</f>
        <v>16</v>
      </c>
      <c r="G57" s="16">
        <f>F57/E57</f>
        <v>0.5714285714285714</v>
      </c>
      <c r="H57" s="31">
        <f>[1]Park!B18</f>
        <v>0.38640000000000002</v>
      </c>
      <c r="I57" s="18">
        <f>[1]Park!E33</f>
        <v>6656.7399999999907</v>
      </c>
      <c r="J57" s="19"/>
      <c r="K57" s="20">
        <f>I57</f>
        <v>6656.7399999999907</v>
      </c>
      <c r="M57" s="21"/>
      <c r="N57" s="21"/>
    </row>
    <row r="58" spans="1:16" x14ac:dyDescent="0.2">
      <c r="A58" s="12"/>
      <c r="B58" s="13"/>
      <c r="C58" s="12" t="s">
        <v>70</v>
      </c>
      <c r="D58" s="14">
        <f>[1]Park!F6</f>
        <v>93.9</v>
      </c>
      <c r="E58" s="14">
        <f>[1]Park!F17</f>
        <v>106</v>
      </c>
      <c r="F58" s="14">
        <f>[1]Park!F12</f>
        <v>33.5</v>
      </c>
      <c r="G58" s="16">
        <f>F58/E58</f>
        <v>0.31603773584905659</v>
      </c>
      <c r="H58" s="31">
        <f>[1]Park!B18</f>
        <v>0.38640000000000002</v>
      </c>
      <c r="I58" s="18">
        <f>[1]Park!F33</f>
        <v>-2628.1999999999534</v>
      </c>
      <c r="J58" s="19">
        <v>2572.2199999999998</v>
      </c>
      <c r="K58" s="20"/>
      <c r="M58" s="21"/>
      <c r="N58" s="21"/>
    </row>
    <row r="59" spans="1:16" x14ac:dyDescent="0.2">
      <c r="A59" s="12"/>
      <c r="B59" s="13"/>
      <c r="C59" s="24" t="s">
        <v>20</v>
      </c>
      <c r="D59" s="25">
        <f>SUM(D57:D58)</f>
        <v>122.2</v>
      </c>
      <c r="E59" s="15"/>
      <c r="F59" s="15"/>
      <c r="G59" s="16"/>
      <c r="H59" s="17"/>
      <c r="I59" s="26">
        <f>SUM(I57:I58)</f>
        <v>4028.5400000000373</v>
      </c>
      <c r="J59" s="32"/>
      <c r="K59" s="22">
        <f>SUM(K57:K58)</f>
        <v>6656.7399999999907</v>
      </c>
      <c r="M59" s="21"/>
      <c r="N59" s="21"/>
    </row>
    <row r="60" spans="1:16" x14ac:dyDescent="0.2">
      <c r="A60" s="12"/>
      <c r="B60" s="13"/>
      <c r="C60" s="12"/>
      <c r="D60" s="14"/>
      <c r="E60" s="15"/>
      <c r="F60" s="15"/>
      <c r="G60" s="16"/>
      <c r="H60" s="17"/>
      <c r="I60" s="18"/>
      <c r="J60" s="19"/>
      <c r="K60" s="20"/>
      <c r="M60" s="21"/>
      <c r="N60" s="21"/>
    </row>
    <row r="61" spans="1:16" x14ac:dyDescent="0.2">
      <c r="A61" s="12" t="s">
        <v>71</v>
      </c>
      <c r="B61" s="13" t="s">
        <v>72</v>
      </c>
      <c r="C61" s="12" t="s">
        <v>73</v>
      </c>
      <c r="D61" s="14">
        <v>116.8</v>
      </c>
      <c r="E61" s="14">
        <v>115</v>
      </c>
      <c r="F61" s="14">
        <v>30</v>
      </c>
      <c r="G61" s="16">
        <f>F61/E61</f>
        <v>0.2608695652173913</v>
      </c>
      <c r="H61" s="31">
        <f>[1]Lamar!E18</f>
        <v>0.2608695652173913</v>
      </c>
      <c r="I61" s="23">
        <f>[1]Lamar!E33</f>
        <v>-46333.449999999953</v>
      </c>
      <c r="J61" s="19">
        <f>-I61</f>
        <v>46333.449999999953</v>
      </c>
      <c r="K61" s="22"/>
      <c r="M61" s="21"/>
      <c r="N61" s="21"/>
    </row>
    <row r="62" spans="1:16" x14ac:dyDescent="0.2">
      <c r="A62" s="12"/>
      <c r="B62" s="13"/>
      <c r="C62" s="12"/>
      <c r="D62" s="14"/>
      <c r="E62" s="15"/>
      <c r="F62" s="15"/>
      <c r="G62" s="16"/>
      <c r="H62" s="17"/>
      <c r="I62" s="18"/>
      <c r="J62" s="19"/>
      <c r="K62" s="20"/>
      <c r="M62" s="21"/>
      <c r="N62" s="21"/>
    </row>
    <row r="63" spans="1:16" x14ac:dyDescent="0.2">
      <c r="A63" s="12" t="s">
        <v>74</v>
      </c>
      <c r="B63" s="13" t="s">
        <v>75</v>
      </c>
      <c r="C63" s="12" t="s">
        <v>76</v>
      </c>
      <c r="D63" s="14">
        <f>'[1]Pueblo city'!E6</f>
        <v>960</v>
      </c>
      <c r="E63" s="14">
        <f>'[1]Pueblo city'!E17</f>
        <v>953</v>
      </c>
      <c r="F63" s="14">
        <f>'[1]Pueblo city'!E12</f>
        <v>702.5</v>
      </c>
      <c r="G63" s="16">
        <f>F63/E63</f>
        <v>0.73714585519412379</v>
      </c>
      <c r="H63" s="31">
        <f>'[1]Pueblo city'!B18</f>
        <v>0.75</v>
      </c>
      <c r="I63" s="18">
        <f>'[1]Pueblo city'!E33</f>
        <v>-15707.509999999776</v>
      </c>
      <c r="J63" s="19">
        <f>-I63</f>
        <v>15707.509999999776</v>
      </c>
      <c r="K63" s="20"/>
      <c r="M63" s="21"/>
      <c r="N63" s="21"/>
    </row>
    <row r="64" spans="1:16" x14ac:dyDescent="0.2">
      <c r="A64" s="12"/>
      <c r="B64" s="13"/>
      <c r="C64" s="12" t="s">
        <v>77</v>
      </c>
      <c r="D64" s="14">
        <f>'[1]Pueblo city'!F6</f>
        <v>430</v>
      </c>
      <c r="E64" s="14">
        <f>'[1]Pueblo city'!F17</f>
        <v>426</v>
      </c>
      <c r="F64" s="14">
        <f>'[1]Pueblo city'!F12</f>
        <v>225</v>
      </c>
      <c r="G64" s="16">
        <f>F64/E64</f>
        <v>0.528169014084507</v>
      </c>
      <c r="H64" s="31">
        <f>'[1]Pueblo city'!B18</f>
        <v>0.75</v>
      </c>
      <c r="I64" s="18">
        <f>'[1]Pueblo city'!F33</f>
        <v>-121338.25</v>
      </c>
      <c r="J64" s="19">
        <f>-I64</f>
        <v>121338.25</v>
      </c>
      <c r="K64" s="20"/>
      <c r="M64" s="21"/>
      <c r="N64" s="21"/>
    </row>
    <row r="65" spans="1:14" x14ac:dyDescent="0.2">
      <c r="A65" s="12"/>
      <c r="B65" s="13"/>
      <c r="C65" s="24" t="s">
        <v>20</v>
      </c>
      <c r="D65" s="25">
        <f>SUM(D63:D64)</f>
        <v>1390</v>
      </c>
      <c r="E65" s="15"/>
      <c r="F65" s="15"/>
      <c r="G65" s="16"/>
      <c r="H65" s="17"/>
      <c r="I65" s="26">
        <f>SUM(I63:I64)</f>
        <v>-137045.75999999978</v>
      </c>
      <c r="J65" s="32">
        <f>SUM(J63:J64)</f>
        <v>137045.75999999978</v>
      </c>
      <c r="K65" s="22"/>
      <c r="M65" s="27"/>
      <c r="N65" s="21"/>
    </row>
    <row r="66" spans="1:14" x14ac:dyDescent="0.2">
      <c r="A66" s="12"/>
      <c r="B66" s="13"/>
      <c r="C66" s="12"/>
      <c r="D66" s="14"/>
      <c r="E66" s="15"/>
      <c r="F66" s="15"/>
      <c r="G66" s="16"/>
      <c r="H66" s="17"/>
      <c r="I66" s="18"/>
      <c r="J66" s="19"/>
      <c r="K66" s="20"/>
      <c r="M66" s="21"/>
      <c r="N66" s="21"/>
    </row>
    <row r="67" spans="1:14" x14ac:dyDescent="0.2">
      <c r="A67" s="12" t="s">
        <v>78</v>
      </c>
      <c r="B67" s="13" t="s">
        <v>79</v>
      </c>
      <c r="C67" s="12" t="s">
        <v>80</v>
      </c>
      <c r="D67" s="14">
        <f>[1]Moffat!E6</f>
        <v>87.6</v>
      </c>
      <c r="E67" s="14">
        <f>[1]Moffat!E17</f>
        <v>87</v>
      </c>
      <c r="F67" s="14">
        <f>[1]Moffat!E12</f>
        <v>53</v>
      </c>
      <c r="G67" s="16">
        <f>F67/E67</f>
        <v>0.60919540229885061</v>
      </c>
      <c r="H67" s="31">
        <f>[1]Moffat!B18</f>
        <v>0.67759999999999998</v>
      </c>
      <c r="I67" s="23">
        <f>[1]Moffat!E33</f>
        <v>-9690.3000000000466</v>
      </c>
      <c r="J67" s="19">
        <f>-I67</f>
        <v>9690.3000000000466</v>
      </c>
      <c r="K67" s="20"/>
      <c r="M67" s="21"/>
      <c r="N67" s="21"/>
    </row>
    <row r="68" spans="1:14" x14ac:dyDescent="0.2">
      <c r="A68" s="12"/>
      <c r="B68" s="13"/>
      <c r="C68" s="12"/>
      <c r="D68" s="14"/>
      <c r="E68" s="15"/>
      <c r="F68" s="15"/>
      <c r="G68" s="16"/>
      <c r="H68" s="17"/>
      <c r="I68" s="18"/>
      <c r="J68" s="19"/>
      <c r="K68" s="20"/>
      <c r="M68" s="21"/>
      <c r="N68" s="21"/>
    </row>
    <row r="69" spans="1:14" x14ac:dyDescent="0.2">
      <c r="A69" s="12" t="s">
        <v>81</v>
      </c>
      <c r="B69" s="13" t="s">
        <v>82</v>
      </c>
      <c r="C69" s="12" t="s">
        <v>83</v>
      </c>
      <c r="D69" s="14">
        <f>[1]Keenesburg!E6</f>
        <v>163.19999999999999</v>
      </c>
      <c r="E69" s="14">
        <f>[1]Keenesburg!E17</f>
        <v>161.5</v>
      </c>
      <c r="F69" s="14">
        <f>[1]Keenesburg!E12</f>
        <v>9</v>
      </c>
      <c r="G69" s="16">
        <f>F69/E69</f>
        <v>5.5727554179566562E-2</v>
      </c>
      <c r="H69" s="36">
        <f>[1]Keenesburg!B18</f>
        <v>0.36699999999999999</v>
      </c>
      <c r="I69" s="18">
        <f>[1]Keenesburg!E33</f>
        <v>-45820.879999999888</v>
      </c>
      <c r="J69" s="19">
        <f>-I69</f>
        <v>45820.879999999888</v>
      </c>
      <c r="K69" s="22"/>
      <c r="M69" s="21"/>
      <c r="N69" s="21"/>
    </row>
    <row r="70" spans="1:14" x14ac:dyDescent="0.2">
      <c r="A70" s="12"/>
      <c r="B70" s="13"/>
      <c r="C70" s="12"/>
      <c r="D70" s="14"/>
      <c r="E70" s="15"/>
      <c r="F70" s="15"/>
      <c r="G70" s="16"/>
      <c r="H70" s="16"/>
      <c r="I70" s="18"/>
      <c r="J70" s="19"/>
      <c r="K70" s="20"/>
      <c r="M70" s="21"/>
      <c r="N70" s="21"/>
    </row>
    <row r="71" spans="1:14" x14ac:dyDescent="0.2">
      <c r="A71" s="12"/>
      <c r="B71" s="13" t="s">
        <v>84</v>
      </c>
      <c r="C71" s="12" t="s">
        <v>85</v>
      </c>
      <c r="D71" s="14">
        <f>[1]Greeley!E6</f>
        <v>1454</v>
      </c>
      <c r="E71" s="14">
        <f>[1]Greeley!E17</f>
        <v>1535.5</v>
      </c>
      <c r="F71" s="14">
        <f>[1]Greeley!E12</f>
        <v>215</v>
      </c>
      <c r="G71" s="16">
        <f>F71/E71</f>
        <v>0.14001953760989905</v>
      </c>
      <c r="H71" s="31">
        <f>[1]Greeley!B$18</f>
        <v>0.59450000000000003</v>
      </c>
      <c r="I71" s="18">
        <f>[1]Greeley!E33</f>
        <v>-727677.52999999933</v>
      </c>
      <c r="J71" s="19">
        <f>-I71</f>
        <v>727677.52999999933</v>
      </c>
      <c r="K71" s="20"/>
      <c r="M71" s="21"/>
      <c r="N71" s="21"/>
    </row>
    <row r="72" spans="1:14" x14ac:dyDescent="0.2">
      <c r="A72" s="12"/>
      <c r="B72" s="13"/>
      <c r="C72" s="12" t="s">
        <v>86</v>
      </c>
      <c r="D72" s="14">
        <f>[1]Greeley!F6</f>
        <v>1739.6</v>
      </c>
      <c r="E72" s="14">
        <f>[1]Greeley!F17</f>
        <v>1733.5</v>
      </c>
      <c r="F72" s="14">
        <f>[1]Greeley!F12</f>
        <v>411.5</v>
      </c>
      <c r="G72" s="16">
        <f>F72/E72</f>
        <v>0.23738102105566772</v>
      </c>
      <c r="H72" s="31">
        <f>[1]Greeley!B$18</f>
        <v>0.59450000000000003</v>
      </c>
      <c r="I72" s="18">
        <f>[1]Greeley!F33</f>
        <v>-684142.8900000006</v>
      </c>
      <c r="J72" s="19">
        <f>-I72</f>
        <v>684142.8900000006</v>
      </c>
      <c r="K72" s="20"/>
      <c r="M72" s="21"/>
      <c r="N72" s="21"/>
    </row>
    <row r="73" spans="1:14" x14ac:dyDescent="0.2">
      <c r="A73" s="12"/>
      <c r="B73" s="13"/>
      <c r="C73" s="12" t="s">
        <v>87</v>
      </c>
      <c r="D73" s="14">
        <f>[1]Greeley!G6</f>
        <v>449.5</v>
      </c>
      <c r="E73" s="14">
        <f>[1]Greeley!G17</f>
        <v>451</v>
      </c>
      <c r="F73" s="14">
        <f>[1]Greeley!G12</f>
        <v>153</v>
      </c>
      <c r="G73" s="16">
        <f>F73/E73</f>
        <v>0.3392461197339246</v>
      </c>
      <c r="H73" s="31">
        <f>[1]Greeley!B$18</f>
        <v>0.59450000000000003</v>
      </c>
      <c r="I73" s="18">
        <f>[1]Greeley!G33</f>
        <v>-126363.95000000019</v>
      </c>
      <c r="J73" s="19">
        <f>-I73</f>
        <v>126363.95000000019</v>
      </c>
      <c r="K73" s="20"/>
      <c r="M73" s="21"/>
      <c r="N73" s="21"/>
    </row>
    <row r="74" spans="1:14" x14ac:dyDescent="0.2">
      <c r="A74" s="12"/>
      <c r="B74" s="13"/>
      <c r="C74" s="24" t="s">
        <v>20</v>
      </c>
      <c r="D74" s="25">
        <f>SUM(D71:D73)</f>
        <v>3643.1</v>
      </c>
      <c r="E74" s="15"/>
      <c r="F74" s="15"/>
      <c r="G74" s="16"/>
      <c r="H74" s="17"/>
      <c r="I74" s="26">
        <f>SUM(I71:I73)</f>
        <v>-1538184.37</v>
      </c>
      <c r="J74" s="32">
        <f>SUM(J71:J73)</f>
        <v>1538184.37</v>
      </c>
      <c r="K74" s="22"/>
      <c r="M74" s="27"/>
      <c r="N74" s="21"/>
    </row>
    <row r="75" spans="1:14" x14ac:dyDescent="0.2">
      <c r="A75" s="12"/>
      <c r="B75" s="13"/>
      <c r="C75" s="12"/>
      <c r="D75" s="37"/>
      <c r="G75" s="16"/>
      <c r="H75" s="17"/>
      <c r="I75" s="38"/>
      <c r="J75" s="39"/>
      <c r="K75" s="40"/>
    </row>
    <row r="76" spans="1:14" ht="10.5" customHeight="1" thickBot="1" x14ac:dyDescent="0.25">
      <c r="A76" s="41"/>
      <c r="B76" s="42"/>
      <c r="C76" s="41"/>
      <c r="D76" s="43"/>
      <c r="E76" s="44"/>
      <c r="F76" s="44"/>
      <c r="G76" s="45"/>
      <c r="H76" s="46"/>
      <c r="I76" s="47"/>
      <c r="J76" s="48"/>
      <c r="K76" s="49"/>
    </row>
    <row r="77" spans="1:14" ht="13.5" thickBot="1" x14ac:dyDescent="0.25">
      <c r="A77" s="50" t="s">
        <v>88</v>
      </c>
      <c r="B77" s="51"/>
      <c r="C77" s="52"/>
      <c r="D77" s="53"/>
      <c r="E77" s="54"/>
      <c r="F77" s="54"/>
      <c r="G77" s="55"/>
      <c r="H77" s="55"/>
      <c r="I77" s="56">
        <f>I7+I11+I24+I28+I35+I37+I39+I41+I45+I49+I53+I55+I59+I61+I65+I67+I69+I74</f>
        <v>-2311660.8107151766</v>
      </c>
      <c r="J77" s="57">
        <f>J7+J9+J24+J28+J35+J37+J41+J52+J55+J58+J61+J65+J67+J69+J74</f>
        <v>3104390.2912822189</v>
      </c>
      <c r="K77" s="58">
        <f>K11+K24+K35+K45+K49+K53+K59</f>
        <v>792008.49056704261</v>
      </c>
      <c r="M77" s="29"/>
      <c r="N77" s="59"/>
    </row>
    <row r="78" spans="1:14" ht="17.25" customHeight="1" x14ac:dyDescent="0.2">
      <c r="D78" s="60"/>
      <c r="I78" s="61"/>
      <c r="J78" s="61"/>
      <c r="K78" s="61"/>
    </row>
    <row r="79" spans="1:14" hidden="1" x14ac:dyDescent="0.2">
      <c r="B79" s="2">
        <f>0.35*150</f>
        <v>52.5</v>
      </c>
      <c r="C79" s="2">
        <f>132</f>
        <v>132</v>
      </c>
    </row>
    <row r="80" spans="1:14" hidden="1" x14ac:dyDescent="0.2">
      <c r="B80" s="2">
        <v>150</v>
      </c>
      <c r="C80" s="2">
        <f>C79*0.65</f>
        <v>85.8</v>
      </c>
    </row>
    <row r="81" spans="1:14" hidden="1" x14ac:dyDescent="0.2">
      <c r="B81" s="2">
        <f>B80-B79</f>
        <v>97.5</v>
      </c>
      <c r="C81" s="2">
        <f>86*450</f>
        <v>38700</v>
      </c>
    </row>
    <row r="82" spans="1:14" hidden="1" x14ac:dyDescent="0.2">
      <c r="B82" s="2">
        <f>B81*450</f>
        <v>43875</v>
      </c>
      <c r="C82" s="2">
        <f>C81*0.25</f>
        <v>9675</v>
      </c>
    </row>
    <row r="83" spans="1:14" hidden="1" x14ac:dyDescent="0.2">
      <c r="I83" s="61"/>
      <c r="J83" s="61"/>
      <c r="K83" s="61"/>
    </row>
    <row r="84" spans="1:14" x14ac:dyDescent="0.2">
      <c r="I84" s="61"/>
      <c r="J84" s="61"/>
      <c r="K84" s="61"/>
    </row>
    <row r="85" spans="1:14" x14ac:dyDescent="0.2">
      <c r="I85" s="61"/>
      <c r="J85" s="61"/>
      <c r="K85" s="61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4" x14ac:dyDescent="0.2">
      <c r="A87" s="1" t="s">
        <v>89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4" hidden="1" x14ac:dyDescent="0.2">
      <c r="A88" s="1" t="s">
        <v>90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4" x14ac:dyDescent="0.2">
      <c r="A89" s="1" t="s">
        <v>1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4" ht="13.5" thickBot="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</row>
    <row r="91" spans="1:14" ht="39" thickBot="1" x14ac:dyDescent="0.25">
      <c r="A91" s="50" t="s">
        <v>2</v>
      </c>
      <c r="B91" s="63" t="s">
        <v>91</v>
      </c>
      <c r="C91" s="3" t="s">
        <v>92</v>
      </c>
      <c r="D91" s="5" t="s">
        <v>5</v>
      </c>
      <c r="E91" s="5" t="s">
        <v>6</v>
      </c>
      <c r="F91" s="6" t="s">
        <v>7</v>
      </c>
      <c r="G91" s="5" t="s">
        <v>93</v>
      </c>
      <c r="H91" s="7" t="s">
        <v>94</v>
      </c>
      <c r="I91" s="5" t="s">
        <v>95</v>
      </c>
      <c r="J91" s="9" t="s">
        <v>11</v>
      </c>
      <c r="K91" s="7" t="s">
        <v>12</v>
      </c>
      <c r="N91" s="11"/>
    </row>
    <row r="92" spans="1:14" ht="43.5" customHeight="1" x14ac:dyDescent="0.2">
      <c r="A92" s="24"/>
      <c r="B92" s="13"/>
      <c r="C92" s="64"/>
      <c r="D92" s="11"/>
      <c r="E92" s="11"/>
      <c r="F92" s="62"/>
      <c r="G92" s="11"/>
      <c r="H92" s="65"/>
      <c r="I92" s="66"/>
      <c r="J92" s="67"/>
      <c r="K92" s="68"/>
      <c r="N92" s="11"/>
    </row>
    <row r="93" spans="1:14" x14ac:dyDescent="0.2">
      <c r="A93" s="2" t="s">
        <v>96</v>
      </c>
      <c r="B93" s="13" t="s">
        <v>97</v>
      </c>
      <c r="C93" s="10" t="s">
        <v>98</v>
      </c>
      <c r="D93" s="69">
        <v>1775</v>
      </c>
      <c r="E93" s="11"/>
      <c r="F93" s="62"/>
      <c r="G93" s="70">
        <v>0.15090000000000001</v>
      </c>
      <c r="H93" s="65">
        <v>0.3584</v>
      </c>
      <c r="I93" s="66">
        <v>-343746.5</v>
      </c>
      <c r="J93" s="67"/>
      <c r="K93" s="71">
        <f>ROUND(-I93*0.5,2)</f>
        <v>171873.25</v>
      </c>
      <c r="N93" s="21"/>
    </row>
    <row r="94" spans="1:14" x14ac:dyDescent="0.2">
      <c r="B94" s="13"/>
      <c r="C94" s="10" t="s">
        <v>99</v>
      </c>
      <c r="D94" s="69">
        <v>911.8</v>
      </c>
      <c r="E94" s="11"/>
      <c r="F94" s="62"/>
      <c r="G94" s="70">
        <v>0.33200000000000002</v>
      </c>
      <c r="H94" s="65">
        <v>0.3584</v>
      </c>
      <c r="I94" s="66">
        <v>-22457.629999999888</v>
      </c>
      <c r="J94" s="67"/>
      <c r="K94" s="71">
        <f>ROUND(-I94*0.5,2)</f>
        <v>11228.81</v>
      </c>
      <c r="N94" s="21"/>
    </row>
    <row r="95" spans="1:14" x14ac:dyDescent="0.2">
      <c r="B95" s="13" t="s">
        <v>100</v>
      </c>
      <c r="C95" s="10" t="s">
        <v>101</v>
      </c>
      <c r="D95" s="69">
        <v>897.3</v>
      </c>
      <c r="E95" s="11"/>
      <c r="F95" s="62"/>
      <c r="G95" s="70">
        <v>0.69720000000000004</v>
      </c>
      <c r="H95" s="65">
        <v>0.75190000000000001</v>
      </c>
      <c r="I95" s="66">
        <v>-63609.589999999851</v>
      </c>
      <c r="J95" s="67"/>
      <c r="K95" s="71">
        <f>ROUND(-I95*0.5,2)</f>
        <v>31804.79</v>
      </c>
      <c r="N95" s="21"/>
    </row>
    <row r="96" spans="1:14" x14ac:dyDescent="0.2">
      <c r="A96" s="12"/>
      <c r="B96" s="13" t="s">
        <v>102</v>
      </c>
      <c r="C96" s="72" t="s">
        <v>103</v>
      </c>
      <c r="D96" s="73">
        <v>349</v>
      </c>
      <c r="E96" s="62"/>
      <c r="F96" s="62"/>
      <c r="G96" s="70">
        <v>0.46439999999999998</v>
      </c>
      <c r="H96" s="65">
        <v>0.70089999999999997</v>
      </c>
      <c r="I96" s="66">
        <v>-100951.73999999976</v>
      </c>
      <c r="J96" s="67"/>
      <c r="K96" s="71">
        <f>ROUND(-I96*0.5,2)</f>
        <v>50475.87</v>
      </c>
      <c r="N96" s="21"/>
    </row>
    <row r="97" spans="1:14" x14ac:dyDescent="0.2">
      <c r="A97" s="12"/>
      <c r="B97" s="13"/>
      <c r="C97" s="72" t="s">
        <v>104</v>
      </c>
      <c r="D97" s="73">
        <v>454.2</v>
      </c>
      <c r="E97" s="62"/>
      <c r="F97" s="62"/>
      <c r="G97" s="70">
        <v>0.33560000000000001</v>
      </c>
      <c r="H97" s="65">
        <v>0.70089999999999997</v>
      </c>
      <c r="I97" s="66">
        <v>-202900.21999999974</v>
      </c>
      <c r="J97" s="67"/>
      <c r="K97" s="71">
        <f>ROUND(-I97*0.5,2)</f>
        <v>101450.11</v>
      </c>
      <c r="N97" s="21"/>
    </row>
    <row r="98" spans="1:14" x14ac:dyDescent="0.2">
      <c r="A98" s="24"/>
      <c r="B98" s="74"/>
      <c r="C98" s="75"/>
      <c r="D98" s="76"/>
      <c r="E98" s="62"/>
      <c r="F98" s="62"/>
      <c r="G98" s="11"/>
      <c r="H98" s="68"/>
      <c r="I98" s="66"/>
      <c r="J98" s="67"/>
      <c r="K98" s="71"/>
      <c r="N98" s="21"/>
    </row>
    <row r="99" spans="1:14" x14ac:dyDescent="0.2">
      <c r="A99" s="12" t="s">
        <v>105</v>
      </c>
      <c r="B99" s="13" t="s">
        <v>106</v>
      </c>
      <c r="C99" s="77" t="s">
        <v>107</v>
      </c>
      <c r="D99" s="69">
        <v>78.8</v>
      </c>
      <c r="E99" s="78"/>
      <c r="F99" s="78"/>
      <c r="G99" s="70">
        <v>0.16669999999999999</v>
      </c>
      <c r="H99" s="65">
        <v>0.27829999999999999</v>
      </c>
      <c r="I99" s="66">
        <v>-8218.0500000000466</v>
      </c>
      <c r="J99" s="67"/>
      <c r="K99" s="71">
        <f>ROUND(-I99*0.5,2)</f>
        <v>4109.03</v>
      </c>
      <c r="N99" s="21"/>
    </row>
    <row r="100" spans="1:14" x14ac:dyDescent="0.2">
      <c r="A100" s="12"/>
      <c r="B100" s="13"/>
      <c r="C100" s="77"/>
      <c r="D100" s="69"/>
      <c r="E100" s="78"/>
      <c r="F100" s="78"/>
      <c r="G100" s="70"/>
      <c r="H100" s="65"/>
      <c r="I100" s="66"/>
      <c r="J100" s="67"/>
      <c r="K100" s="71"/>
      <c r="N100" s="21"/>
    </row>
    <row r="101" spans="1:14" x14ac:dyDescent="0.2">
      <c r="A101" s="12" t="s">
        <v>108</v>
      </c>
      <c r="B101" s="13" t="s">
        <v>108</v>
      </c>
      <c r="C101" s="77" t="s">
        <v>109</v>
      </c>
      <c r="D101" s="69">
        <v>475</v>
      </c>
      <c r="E101" s="78"/>
      <c r="F101" s="78"/>
      <c r="G101" s="70">
        <v>0</v>
      </c>
      <c r="H101" s="65">
        <v>9.64E-2</v>
      </c>
      <c r="I101" s="66">
        <v>-44612</v>
      </c>
      <c r="J101" s="67"/>
      <c r="K101" s="71">
        <f>ROUND(-I101*0.5,2)</f>
        <v>22306</v>
      </c>
      <c r="N101" s="21"/>
    </row>
    <row r="102" spans="1:14" x14ac:dyDescent="0.2">
      <c r="A102" s="12"/>
      <c r="B102" s="13"/>
      <c r="C102" s="77"/>
      <c r="D102" s="69"/>
      <c r="E102" s="78"/>
      <c r="F102" s="78"/>
      <c r="G102" s="79"/>
      <c r="H102" s="80"/>
      <c r="I102" s="66"/>
      <c r="J102" s="67"/>
      <c r="K102" s="71"/>
      <c r="N102" s="21"/>
    </row>
    <row r="103" spans="1:14" x14ac:dyDescent="0.2">
      <c r="A103" s="72" t="s">
        <v>110</v>
      </c>
      <c r="B103" s="81" t="s">
        <v>110</v>
      </c>
      <c r="C103" s="82" t="s">
        <v>111</v>
      </c>
      <c r="D103" s="73">
        <v>273.10000000000002</v>
      </c>
      <c r="E103" s="62"/>
      <c r="F103" s="62"/>
      <c r="G103" s="70">
        <v>7.1999999999999995E-2</v>
      </c>
      <c r="H103" s="65">
        <v>0.31090000000000001</v>
      </c>
      <c r="I103" s="66">
        <v>-64156.659999999916</v>
      </c>
      <c r="J103" s="67"/>
      <c r="K103" s="71">
        <f>ROUND(-I103*0.5,2)</f>
        <v>32078.33</v>
      </c>
      <c r="N103" s="21"/>
    </row>
    <row r="104" spans="1:14" x14ac:dyDescent="0.2">
      <c r="A104" s="72"/>
      <c r="B104" s="81"/>
      <c r="C104" s="82"/>
      <c r="D104" s="73"/>
      <c r="E104" s="62"/>
      <c r="F104" s="62"/>
      <c r="G104" s="11"/>
      <c r="H104" s="68"/>
      <c r="I104" s="66"/>
      <c r="J104" s="67"/>
      <c r="K104" s="71"/>
      <c r="N104" s="21"/>
    </row>
    <row r="105" spans="1:14" x14ac:dyDescent="0.2">
      <c r="A105" s="72" t="s">
        <v>35</v>
      </c>
      <c r="B105" s="81" t="s">
        <v>112</v>
      </c>
      <c r="C105" s="72" t="s">
        <v>113</v>
      </c>
      <c r="D105" s="73">
        <v>452</v>
      </c>
      <c r="G105" s="70">
        <v>0.12168141592920353</v>
      </c>
      <c r="H105" s="65">
        <v>0.5202</v>
      </c>
      <c r="I105" s="83">
        <v>-134578.47999999998</v>
      </c>
      <c r="J105" s="12"/>
      <c r="K105" s="71">
        <f t="shared" ref="K105:K111" si="1">ROUND(-I105*0.5,2)</f>
        <v>67289.240000000005</v>
      </c>
      <c r="N105" s="21"/>
    </row>
    <row r="106" spans="1:14" x14ac:dyDescent="0.2">
      <c r="A106" s="72"/>
      <c r="B106" s="81"/>
      <c r="C106" s="72" t="s">
        <v>114</v>
      </c>
      <c r="D106" s="73">
        <v>468.7</v>
      </c>
      <c r="G106" s="70">
        <v>0.22103004291845493</v>
      </c>
      <c r="H106" s="65">
        <v>0.5202</v>
      </c>
      <c r="I106" s="83">
        <v>-139550.72999999998</v>
      </c>
      <c r="J106" s="12"/>
      <c r="K106" s="71">
        <f t="shared" si="1"/>
        <v>69775.37</v>
      </c>
      <c r="N106" s="21"/>
    </row>
    <row r="107" spans="1:14" x14ac:dyDescent="0.2">
      <c r="A107" s="72"/>
      <c r="B107" s="81"/>
      <c r="C107" s="72" t="s">
        <v>115</v>
      </c>
      <c r="D107" s="73">
        <v>639</v>
      </c>
      <c r="G107" s="70">
        <v>0.22411128284389489</v>
      </c>
      <c r="H107" s="65">
        <v>0.5202</v>
      </c>
      <c r="I107" s="83">
        <v>-190255.8599999994</v>
      </c>
      <c r="J107" s="12"/>
      <c r="K107" s="71">
        <f t="shared" si="1"/>
        <v>95127.93</v>
      </c>
      <c r="N107" s="21"/>
    </row>
    <row r="108" spans="1:14" x14ac:dyDescent="0.2">
      <c r="A108" s="72"/>
      <c r="B108" s="81"/>
      <c r="C108" s="84" t="s">
        <v>116</v>
      </c>
      <c r="D108" s="73">
        <v>419.5</v>
      </c>
      <c r="G108" s="70">
        <v>0.42840095465393796</v>
      </c>
      <c r="H108" s="65">
        <v>0.5202</v>
      </c>
      <c r="I108" s="83">
        <v>-40410.439999999944</v>
      </c>
      <c r="J108" s="12"/>
      <c r="K108" s="71">
        <f t="shared" si="1"/>
        <v>20205.22</v>
      </c>
      <c r="N108" s="21"/>
    </row>
    <row r="109" spans="1:14" x14ac:dyDescent="0.2">
      <c r="A109" s="72"/>
      <c r="B109" s="81"/>
      <c r="C109" s="84" t="s">
        <v>117</v>
      </c>
      <c r="D109" s="73">
        <v>315</v>
      </c>
      <c r="G109" s="70">
        <v>0.16925465838509315</v>
      </c>
      <c r="H109" s="65">
        <v>0.5202</v>
      </c>
      <c r="I109" s="83">
        <v>-93788.100000000093</v>
      </c>
      <c r="J109" s="12"/>
      <c r="K109" s="71">
        <f t="shared" si="1"/>
        <v>46894.05</v>
      </c>
      <c r="N109" s="21"/>
    </row>
    <row r="110" spans="1:14" x14ac:dyDescent="0.2">
      <c r="A110" s="72"/>
      <c r="B110" s="81"/>
      <c r="C110" s="84" t="s">
        <v>118</v>
      </c>
      <c r="D110" s="73">
        <v>310</v>
      </c>
      <c r="G110" s="70">
        <v>0.42810457516339867</v>
      </c>
      <c r="H110" s="65">
        <v>0.5202</v>
      </c>
      <c r="I110" s="83">
        <v>-29955.299999999814</v>
      </c>
      <c r="J110" s="12"/>
      <c r="K110" s="71">
        <f t="shared" si="1"/>
        <v>14977.65</v>
      </c>
      <c r="N110" s="21"/>
    </row>
    <row r="111" spans="1:14" x14ac:dyDescent="0.2">
      <c r="A111" s="72"/>
      <c r="B111" s="81"/>
      <c r="C111" s="84" t="s">
        <v>119</v>
      </c>
      <c r="D111" s="73">
        <v>40</v>
      </c>
      <c r="G111" s="70">
        <v>7.4999999999999997E-2</v>
      </c>
      <c r="H111" s="65">
        <v>0.5202</v>
      </c>
      <c r="I111" s="83">
        <v>-11909.599999999977</v>
      </c>
      <c r="J111" s="12"/>
      <c r="K111" s="71">
        <f t="shared" si="1"/>
        <v>5954.8</v>
      </c>
      <c r="N111" s="21"/>
    </row>
    <row r="112" spans="1:14" x14ac:dyDescent="0.2">
      <c r="A112" s="72"/>
      <c r="B112" s="81"/>
      <c r="C112" s="85"/>
      <c r="D112" s="73"/>
      <c r="H112" s="13"/>
      <c r="I112" s="83"/>
      <c r="J112" s="12"/>
      <c r="K112" s="86"/>
      <c r="N112" s="21"/>
    </row>
    <row r="113" spans="1:14" x14ac:dyDescent="0.2">
      <c r="A113" s="72" t="s">
        <v>120</v>
      </c>
      <c r="B113" s="81" t="s">
        <v>121</v>
      </c>
      <c r="C113" s="82" t="s">
        <v>122</v>
      </c>
      <c r="D113" s="73">
        <v>275.7</v>
      </c>
      <c r="G113" s="70">
        <v>0.12154696132596685</v>
      </c>
      <c r="H113" s="65">
        <v>0.3226</v>
      </c>
      <c r="I113" s="83">
        <v>-53116.370000000112</v>
      </c>
      <c r="J113" s="12"/>
      <c r="K113" s="71">
        <f>ROUND(-I113*0.5,2)</f>
        <v>26558.19</v>
      </c>
      <c r="N113" s="21"/>
    </row>
    <row r="114" spans="1:14" x14ac:dyDescent="0.2">
      <c r="A114" s="72"/>
      <c r="B114" s="81"/>
      <c r="C114" s="82" t="s">
        <v>123</v>
      </c>
      <c r="D114" s="73">
        <v>219.1</v>
      </c>
      <c r="G114" s="70">
        <v>0.1834862385321101</v>
      </c>
      <c r="H114" s="65">
        <v>0.3226</v>
      </c>
      <c r="I114" s="83">
        <v>-29208.229999999981</v>
      </c>
      <c r="J114" s="12"/>
      <c r="K114" s="71">
        <f>ROUND(-I114*0.5,2)</f>
        <v>14604.11</v>
      </c>
      <c r="N114" s="21"/>
    </row>
    <row r="115" spans="1:14" x14ac:dyDescent="0.2">
      <c r="A115" s="72"/>
      <c r="B115" s="81"/>
      <c r="C115" s="82"/>
      <c r="D115" s="73"/>
      <c r="G115" s="70"/>
      <c r="H115" s="65"/>
      <c r="I115" s="83"/>
      <c r="J115" s="12"/>
      <c r="K115" s="71"/>
      <c r="N115" s="21"/>
    </row>
    <row r="116" spans="1:14" x14ac:dyDescent="0.2">
      <c r="A116" s="72" t="s">
        <v>48</v>
      </c>
      <c r="B116" s="81" t="s">
        <v>49</v>
      </c>
      <c r="C116" s="82" t="s">
        <v>50</v>
      </c>
      <c r="D116" s="73">
        <v>25</v>
      </c>
      <c r="G116" s="70">
        <v>0.28000000000000003</v>
      </c>
      <c r="H116" s="65">
        <v>0.24</v>
      </c>
      <c r="I116" s="87">
        <v>0</v>
      </c>
      <c r="J116" s="12"/>
      <c r="K116" s="88">
        <f>K39</f>
        <v>776.97000000000116</v>
      </c>
      <c r="N116" s="21"/>
    </row>
    <row r="117" spans="1:14" x14ac:dyDescent="0.2">
      <c r="A117" s="72"/>
      <c r="B117" s="81"/>
      <c r="C117" s="82"/>
      <c r="D117" s="73"/>
      <c r="H117" s="13"/>
      <c r="I117" s="83"/>
      <c r="J117" s="12"/>
      <c r="K117" s="86"/>
      <c r="N117" s="21"/>
    </row>
    <row r="118" spans="1:14" x14ac:dyDescent="0.2">
      <c r="A118" s="72" t="s">
        <v>124</v>
      </c>
      <c r="B118" s="81" t="s">
        <v>125</v>
      </c>
      <c r="C118" s="72" t="s">
        <v>126</v>
      </c>
      <c r="D118" s="73">
        <v>274</v>
      </c>
      <c r="G118" s="70">
        <v>9.4890510948905105E-2</v>
      </c>
      <c r="H118" s="65">
        <v>0.26650000000000001</v>
      </c>
      <c r="I118" s="83">
        <v>-47834.920000000158</v>
      </c>
      <c r="J118" s="12"/>
      <c r="K118" s="71">
        <f>ROUND(-I118*0.5,2)</f>
        <v>23917.46</v>
      </c>
      <c r="N118" s="21"/>
    </row>
    <row r="119" spans="1:14" x14ac:dyDescent="0.2">
      <c r="A119" s="72"/>
      <c r="B119" s="81"/>
      <c r="C119" s="89" t="s">
        <v>127</v>
      </c>
      <c r="D119" s="73">
        <v>188</v>
      </c>
      <c r="G119" s="70">
        <v>3.5897435897435895E-2</v>
      </c>
      <c r="H119" s="65">
        <v>0.26650000000000001</v>
      </c>
      <c r="I119" s="83">
        <v>-43324.59999999986</v>
      </c>
      <c r="J119" s="12"/>
      <c r="K119" s="71">
        <f>ROUND(-I119*0.5,2)</f>
        <v>21662.3</v>
      </c>
      <c r="N119" s="21"/>
    </row>
    <row r="120" spans="1:14" x14ac:dyDescent="0.2">
      <c r="A120" s="72"/>
      <c r="B120" s="81"/>
      <c r="C120" s="89"/>
      <c r="D120" s="73"/>
      <c r="G120" s="70"/>
      <c r="H120" s="65"/>
      <c r="I120" s="83"/>
      <c r="J120" s="12"/>
      <c r="K120" s="71"/>
      <c r="N120" s="21"/>
    </row>
    <row r="121" spans="1:14" x14ac:dyDescent="0.2">
      <c r="A121" s="72" t="s">
        <v>74</v>
      </c>
      <c r="B121" s="81" t="s">
        <v>128</v>
      </c>
      <c r="C121" s="89" t="s">
        <v>129</v>
      </c>
      <c r="D121" s="73">
        <v>98</v>
      </c>
      <c r="G121" s="70">
        <v>0.47460000000000002</v>
      </c>
      <c r="H121" s="65">
        <v>0.75</v>
      </c>
      <c r="I121" s="83">
        <v>-34339.20000000007</v>
      </c>
      <c r="J121" s="12"/>
      <c r="K121" s="71">
        <f>ROUND(-I121*0.5,2)</f>
        <v>17169.599999999999</v>
      </c>
      <c r="N121" s="21"/>
    </row>
    <row r="122" spans="1:14" x14ac:dyDescent="0.2">
      <c r="A122" s="72"/>
      <c r="B122" s="81"/>
      <c r="C122" s="89"/>
      <c r="D122" s="73"/>
      <c r="G122" s="70"/>
      <c r="H122" s="65"/>
      <c r="I122" s="83"/>
      <c r="J122" s="12"/>
      <c r="K122" s="71"/>
      <c r="N122" s="21"/>
    </row>
    <row r="123" spans="1:14" x14ac:dyDescent="0.2">
      <c r="A123" s="72" t="s">
        <v>130</v>
      </c>
      <c r="B123" s="81" t="s">
        <v>131</v>
      </c>
      <c r="C123" s="89" t="s">
        <v>132</v>
      </c>
      <c r="D123" s="73">
        <v>89.7</v>
      </c>
      <c r="G123" s="70">
        <v>0</v>
      </c>
      <c r="H123" s="65">
        <v>0.13270000000000001</v>
      </c>
      <c r="I123" s="83">
        <v>-11607.18</v>
      </c>
      <c r="J123" s="12"/>
      <c r="K123" s="71">
        <f>ROUND(-I123*0.5,2)</f>
        <v>5803.59</v>
      </c>
      <c r="N123" s="21"/>
    </row>
    <row r="124" spans="1:14" ht="13.5" thickBot="1" x14ac:dyDescent="0.25">
      <c r="A124" s="72"/>
      <c r="B124" s="81"/>
      <c r="C124" s="89"/>
      <c r="D124" s="90"/>
      <c r="H124" s="13"/>
      <c r="I124" s="83"/>
      <c r="J124" s="12"/>
      <c r="K124" s="86"/>
      <c r="N124" s="29"/>
    </row>
    <row r="125" spans="1:14" ht="13.5" thickBot="1" x14ac:dyDescent="0.25">
      <c r="A125" s="50" t="s">
        <v>133</v>
      </c>
      <c r="B125" s="51"/>
      <c r="C125" s="52"/>
      <c r="D125" s="53"/>
      <c r="E125" s="54"/>
      <c r="F125" s="54"/>
      <c r="G125" s="55"/>
      <c r="H125" s="55"/>
      <c r="I125" s="91">
        <f>SUM(I93:I124)</f>
        <v>-1710531.3999999987</v>
      </c>
      <c r="J125" s="91">
        <f>SUM(J93:J124)</f>
        <v>0</v>
      </c>
      <c r="K125" s="91">
        <f>SUM(K93:K124)</f>
        <v>856042.66999999993</v>
      </c>
    </row>
    <row r="128" spans="1:14" x14ac:dyDescent="0.2">
      <c r="J128" s="28">
        <f>K125+J77+K77</f>
        <v>4752441.4518492613</v>
      </c>
      <c r="K128" s="61"/>
      <c r="M128" s="28"/>
    </row>
    <row r="129" spans="10:15" x14ac:dyDescent="0.2">
      <c r="M129" s="28"/>
    </row>
    <row r="130" spans="10:15" x14ac:dyDescent="0.2">
      <c r="J130" s="92">
        <v>5094358</v>
      </c>
    </row>
    <row r="131" spans="10:15" x14ac:dyDescent="0.2">
      <c r="J131" s="93">
        <v>1</v>
      </c>
      <c r="N131" s="28"/>
    </row>
    <row r="132" spans="10:15" x14ac:dyDescent="0.2">
      <c r="N132" s="94"/>
      <c r="O132" s="2" t="s">
        <v>34</v>
      </c>
    </row>
    <row r="133" spans="10:15" x14ac:dyDescent="0.2">
      <c r="J133" s="28">
        <f>J128-J130</f>
        <v>-341916.5481507387</v>
      </c>
    </row>
  </sheetData>
  <mergeCells count="1">
    <mergeCell ref="M3:N3"/>
  </mergeCells>
  <printOptions horizontalCentered="1"/>
  <pageMargins left="0.2" right="0.2" top="0.5" bottom="0.5" header="0.3" footer="0.3"/>
  <pageSetup scale="32" orientation="landscape" r:id="rId1"/>
  <headerFooter alignWithMargins="0"/>
  <rowBreaks count="3" manualBreakCount="3">
    <brk id="64" max="65535" man="1"/>
    <brk id="110" max="65535" man="1"/>
    <brk id="16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FY2016-17 Supplemental Aid</vt:lpstr>
      <vt:lpstr>'FY2016-17 Supplemental Aid'!Print_Area</vt:lpstr>
      <vt:lpstr>'FY2016-17 Supplemental Aid'!Print_Titles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2017-03-29T15:05:17Z</dcterms:created>
  <dcterms:modified xsi:type="dcterms:W3CDTF">2017-03-31T18:41:56Z</dcterms:modified>
</cp:coreProperties>
</file>