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<sst xmlns="http://schemas.openxmlformats.org/spreadsheetml/2006/main" count="861" uniqueCount="66">
  <si>
    <t>Projected Funded Pupil Count</t>
  </si>
  <si>
    <t>District PPR for Full Day K Factor</t>
  </si>
  <si>
    <t>Projected Per Pupil Revenue</t>
  </si>
  <si>
    <t>TOTAL FUNDING FROM PUBLIC SCHOOL FINANCE ACT</t>
  </si>
  <si>
    <t>Monthly Entitlement</t>
  </si>
  <si>
    <t>Withholding for CDE Administrative Overhead @ 1%</t>
  </si>
  <si>
    <t>Withholding for Assistance Fund @ 1%</t>
  </si>
  <si>
    <t>Withholding for Institute Administrative Overhead @ 3%</t>
  </si>
  <si>
    <t>Amount to be Distributed to Institute Charter Schools</t>
  </si>
  <si>
    <t>Adams 12 Five Star</t>
  </si>
  <si>
    <t>Pinnacle Charter School</t>
  </si>
  <si>
    <t>Commerce City</t>
  </si>
  <si>
    <t>Community Leadership Academy</t>
  </si>
  <si>
    <t>Brighton</t>
  </si>
  <si>
    <t xml:space="preserve">Academy at High Point </t>
  </si>
  <si>
    <t>Westminster</t>
  </si>
  <si>
    <t>Early College of Arvada</t>
  </si>
  <si>
    <t>GOAL Online Academy</t>
  </si>
  <si>
    <t>Ricardo Flores Magnon Academy</t>
  </si>
  <si>
    <t>Eagle</t>
  </si>
  <si>
    <t xml:space="preserve">Stone Creek Elementary </t>
  </si>
  <si>
    <t>Calhan</t>
  </si>
  <si>
    <t>Frontier Academy</t>
  </si>
  <si>
    <t>Colo Springs</t>
  </si>
  <si>
    <t>Pikes Peak Prep (21st Century)</t>
  </si>
  <si>
    <t>Scholars to Leaders Academy</t>
  </si>
  <si>
    <t>Maclaren Charter School</t>
  </si>
  <si>
    <t>Colorado Springs Charter Academy</t>
  </si>
  <si>
    <t>Colorado Springs Early Colleges</t>
  </si>
  <si>
    <t>Vanguard Academy</t>
  </si>
  <si>
    <t>Roaring Fork</t>
  </si>
  <si>
    <t xml:space="preserve">Ross Montessori </t>
  </si>
  <si>
    <t>Durango</t>
  </si>
  <si>
    <t>Animas Charter School</t>
  </si>
  <si>
    <t>Mountain Middle School</t>
  </si>
  <si>
    <t>Poudre</t>
  </si>
  <si>
    <t xml:space="preserve">T.R. Paul Academy of Arts &amp; Knowledge </t>
  </si>
  <si>
    <t>Calvert Online</t>
  </si>
  <si>
    <t>Provost Online</t>
  </si>
  <si>
    <t>Mesa 51</t>
  </si>
  <si>
    <t>Caprock Academy</t>
  </si>
  <si>
    <t>Pueblo 60</t>
  </si>
  <si>
    <t>Youth &amp; Family Academy</t>
  </si>
  <si>
    <t>FY 2012-13 Charter School Institute Funding by School</t>
  </si>
  <si>
    <t>Early Colleges Ft. Collins</t>
  </si>
  <si>
    <t>Treasurer's Intercept Program</t>
  </si>
  <si>
    <t>August Payment</t>
  </si>
  <si>
    <t>September Payment</t>
  </si>
  <si>
    <t>October Payment</t>
  </si>
  <si>
    <t>November Payment</t>
  </si>
  <si>
    <t>December Calculation</t>
  </si>
  <si>
    <t>December Payment</t>
  </si>
  <si>
    <t>At-Risk Funding Adjustment (July - December)</t>
  </si>
  <si>
    <t>January Payment (Includes adjustment for Alternative At-Risk Funding Calculation)</t>
  </si>
  <si>
    <t>January (before Alternative At-Risk Funding Calculation)</t>
  </si>
  <si>
    <t>FY2012-13 School Finance Admin Rescission</t>
  </si>
  <si>
    <t>February Payment</t>
  </si>
  <si>
    <t>March Payment</t>
  </si>
  <si>
    <t>April Payment</t>
  </si>
  <si>
    <t>Funded Pupil Count</t>
  </si>
  <si>
    <t>Per Pupil Revenue</t>
  </si>
  <si>
    <t>May Payment</t>
  </si>
  <si>
    <t xml:space="preserve">Supplemental At-Risk Funding Adjustment </t>
  </si>
  <si>
    <t>June Calculations</t>
  </si>
  <si>
    <t>Year-to-Date</t>
  </si>
  <si>
    <t>June Payments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</si>
</sst>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_);[Red]\(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4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40" fontId="3" fillId="0" borderId="0" xfId="55" applyFont="1">
      <alignment/>
      <protection/>
    </xf>
    <xf numFmtId="164" fontId="3" fillId="0" borderId="0" xfId="55" applyNumberFormat="1" applyFont="1" applyBorder="1" applyAlignment="1">
      <alignment horizontal="right" wrapText="1"/>
      <protection/>
    </xf>
    <xf numFmtId="4" fontId="3" fillId="0" borderId="0" xfId="55" applyNumberFormat="1" applyFont="1" applyProtection="1">
      <alignment/>
      <protection/>
    </xf>
    <xf numFmtId="4" fontId="3" fillId="0" borderId="0" xfId="55" applyNumberFormat="1" applyFont="1" applyFill="1">
      <alignment/>
      <protection/>
    </xf>
    <xf numFmtId="40" fontId="3" fillId="0" borderId="0" xfId="55" applyNumberFormat="1" applyFont="1" applyBorder="1" applyAlignment="1">
      <alignment wrapText="1"/>
      <protection/>
    </xf>
    <xf numFmtId="40" fontId="3" fillId="0" borderId="0" xfId="55" applyFont="1" applyBorder="1" applyAlignment="1">
      <alignment wrapText="1"/>
      <protection/>
    </xf>
    <xf numFmtId="164" fontId="3" fillId="0" borderId="0" xfId="55" applyNumberFormat="1" applyFont="1" applyBorder="1" applyAlignment="1">
      <alignment horizontal="right"/>
      <protection/>
    </xf>
    <xf numFmtId="4" fontId="3" fillId="0" borderId="0" xfId="55" applyNumberFormat="1" applyFont="1" applyBorder="1">
      <alignment/>
      <protection/>
    </xf>
    <xf numFmtId="164" fontId="3" fillId="0" borderId="0" xfId="55" applyNumberFormat="1" applyFont="1" applyAlignment="1">
      <alignment horizontal="right"/>
      <protection/>
    </xf>
    <xf numFmtId="4" fontId="3" fillId="0" borderId="0" xfId="55" applyNumberFormat="1" applyFont="1">
      <alignment/>
      <protection/>
    </xf>
    <xf numFmtId="0" fontId="3" fillId="0" borderId="0" xfId="55" applyNumberFormat="1" applyFont="1">
      <alignment/>
      <protection/>
    </xf>
    <xf numFmtId="164" fontId="3" fillId="0" borderId="0" xfId="55" applyNumberFormat="1" applyFont="1" applyAlignment="1">
      <alignment horizontal="right" wrapText="1"/>
      <protection/>
    </xf>
    <xf numFmtId="4" fontId="3" fillId="0" borderId="0" xfId="55" applyNumberFormat="1" applyFont="1" applyAlignment="1">
      <alignment horizontal="right"/>
      <protection/>
    </xf>
    <xf numFmtId="164" fontId="3" fillId="0" borderId="0" xfId="55" applyNumberFormat="1" applyFont="1" applyFill="1">
      <alignment/>
      <protection/>
    </xf>
    <xf numFmtId="40" fontId="3" fillId="0" borderId="0" xfId="55" applyFont="1" applyFill="1">
      <alignment/>
      <protection/>
    </xf>
    <xf numFmtId="40" fontId="38" fillId="0" borderId="0" xfId="0" applyNumberFormat="1" applyFont="1" applyFill="1" applyBorder="1" applyAlignment="1">
      <alignment/>
    </xf>
    <xf numFmtId="40" fontId="38" fillId="0" borderId="0" xfId="55" applyFont="1">
      <alignment/>
      <protection/>
    </xf>
    <xf numFmtId="40" fontId="38" fillId="0" borderId="0" xfId="0" applyNumberFormat="1" applyFont="1" applyFill="1" applyBorder="1" applyAlignment="1">
      <alignment wrapText="1"/>
    </xf>
    <xf numFmtId="40" fontId="38" fillId="0" borderId="0" xfId="0" applyNumberFormat="1" applyFont="1" applyFill="1" applyBorder="1" applyAlignment="1">
      <alignment horizontal="center" wrapText="1"/>
    </xf>
    <xf numFmtId="164" fontId="38" fillId="0" borderId="0" xfId="0" applyNumberFormat="1" applyFont="1" applyFill="1" applyBorder="1" applyAlignment="1">
      <alignment/>
    </xf>
    <xf numFmtId="40" fontId="38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164" fontId="3" fillId="0" borderId="0" xfId="55" applyNumberFormat="1" applyFont="1" applyFill="1" applyBorder="1" applyAlignment="1">
      <alignment horizontal="right"/>
      <protection/>
    </xf>
    <xf numFmtId="4" fontId="3" fillId="0" borderId="0" xfId="55" applyNumberFormat="1" applyFont="1" applyFill="1" applyBorder="1" applyAlignment="1">
      <alignment horizontal="right"/>
      <protection/>
    </xf>
    <xf numFmtId="4" fontId="3" fillId="0" borderId="0" xfId="55" applyNumberFormat="1" applyFont="1" applyFill="1" applyBorder="1">
      <alignment/>
      <protection/>
    </xf>
    <xf numFmtId="40" fontId="3" fillId="0" borderId="0" xfId="55" applyNumberFormat="1" applyFont="1" applyFill="1" applyBorder="1" applyAlignment="1">
      <alignment wrapText="1"/>
      <protection/>
    </xf>
    <xf numFmtId="40" fontId="3" fillId="0" borderId="0" xfId="55" applyFont="1" applyFill="1" applyBorder="1" applyAlignment="1">
      <alignment wrapText="1"/>
      <protection/>
    </xf>
    <xf numFmtId="40" fontId="4" fillId="33" borderId="0" xfId="0" applyNumberFormat="1" applyFont="1" applyFill="1" applyBorder="1" applyAlignment="1">
      <alignment wrapText="1"/>
    </xf>
    <xf numFmtId="40" fontId="38" fillId="33" borderId="0" xfId="0" applyNumberFormat="1" applyFont="1" applyFill="1" applyBorder="1" applyAlignment="1">
      <alignment/>
    </xf>
    <xf numFmtId="40" fontId="3" fillId="33" borderId="0" xfId="55" applyFont="1" applyFill="1" applyBorder="1" applyAlignment="1">
      <alignment horizontal="center" wrapText="1"/>
      <protection/>
    </xf>
    <xf numFmtId="0" fontId="38" fillId="0" borderId="0" xfId="0" applyFont="1" applyAlignment="1">
      <alignment/>
    </xf>
    <xf numFmtId="40" fontId="3" fillId="0" borderId="0" xfId="55" applyFont="1" applyFill="1" applyBorder="1" applyAlignment="1">
      <alignment horizontal="center" wrapText="1"/>
      <protection/>
    </xf>
    <xf numFmtId="0" fontId="38" fillId="0" borderId="0" xfId="0" applyFont="1" applyFill="1" applyAlignment="1">
      <alignment/>
    </xf>
    <xf numFmtId="4" fontId="38" fillId="0" borderId="0" xfId="0" applyNumberFormat="1" applyFont="1" applyAlignment="1">
      <alignment/>
    </xf>
    <xf numFmtId="40" fontId="3" fillId="0" borderId="0" xfId="55" applyFont="1" applyAlignment="1">
      <alignment horizontal="left" wrapText="1"/>
      <protection/>
    </xf>
    <xf numFmtId="39" fontId="3" fillId="0" borderId="0" xfId="55" applyNumberFormat="1" applyFont="1" applyBorder="1" applyAlignment="1">
      <alignment wrapText="1"/>
      <protection/>
    </xf>
    <xf numFmtId="39" fontId="38" fillId="0" borderId="0" xfId="0" applyNumberFormat="1" applyFont="1" applyAlignment="1">
      <alignment/>
    </xf>
    <xf numFmtId="43" fontId="0" fillId="0" borderId="0" xfId="0" applyNumberFormat="1" applyAlignment="1">
      <alignment/>
    </xf>
    <xf numFmtId="40" fontId="3" fillId="0" borderId="0" xfId="55" applyFont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77"/>
  <sheetViews>
    <sheetView tabSelected="1" zoomScalePageLayoutView="0" workbookViewId="0" topLeftCell="C416">
      <selection activeCell="L451" sqref="L451"/>
    </sheetView>
  </sheetViews>
  <sheetFormatPr defaultColWidth="9.140625" defaultRowHeight="15"/>
  <cols>
    <col min="1" max="1" width="21.421875" style="31" customWidth="1"/>
    <col min="2" max="2" width="33.28125" style="31" customWidth="1"/>
    <col min="3" max="3" width="5.57421875" style="31" customWidth="1"/>
    <col min="4" max="4" width="11.28125" style="31" customWidth="1"/>
    <col min="5" max="5" width="12.28125" style="31" customWidth="1"/>
    <col min="6" max="6" width="14.28125" style="31" customWidth="1"/>
    <col min="7" max="7" width="17.8515625" style="31" customWidth="1"/>
    <col min="8" max="8" width="15.28125" style="31" customWidth="1"/>
    <col min="9" max="9" width="16.8515625" style="31" customWidth="1"/>
    <col min="10" max="10" width="17.57421875" style="31" customWidth="1"/>
    <col min="11" max="12" width="18.28125" style="31" customWidth="1"/>
    <col min="13" max="13" width="15.421875" style="31" bestFit="1" customWidth="1"/>
    <col min="14" max="14" width="13.8515625" style="31" customWidth="1"/>
    <col min="15" max="15" width="16.28125" style="31" customWidth="1"/>
    <col min="16" max="16" width="10.28125" style="31" bestFit="1" customWidth="1"/>
    <col min="17" max="17" width="15.140625" style="31" customWidth="1"/>
    <col min="18" max="18" width="12.140625" style="31" customWidth="1"/>
    <col min="19" max="16384" width="9.140625" style="31" customWidth="1"/>
  </cols>
  <sheetData>
    <row r="2" spans="1:13" ht="51">
      <c r="A2" s="28" t="s">
        <v>43</v>
      </c>
      <c r="B2" s="29"/>
      <c r="C2" s="29"/>
      <c r="D2" s="30" t="s">
        <v>0</v>
      </c>
      <c r="E2" s="30" t="s">
        <v>1</v>
      </c>
      <c r="F2" s="30" t="s">
        <v>2</v>
      </c>
      <c r="G2" s="30" t="s">
        <v>3</v>
      </c>
      <c r="H2" s="30" t="s">
        <v>4</v>
      </c>
      <c r="I2" s="30" t="s">
        <v>5</v>
      </c>
      <c r="J2" s="30" t="s">
        <v>6</v>
      </c>
      <c r="K2" s="30" t="s">
        <v>7</v>
      </c>
      <c r="L2" s="30" t="s">
        <v>45</v>
      </c>
      <c r="M2" s="30" t="s">
        <v>8</v>
      </c>
    </row>
    <row r="3" spans="1:13" ht="12.75">
      <c r="A3" s="16"/>
      <c r="B3" s="16"/>
      <c r="C3" s="16"/>
      <c r="D3" s="32"/>
      <c r="E3" s="32"/>
      <c r="F3" s="27"/>
      <c r="G3" s="27"/>
      <c r="H3" s="27"/>
      <c r="I3" s="27"/>
      <c r="J3" s="27"/>
      <c r="K3" s="27"/>
      <c r="L3" s="27"/>
      <c r="M3" s="15"/>
    </row>
    <row r="4" spans="1:13" ht="12.75">
      <c r="A4" s="1" t="s">
        <v>9</v>
      </c>
      <c r="B4" s="1" t="s">
        <v>10</v>
      </c>
      <c r="C4" s="16"/>
      <c r="D4" s="2">
        <v>2032.4</v>
      </c>
      <c r="E4" s="2"/>
      <c r="F4" s="3">
        <v>6324.64</v>
      </c>
      <c r="G4" s="4">
        <f aca="true" t="shared" si="0" ref="G4:G12">ROUND(D4*F4,2)</f>
        <v>12854198.34</v>
      </c>
      <c r="H4" s="5">
        <f aca="true" t="shared" si="1" ref="H4:H26">ROUND(G4/12,2)</f>
        <v>1071183.2</v>
      </c>
      <c r="I4" s="6">
        <f aca="true" t="shared" si="2" ref="I4:I26">ROUND(G4*-0.01/12,2)</f>
        <v>-10711.83</v>
      </c>
      <c r="J4" s="6">
        <v>0</v>
      </c>
      <c r="K4" s="6">
        <f aca="true" t="shared" si="3" ref="K4:K26">ROUND(G4*-0.03/12,2)</f>
        <v>-32135.5</v>
      </c>
      <c r="L4" s="6">
        <v>-195588.96</v>
      </c>
      <c r="M4" s="1">
        <f>H4+I4+J4+K4+L4</f>
        <v>832746.9099999999</v>
      </c>
    </row>
    <row r="5" spans="1:13" ht="12.75">
      <c r="A5" s="17" t="s">
        <v>11</v>
      </c>
      <c r="B5" s="17" t="s">
        <v>12</v>
      </c>
      <c r="C5" s="16"/>
      <c r="D5" s="2">
        <v>505.5</v>
      </c>
      <c r="E5" s="2"/>
      <c r="F5" s="3">
        <v>6888.4</v>
      </c>
      <c r="G5" s="4">
        <f t="shared" si="0"/>
        <v>3482086.2</v>
      </c>
      <c r="H5" s="5">
        <f t="shared" si="1"/>
        <v>290173.85</v>
      </c>
      <c r="I5" s="6">
        <f t="shared" si="2"/>
        <v>-2901.74</v>
      </c>
      <c r="J5" s="6">
        <v>0</v>
      </c>
      <c r="K5" s="6">
        <f t="shared" si="3"/>
        <v>-8705.22</v>
      </c>
      <c r="L5" s="6">
        <v>-56080.21</v>
      </c>
      <c r="M5" s="1">
        <f aca="true" t="shared" si="4" ref="M5:M26">H5+I5+J5+K5+L5</f>
        <v>222486.68000000002</v>
      </c>
    </row>
    <row r="6" spans="1:13" ht="12.75">
      <c r="A6" s="1" t="s">
        <v>13</v>
      </c>
      <c r="B6" s="1" t="s">
        <v>14</v>
      </c>
      <c r="C6" s="16"/>
      <c r="D6" s="7">
        <v>703.2</v>
      </c>
      <c r="E6" s="7"/>
      <c r="F6" s="8">
        <v>6222.07</v>
      </c>
      <c r="G6" s="4">
        <f t="shared" si="0"/>
        <v>4375359.62</v>
      </c>
      <c r="H6" s="5">
        <f t="shared" si="1"/>
        <v>364613.3</v>
      </c>
      <c r="I6" s="6">
        <f t="shared" si="2"/>
        <v>-3646.13</v>
      </c>
      <c r="J6" s="6">
        <v>0</v>
      </c>
      <c r="K6" s="6">
        <f t="shared" si="3"/>
        <v>-10938.4</v>
      </c>
      <c r="L6" s="6">
        <v>-68786.88</v>
      </c>
      <c r="M6" s="1">
        <f t="shared" si="4"/>
        <v>281241.88999999996</v>
      </c>
    </row>
    <row r="7" spans="1:13" s="33" customFormat="1" ht="12.75">
      <c r="A7" s="15" t="s">
        <v>15</v>
      </c>
      <c r="B7" s="15" t="s">
        <v>16</v>
      </c>
      <c r="C7" s="18"/>
      <c r="D7" s="23">
        <v>260</v>
      </c>
      <c r="E7" s="24"/>
      <c r="F7" s="25">
        <v>6961.72</v>
      </c>
      <c r="G7" s="4">
        <f t="shared" si="0"/>
        <v>1810047.2</v>
      </c>
      <c r="H7" s="26">
        <f t="shared" si="1"/>
        <v>150837.27</v>
      </c>
      <c r="I7" s="27">
        <f t="shared" si="2"/>
        <v>-1508.37</v>
      </c>
      <c r="J7" s="6">
        <v>0</v>
      </c>
      <c r="K7" s="27">
        <f t="shared" si="3"/>
        <v>-4525.12</v>
      </c>
      <c r="L7" s="27"/>
      <c r="M7" s="1">
        <f t="shared" si="4"/>
        <v>144803.78</v>
      </c>
    </row>
    <row r="8" spans="1:13" s="33" customFormat="1" ht="12.75">
      <c r="A8" s="15" t="s">
        <v>15</v>
      </c>
      <c r="B8" s="15" t="s">
        <v>17</v>
      </c>
      <c r="C8" s="18"/>
      <c r="D8" s="23">
        <v>2825.2</v>
      </c>
      <c r="E8" s="23"/>
      <c r="F8" s="25">
        <v>5910.68</v>
      </c>
      <c r="G8" s="4">
        <f t="shared" si="0"/>
        <v>16698853.14</v>
      </c>
      <c r="H8" s="26">
        <f t="shared" si="1"/>
        <v>1391571.1</v>
      </c>
      <c r="I8" s="27">
        <f t="shared" si="2"/>
        <v>-13915.71</v>
      </c>
      <c r="J8" s="6">
        <v>0</v>
      </c>
      <c r="K8" s="27">
        <f t="shared" si="3"/>
        <v>-41747.13</v>
      </c>
      <c r="L8" s="27"/>
      <c r="M8" s="1">
        <f t="shared" si="4"/>
        <v>1335908.2600000002</v>
      </c>
    </row>
    <row r="9" spans="1:13" s="33" customFormat="1" ht="12.75">
      <c r="A9" s="15" t="s">
        <v>15</v>
      </c>
      <c r="B9" s="15" t="s">
        <v>18</v>
      </c>
      <c r="C9" s="19"/>
      <c r="D9" s="23">
        <v>324.1</v>
      </c>
      <c r="E9" s="23"/>
      <c r="F9" s="25">
        <v>6961.72</v>
      </c>
      <c r="G9" s="4">
        <f t="shared" si="0"/>
        <v>2256293.45</v>
      </c>
      <c r="H9" s="26">
        <f t="shared" si="1"/>
        <v>188024.45</v>
      </c>
      <c r="I9" s="27">
        <f t="shared" si="2"/>
        <v>-1880.24</v>
      </c>
      <c r="J9" s="6">
        <v>0</v>
      </c>
      <c r="K9" s="27">
        <f t="shared" si="3"/>
        <v>-5640.73</v>
      </c>
      <c r="L9" s="27"/>
      <c r="M9" s="1">
        <f t="shared" si="4"/>
        <v>180503.48</v>
      </c>
    </row>
    <row r="10" spans="1:13" ht="12.75">
      <c r="A10" s="1" t="s">
        <v>19</v>
      </c>
      <c r="B10" s="1" t="s">
        <v>20</v>
      </c>
      <c r="C10" s="18"/>
      <c r="D10" s="7">
        <v>211.2</v>
      </c>
      <c r="E10" s="7"/>
      <c r="F10" s="8">
        <v>6733.92</v>
      </c>
      <c r="G10" s="4">
        <f t="shared" si="0"/>
        <v>1422203.9</v>
      </c>
      <c r="H10" s="5">
        <f t="shared" si="1"/>
        <v>118516.99</v>
      </c>
      <c r="I10" s="6">
        <f t="shared" si="2"/>
        <v>-1185.17</v>
      </c>
      <c r="J10" s="6">
        <v>0</v>
      </c>
      <c r="K10" s="6">
        <f t="shared" si="3"/>
        <v>-3555.51</v>
      </c>
      <c r="L10" s="6"/>
      <c r="M10" s="1">
        <f t="shared" si="4"/>
        <v>113776.31000000001</v>
      </c>
    </row>
    <row r="11" spans="1:13" ht="12.75">
      <c r="A11" s="17" t="s">
        <v>21</v>
      </c>
      <c r="B11" s="17" t="s">
        <v>22</v>
      </c>
      <c r="C11" s="18"/>
      <c r="D11" s="7">
        <v>66.4</v>
      </c>
      <c r="E11" s="7"/>
      <c r="F11" s="8">
        <v>7248.22</v>
      </c>
      <c r="G11" s="4">
        <f t="shared" si="0"/>
        <v>481281.81</v>
      </c>
      <c r="H11" s="5">
        <f t="shared" si="1"/>
        <v>40106.82</v>
      </c>
      <c r="I11" s="6">
        <f t="shared" si="2"/>
        <v>-401.07</v>
      </c>
      <c r="J11" s="6">
        <v>0</v>
      </c>
      <c r="K11" s="6">
        <f t="shared" si="3"/>
        <v>-1203.2</v>
      </c>
      <c r="L11" s="6"/>
      <c r="M11" s="1">
        <f t="shared" si="4"/>
        <v>38502.55</v>
      </c>
    </row>
    <row r="12" spans="1:13" ht="12.75">
      <c r="A12" s="1" t="s">
        <v>23</v>
      </c>
      <c r="B12" s="35" t="s">
        <v>24</v>
      </c>
      <c r="C12" s="35"/>
      <c r="D12" s="9">
        <v>333.3</v>
      </c>
      <c r="E12" s="9"/>
      <c r="F12" s="10">
        <v>6344.2</v>
      </c>
      <c r="G12" s="4">
        <f t="shared" si="0"/>
        <v>2114521.86</v>
      </c>
      <c r="H12" s="5">
        <f t="shared" si="1"/>
        <v>176210.16</v>
      </c>
      <c r="I12" s="6">
        <f t="shared" si="2"/>
        <v>-1762.1</v>
      </c>
      <c r="J12" s="6">
        <v>0</v>
      </c>
      <c r="K12" s="6">
        <f t="shared" si="3"/>
        <v>-5286.3</v>
      </c>
      <c r="L12" s="6">
        <v>-18000</v>
      </c>
      <c r="M12" s="1">
        <f t="shared" si="4"/>
        <v>151161.76</v>
      </c>
    </row>
    <row r="13" spans="1:13" ht="12.75">
      <c r="A13" s="1" t="s">
        <v>23</v>
      </c>
      <c r="B13" s="1" t="s">
        <v>25</v>
      </c>
      <c r="C13" s="18"/>
      <c r="D13" s="9">
        <v>253.1</v>
      </c>
      <c r="E13" s="9"/>
      <c r="F13" s="10">
        <v>6344.2</v>
      </c>
      <c r="G13" s="4">
        <f aca="true" t="shared" si="5" ref="G13:G22">ROUND(D13*F13,2)</f>
        <v>1605717.02</v>
      </c>
      <c r="H13" s="5">
        <f t="shared" si="1"/>
        <v>133809.75</v>
      </c>
      <c r="I13" s="6">
        <f t="shared" si="2"/>
        <v>-1338.1</v>
      </c>
      <c r="J13" s="6">
        <v>0</v>
      </c>
      <c r="K13" s="6">
        <f t="shared" si="3"/>
        <v>-4014.29</v>
      </c>
      <c r="L13" s="6"/>
      <c r="M13" s="1">
        <f t="shared" si="4"/>
        <v>128457.36</v>
      </c>
    </row>
    <row r="14" spans="1:13" ht="12.75">
      <c r="A14" s="1" t="s">
        <v>23</v>
      </c>
      <c r="B14" s="11" t="s">
        <v>26</v>
      </c>
      <c r="C14" s="16"/>
      <c r="D14" s="12">
        <v>192</v>
      </c>
      <c r="E14" s="12"/>
      <c r="F14" s="10">
        <v>6344.2</v>
      </c>
      <c r="G14" s="4">
        <f t="shared" si="5"/>
        <v>1218086.4</v>
      </c>
      <c r="H14" s="5">
        <f t="shared" si="1"/>
        <v>101507.2</v>
      </c>
      <c r="I14" s="6">
        <f t="shared" si="2"/>
        <v>-1015.07</v>
      </c>
      <c r="J14" s="6">
        <v>0</v>
      </c>
      <c r="K14" s="6">
        <f t="shared" si="3"/>
        <v>-3045.22</v>
      </c>
      <c r="L14" s="6"/>
      <c r="M14" s="1">
        <f t="shared" si="4"/>
        <v>97446.90999999999</v>
      </c>
    </row>
    <row r="15" spans="1:13" ht="12.75">
      <c r="A15" s="1" t="s">
        <v>23</v>
      </c>
      <c r="B15" s="1" t="s">
        <v>27</v>
      </c>
      <c r="C15" s="16"/>
      <c r="D15" s="9">
        <v>449.5</v>
      </c>
      <c r="E15" s="9"/>
      <c r="F15" s="10">
        <v>6344.2</v>
      </c>
      <c r="G15" s="4">
        <f t="shared" si="5"/>
        <v>2851717.9</v>
      </c>
      <c r="H15" s="5">
        <f t="shared" si="1"/>
        <v>237643.16</v>
      </c>
      <c r="I15" s="6">
        <f t="shared" si="2"/>
        <v>-2376.43</v>
      </c>
      <c r="J15" s="6">
        <v>0</v>
      </c>
      <c r="K15" s="6">
        <f t="shared" si="3"/>
        <v>-7129.29</v>
      </c>
      <c r="L15" s="6">
        <v>-42721.04</v>
      </c>
      <c r="M15" s="1">
        <f t="shared" si="4"/>
        <v>185416.4</v>
      </c>
    </row>
    <row r="16" spans="1:13" ht="12.75">
      <c r="A16" s="1" t="s">
        <v>23</v>
      </c>
      <c r="B16" s="1" t="s">
        <v>28</v>
      </c>
      <c r="C16" s="16"/>
      <c r="D16" s="9">
        <v>600</v>
      </c>
      <c r="E16" s="9"/>
      <c r="F16" s="10">
        <v>6344.2</v>
      </c>
      <c r="G16" s="4">
        <f>ROUND(D16*F16,2)</f>
        <v>3806520</v>
      </c>
      <c r="H16" s="5">
        <f t="shared" si="1"/>
        <v>317210</v>
      </c>
      <c r="I16" s="6">
        <f t="shared" si="2"/>
        <v>-3172.1</v>
      </c>
      <c r="J16" s="6">
        <v>0</v>
      </c>
      <c r="K16" s="6">
        <f t="shared" si="3"/>
        <v>-9516.3</v>
      </c>
      <c r="L16" s="6"/>
      <c r="M16" s="1">
        <f t="shared" si="4"/>
        <v>304521.60000000003</v>
      </c>
    </row>
    <row r="17" spans="1:13" ht="12.75">
      <c r="A17" s="1" t="s">
        <v>23</v>
      </c>
      <c r="B17" s="1" t="s">
        <v>29</v>
      </c>
      <c r="C17" s="16"/>
      <c r="D17" s="9">
        <v>491</v>
      </c>
      <c r="E17" s="9"/>
      <c r="F17" s="10">
        <v>6344.2</v>
      </c>
      <c r="G17" s="4">
        <f>ROUND(D17*F17,2)</f>
        <v>3115002.2</v>
      </c>
      <c r="H17" s="5">
        <f t="shared" si="1"/>
        <v>259583.52</v>
      </c>
      <c r="I17" s="6">
        <f t="shared" si="2"/>
        <v>-2595.84</v>
      </c>
      <c r="J17" s="6">
        <v>0</v>
      </c>
      <c r="K17" s="6">
        <f t="shared" si="3"/>
        <v>-7787.51</v>
      </c>
      <c r="L17" s="6"/>
      <c r="M17" s="1">
        <f t="shared" si="4"/>
        <v>249200.16999999998</v>
      </c>
    </row>
    <row r="18" spans="1:13" ht="12.75">
      <c r="A18" s="1" t="s">
        <v>30</v>
      </c>
      <c r="B18" s="1" t="s">
        <v>31</v>
      </c>
      <c r="C18" s="16"/>
      <c r="D18" s="9">
        <v>220.8</v>
      </c>
      <c r="E18" s="9"/>
      <c r="F18" s="10">
        <v>6667.07</v>
      </c>
      <c r="G18" s="4">
        <f>ROUND(D18*F18,2)</f>
        <v>1472089.06</v>
      </c>
      <c r="H18" s="5">
        <f t="shared" si="1"/>
        <v>122674.09</v>
      </c>
      <c r="I18" s="6">
        <f t="shared" si="2"/>
        <v>-1226.74</v>
      </c>
      <c r="J18" s="6">
        <v>0</v>
      </c>
      <c r="K18" s="6">
        <f t="shared" si="3"/>
        <v>-3680.22</v>
      </c>
      <c r="L18" s="6"/>
      <c r="M18" s="1">
        <f t="shared" si="4"/>
        <v>117767.12999999999</v>
      </c>
    </row>
    <row r="19" spans="1:13" ht="12.75">
      <c r="A19" s="1" t="s">
        <v>32</v>
      </c>
      <c r="B19" s="1" t="s">
        <v>33</v>
      </c>
      <c r="C19" s="16"/>
      <c r="D19" s="9">
        <v>231</v>
      </c>
      <c r="E19" s="9"/>
      <c r="F19" s="10">
        <v>6350.53</v>
      </c>
      <c r="G19" s="4">
        <f>ROUND(D19*F19,2)</f>
        <v>1466972.43</v>
      </c>
      <c r="H19" s="5">
        <f t="shared" si="1"/>
        <v>122247.7</v>
      </c>
      <c r="I19" s="6">
        <f t="shared" si="2"/>
        <v>-1222.48</v>
      </c>
      <c r="J19" s="6">
        <v>0</v>
      </c>
      <c r="K19" s="6">
        <f t="shared" si="3"/>
        <v>-3667.43</v>
      </c>
      <c r="L19" s="6"/>
      <c r="M19" s="1">
        <f t="shared" si="4"/>
        <v>117357.79000000001</v>
      </c>
    </row>
    <row r="20" spans="1:13" ht="12.75">
      <c r="A20" s="17" t="s">
        <v>32</v>
      </c>
      <c r="B20" s="17" t="s">
        <v>34</v>
      </c>
      <c r="C20" s="16"/>
      <c r="D20" s="9">
        <v>168</v>
      </c>
      <c r="E20" s="9"/>
      <c r="F20" s="10">
        <v>6350.53</v>
      </c>
      <c r="G20" s="4">
        <f t="shared" si="5"/>
        <v>1066889.04</v>
      </c>
      <c r="H20" s="5">
        <f t="shared" si="1"/>
        <v>88907.42</v>
      </c>
      <c r="I20" s="6">
        <f t="shared" si="2"/>
        <v>-889.07</v>
      </c>
      <c r="J20" s="6">
        <v>0</v>
      </c>
      <c r="K20" s="6">
        <f t="shared" si="3"/>
        <v>-2667.22</v>
      </c>
      <c r="L20" s="6"/>
      <c r="M20" s="1">
        <f t="shared" si="4"/>
        <v>85351.12999999999</v>
      </c>
    </row>
    <row r="21" spans="1:13" ht="12.75">
      <c r="A21" s="1" t="s">
        <v>35</v>
      </c>
      <c r="B21" s="1" t="s">
        <v>36</v>
      </c>
      <c r="C21" s="16"/>
      <c r="D21" s="9">
        <v>260.3</v>
      </c>
      <c r="E21" s="9"/>
      <c r="F21" s="10">
        <v>6141.06</v>
      </c>
      <c r="G21" s="4">
        <f>ROUND(D21*F21,2)</f>
        <v>1598517.92</v>
      </c>
      <c r="H21" s="5">
        <f t="shared" si="1"/>
        <v>133209.83</v>
      </c>
      <c r="I21" s="6">
        <f t="shared" si="2"/>
        <v>-1332.1</v>
      </c>
      <c r="J21" s="6">
        <v>0</v>
      </c>
      <c r="K21" s="6">
        <f t="shared" si="3"/>
        <v>-3996.29</v>
      </c>
      <c r="L21" s="6">
        <v>-40737.5</v>
      </c>
      <c r="M21" s="1">
        <f t="shared" si="4"/>
        <v>87143.93999999999</v>
      </c>
    </row>
    <row r="22" spans="1:13" ht="12.75">
      <c r="A22" s="1" t="s">
        <v>35</v>
      </c>
      <c r="B22" s="1" t="s">
        <v>37</v>
      </c>
      <c r="C22" s="16"/>
      <c r="D22" s="9">
        <v>190</v>
      </c>
      <c r="E22" s="13"/>
      <c r="F22" s="25">
        <v>5910.68</v>
      </c>
      <c r="G22" s="4">
        <f t="shared" si="5"/>
        <v>1123029.2</v>
      </c>
      <c r="H22" s="5">
        <f t="shared" si="1"/>
        <v>93585.77</v>
      </c>
      <c r="I22" s="6">
        <f t="shared" si="2"/>
        <v>-935.86</v>
      </c>
      <c r="J22" s="6">
        <v>0</v>
      </c>
      <c r="K22" s="6">
        <f t="shared" si="3"/>
        <v>-2807.57</v>
      </c>
      <c r="L22" s="6"/>
      <c r="M22" s="1">
        <f t="shared" si="4"/>
        <v>89842.34</v>
      </c>
    </row>
    <row r="23" spans="1:13" ht="12.75">
      <c r="A23" s="1" t="s">
        <v>35</v>
      </c>
      <c r="B23" s="1" t="s">
        <v>38</v>
      </c>
      <c r="C23" s="16"/>
      <c r="D23" s="9">
        <v>400</v>
      </c>
      <c r="E23" s="9"/>
      <c r="F23" s="25">
        <v>5910.68</v>
      </c>
      <c r="G23" s="4">
        <f>ROUND(D23*F23,2)</f>
        <v>2364272</v>
      </c>
      <c r="H23" s="5">
        <f t="shared" si="1"/>
        <v>197022.67</v>
      </c>
      <c r="I23" s="6">
        <f t="shared" si="2"/>
        <v>-1970.23</v>
      </c>
      <c r="J23" s="6">
        <v>0</v>
      </c>
      <c r="K23" s="6">
        <f t="shared" si="3"/>
        <v>-5910.68</v>
      </c>
      <c r="L23" s="6"/>
      <c r="M23" s="1">
        <f t="shared" si="4"/>
        <v>189141.76</v>
      </c>
    </row>
    <row r="24" spans="1:13" ht="12.75">
      <c r="A24" s="1" t="s">
        <v>35</v>
      </c>
      <c r="B24" s="1" t="s">
        <v>44</v>
      </c>
      <c r="C24" s="16"/>
      <c r="D24" s="9">
        <v>240</v>
      </c>
      <c r="E24" s="9"/>
      <c r="F24" s="8">
        <v>6141.06</v>
      </c>
      <c r="G24" s="4">
        <f>ROUND(D24*F24,2)</f>
        <v>1473854.4</v>
      </c>
      <c r="H24" s="5">
        <f t="shared" si="1"/>
        <v>122821.2</v>
      </c>
      <c r="I24" s="6">
        <f t="shared" si="2"/>
        <v>-1228.21</v>
      </c>
      <c r="J24" s="6">
        <v>0</v>
      </c>
      <c r="K24" s="6">
        <f t="shared" si="3"/>
        <v>-3684.64</v>
      </c>
      <c r="L24" s="6"/>
      <c r="M24" s="1">
        <f t="shared" si="4"/>
        <v>117908.34999999999</v>
      </c>
    </row>
    <row r="25" spans="1:13" ht="12.75">
      <c r="A25" s="1" t="s">
        <v>39</v>
      </c>
      <c r="B25" s="1" t="s">
        <v>40</v>
      </c>
      <c r="C25" s="16"/>
      <c r="D25" s="14">
        <v>659</v>
      </c>
      <c r="E25" s="15"/>
      <c r="F25" s="10">
        <v>6141.06</v>
      </c>
      <c r="G25" s="4">
        <f>ROUND(D25*F25,2)</f>
        <v>4046958.54</v>
      </c>
      <c r="H25" s="5">
        <f t="shared" si="1"/>
        <v>337246.55</v>
      </c>
      <c r="I25" s="6">
        <f t="shared" si="2"/>
        <v>-3372.47</v>
      </c>
      <c r="J25" s="6">
        <v>0</v>
      </c>
      <c r="K25" s="6">
        <f t="shared" si="3"/>
        <v>-10117.4</v>
      </c>
      <c r="L25" s="6">
        <v>-39090.63</v>
      </c>
      <c r="M25" s="1">
        <f t="shared" si="4"/>
        <v>284666.05</v>
      </c>
    </row>
    <row r="26" spans="1:13" ht="12.75">
      <c r="A26" s="17" t="s">
        <v>41</v>
      </c>
      <c r="B26" s="17" t="s">
        <v>42</v>
      </c>
      <c r="C26" s="16"/>
      <c r="D26" s="14">
        <v>155</v>
      </c>
      <c r="E26" s="15"/>
      <c r="F26" s="10">
        <v>6371.52</v>
      </c>
      <c r="G26" s="4">
        <f>ROUND(D26*F26,2)</f>
        <v>987585.6</v>
      </c>
      <c r="H26" s="5">
        <f t="shared" si="1"/>
        <v>82298.8</v>
      </c>
      <c r="I26" s="6">
        <f t="shared" si="2"/>
        <v>-822.99</v>
      </c>
      <c r="J26" s="6">
        <v>0</v>
      </c>
      <c r="K26" s="6">
        <f t="shared" si="3"/>
        <v>-2468.96</v>
      </c>
      <c r="L26" s="6"/>
      <c r="M26" s="1">
        <f t="shared" si="4"/>
        <v>79006.84999999999</v>
      </c>
    </row>
    <row r="27" spans="1:13" ht="12.75">
      <c r="A27" s="16"/>
      <c r="B27" s="16"/>
      <c r="C27" s="16"/>
      <c r="D27" s="20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2.75">
      <c r="A28" s="21"/>
      <c r="B28" s="21"/>
      <c r="C28" s="21"/>
      <c r="D28" s="22">
        <f>SUM(D4:D27)</f>
        <v>11771</v>
      </c>
      <c r="E28" s="21"/>
      <c r="F28" s="21"/>
      <c r="G28" s="21">
        <f>SUM(G4:G27)</f>
        <v>73692057.23000002</v>
      </c>
      <c r="H28" s="21">
        <f>SUM(H4:H27)</f>
        <v>6141004.799999999</v>
      </c>
      <c r="I28" s="21">
        <f>SUM(I4:I27)</f>
        <v>-61410.049999999996</v>
      </c>
      <c r="J28" s="21"/>
      <c r="K28" s="21">
        <f>SUM(K4:K27)</f>
        <v>-184230.12999999998</v>
      </c>
      <c r="L28" s="21">
        <f>SUM(L4:L27)</f>
        <v>-461005.22</v>
      </c>
      <c r="M28" s="16">
        <f>SUM(M4:M27)</f>
        <v>5434359.399999999</v>
      </c>
    </row>
    <row r="30" ht="12.75">
      <c r="G30" s="34"/>
    </row>
    <row r="31" spans="7:9" ht="12.75">
      <c r="G31" s="34"/>
      <c r="I31" s="21"/>
    </row>
    <row r="33" spans="1:13" ht="51">
      <c r="A33" s="28" t="s">
        <v>46</v>
      </c>
      <c r="B33" s="29"/>
      <c r="C33" s="29"/>
      <c r="D33" s="30" t="s">
        <v>0</v>
      </c>
      <c r="E33" s="30" t="s">
        <v>1</v>
      </c>
      <c r="F33" s="30" t="s">
        <v>2</v>
      </c>
      <c r="G33" s="30" t="s">
        <v>3</v>
      </c>
      <c r="H33" s="30" t="s">
        <v>4</v>
      </c>
      <c r="I33" s="30" t="s">
        <v>5</v>
      </c>
      <c r="J33" s="30" t="s">
        <v>6</v>
      </c>
      <c r="K33" s="30" t="s">
        <v>7</v>
      </c>
      <c r="L33" s="30" t="s">
        <v>45</v>
      </c>
      <c r="M33" s="30" t="s">
        <v>8</v>
      </c>
    </row>
    <row r="34" spans="1:13" ht="12.75">
      <c r="A34" s="16"/>
      <c r="B34" s="16"/>
      <c r="C34" s="16"/>
      <c r="D34" s="32"/>
      <c r="E34" s="32"/>
      <c r="F34" s="27"/>
      <c r="G34" s="27"/>
      <c r="H34" s="27"/>
      <c r="I34" s="27"/>
      <c r="J34" s="27"/>
      <c r="K34" s="27"/>
      <c r="L34" s="27"/>
      <c r="M34" s="15"/>
    </row>
    <row r="35" spans="1:14" ht="12.75">
      <c r="A35" s="1" t="s">
        <v>9</v>
      </c>
      <c r="B35" s="1" t="s">
        <v>10</v>
      </c>
      <c r="C35" s="16"/>
      <c r="D35" s="2">
        <v>2032.4</v>
      </c>
      <c r="E35" s="2"/>
      <c r="F35" s="3">
        <v>6324.64</v>
      </c>
      <c r="G35" s="4">
        <f aca="true" t="shared" si="6" ref="G35:G46">ROUND(D35*F35,2)</f>
        <v>12854198.34</v>
      </c>
      <c r="H35" s="5">
        <f aca="true" t="shared" si="7" ref="H35:H57">ROUND(G35/12,2)</f>
        <v>1071183.2</v>
      </c>
      <c r="I35" s="6">
        <f aca="true" t="shared" si="8" ref="I35:I57">ROUND(G35*-0.01/12,2)</f>
        <v>-10711.83</v>
      </c>
      <c r="J35" s="6">
        <v>0</v>
      </c>
      <c r="K35" s="6">
        <f aca="true" t="shared" si="9" ref="K35:K57">ROUND(G35*-0.03/12,2)</f>
        <v>-32135.5</v>
      </c>
      <c r="L35" s="36">
        <f>-124180.62-70908.34</f>
        <v>-195088.96</v>
      </c>
      <c r="M35" s="1">
        <f>H35+I35+J35+K35+L35</f>
        <v>833246.9099999999</v>
      </c>
      <c r="N35" s="37"/>
    </row>
    <row r="36" spans="1:13" ht="12.75">
      <c r="A36" s="17" t="s">
        <v>11</v>
      </c>
      <c r="B36" s="17" t="s">
        <v>12</v>
      </c>
      <c r="C36" s="16"/>
      <c r="D36" s="2">
        <v>505.5</v>
      </c>
      <c r="E36" s="2"/>
      <c r="F36" s="3">
        <v>6888.4</v>
      </c>
      <c r="G36" s="4">
        <f t="shared" si="6"/>
        <v>3482086.2</v>
      </c>
      <c r="H36" s="5">
        <f t="shared" si="7"/>
        <v>290173.85</v>
      </c>
      <c r="I36" s="6">
        <f t="shared" si="8"/>
        <v>-2901.74</v>
      </c>
      <c r="J36" s="6">
        <v>0</v>
      </c>
      <c r="K36" s="6">
        <f t="shared" si="9"/>
        <v>-8705.22</v>
      </c>
      <c r="L36" s="36">
        <v>-55830.21</v>
      </c>
      <c r="M36" s="1">
        <f aca="true" t="shared" si="10" ref="M36:M57">H36+I36+J36+K36+L36</f>
        <v>222736.68000000002</v>
      </c>
    </row>
    <row r="37" spans="1:13" ht="12.75">
      <c r="A37" s="1" t="s">
        <v>13</v>
      </c>
      <c r="B37" s="1" t="s">
        <v>14</v>
      </c>
      <c r="C37" s="16"/>
      <c r="D37" s="7">
        <v>703.2</v>
      </c>
      <c r="E37" s="7"/>
      <c r="F37" s="8">
        <v>6222.07</v>
      </c>
      <c r="G37" s="4">
        <f t="shared" si="6"/>
        <v>4375359.62</v>
      </c>
      <c r="H37" s="5">
        <f t="shared" si="7"/>
        <v>364613.3</v>
      </c>
      <c r="I37" s="6">
        <f t="shared" si="8"/>
        <v>-3646.13</v>
      </c>
      <c r="J37" s="6">
        <v>0</v>
      </c>
      <c r="K37" s="6">
        <f t="shared" si="9"/>
        <v>-10938.4</v>
      </c>
      <c r="L37" s="36">
        <v>-68536.88</v>
      </c>
      <c r="M37" s="1">
        <f t="shared" si="10"/>
        <v>281491.88999999996</v>
      </c>
    </row>
    <row r="38" spans="1:13" s="33" customFormat="1" ht="12.75">
      <c r="A38" s="15" t="s">
        <v>15</v>
      </c>
      <c r="B38" s="15" t="s">
        <v>16</v>
      </c>
      <c r="C38" s="18"/>
      <c r="D38" s="23">
        <v>260</v>
      </c>
      <c r="E38" s="24"/>
      <c r="F38" s="25">
        <v>6961.72</v>
      </c>
      <c r="G38" s="4">
        <f t="shared" si="6"/>
        <v>1810047.2</v>
      </c>
      <c r="H38" s="26">
        <f t="shared" si="7"/>
        <v>150837.27</v>
      </c>
      <c r="I38" s="27">
        <f t="shared" si="8"/>
        <v>-1508.37</v>
      </c>
      <c r="J38" s="6">
        <v>0</v>
      </c>
      <c r="K38" s="27">
        <f t="shared" si="9"/>
        <v>-4525.12</v>
      </c>
      <c r="L38" s="27"/>
      <c r="M38" s="1">
        <f t="shared" si="10"/>
        <v>144803.78</v>
      </c>
    </row>
    <row r="39" spans="1:13" s="33" customFormat="1" ht="12.75">
      <c r="A39" s="15" t="s">
        <v>15</v>
      </c>
      <c r="B39" s="15" t="s">
        <v>17</v>
      </c>
      <c r="C39" s="18"/>
      <c r="D39" s="23">
        <v>2825.2</v>
      </c>
      <c r="E39" s="23"/>
      <c r="F39" s="25">
        <v>5910.68</v>
      </c>
      <c r="G39" s="4">
        <f t="shared" si="6"/>
        <v>16698853.14</v>
      </c>
      <c r="H39" s="26">
        <f t="shared" si="7"/>
        <v>1391571.1</v>
      </c>
      <c r="I39" s="27">
        <f t="shared" si="8"/>
        <v>-13915.71</v>
      </c>
      <c r="J39" s="6">
        <v>0</v>
      </c>
      <c r="K39" s="27">
        <f t="shared" si="9"/>
        <v>-41747.13</v>
      </c>
      <c r="L39" s="27"/>
      <c r="M39" s="1">
        <f t="shared" si="10"/>
        <v>1335908.2600000002</v>
      </c>
    </row>
    <row r="40" spans="1:13" s="33" customFormat="1" ht="12.75">
      <c r="A40" s="15" t="s">
        <v>15</v>
      </c>
      <c r="B40" s="15" t="s">
        <v>18</v>
      </c>
      <c r="C40" s="19"/>
      <c r="D40" s="23">
        <v>324.1</v>
      </c>
      <c r="E40" s="23"/>
      <c r="F40" s="25">
        <v>6961.72</v>
      </c>
      <c r="G40" s="4">
        <f t="shared" si="6"/>
        <v>2256293.45</v>
      </c>
      <c r="H40" s="26">
        <f t="shared" si="7"/>
        <v>188024.45</v>
      </c>
      <c r="I40" s="27">
        <f t="shared" si="8"/>
        <v>-1880.24</v>
      </c>
      <c r="J40" s="6">
        <v>0</v>
      </c>
      <c r="K40" s="27">
        <f t="shared" si="9"/>
        <v>-5640.73</v>
      </c>
      <c r="L40" s="27"/>
      <c r="M40" s="1">
        <f t="shared" si="10"/>
        <v>180503.48</v>
      </c>
    </row>
    <row r="41" spans="1:13" ht="12.75">
      <c r="A41" s="1" t="s">
        <v>19</v>
      </c>
      <c r="B41" s="1" t="s">
        <v>20</v>
      </c>
      <c r="C41" s="18"/>
      <c r="D41" s="7">
        <v>211.2</v>
      </c>
      <c r="E41" s="7"/>
      <c r="F41" s="8">
        <v>6733.92</v>
      </c>
      <c r="G41" s="4">
        <f t="shared" si="6"/>
        <v>1422203.9</v>
      </c>
      <c r="H41" s="5">
        <f t="shared" si="7"/>
        <v>118516.99</v>
      </c>
      <c r="I41" s="6">
        <f t="shared" si="8"/>
        <v>-1185.17</v>
      </c>
      <c r="J41" s="6">
        <v>0</v>
      </c>
      <c r="K41" s="6">
        <f t="shared" si="9"/>
        <v>-3555.51</v>
      </c>
      <c r="L41" s="6"/>
      <c r="M41" s="1">
        <f t="shared" si="10"/>
        <v>113776.31000000001</v>
      </c>
    </row>
    <row r="42" spans="1:13" ht="12.75">
      <c r="A42" s="17" t="s">
        <v>21</v>
      </c>
      <c r="B42" s="17" t="s">
        <v>22</v>
      </c>
      <c r="C42" s="18"/>
      <c r="D42" s="7">
        <v>66.4</v>
      </c>
      <c r="E42" s="7"/>
      <c r="F42" s="8">
        <v>7248.22</v>
      </c>
      <c r="G42" s="4">
        <f t="shared" si="6"/>
        <v>481281.81</v>
      </c>
      <c r="H42" s="5">
        <f t="shared" si="7"/>
        <v>40106.82</v>
      </c>
      <c r="I42" s="6">
        <f t="shared" si="8"/>
        <v>-401.07</v>
      </c>
      <c r="J42" s="6">
        <v>0</v>
      </c>
      <c r="K42" s="6">
        <f t="shared" si="9"/>
        <v>-1203.2</v>
      </c>
      <c r="L42" s="6"/>
      <c r="M42" s="1">
        <f t="shared" si="10"/>
        <v>38502.55</v>
      </c>
    </row>
    <row r="43" spans="1:13" ht="12.75">
      <c r="A43" s="1" t="s">
        <v>23</v>
      </c>
      <c r="B43" s="35" t="s">
        <v>24</v>
      </c>
      <c r="C43" s="35"/>
      <c r="D43" s="9">
        <v>333.3</v>
      </c>
      <c r="E43" s="9"/>
      <c r="F43" s="10">
        <v>6344.2</v>
      </c>
      <c r="G43" s="4">
        <f t="shared" si="6"/>
        <v>2114521.86</v>
      </c>
      <c r="H43" s="5">
        <f t="shared" si="7"/>
        <v>176210.16</v>
      </c>
      <c r="I43" s="6">
        <f t="shared" si="8"/>
        <v>-1762.1</v>
      </c>
      <c r="J43" s="6">
        <v>0</v>
      </c>
      <c r="K43" s="6">
        <f t="shared" si="9"/>
        <v>-5286.3</v>
      </c>
      <c r="L43" s="36">
        <v>-17750</v>
      </c>
      <c r="M43" s="1">
        <f t="shared" si="10"/>
        <v>151411.76</v>
      </c>
    </row>
    <row r="44" spans="1:13" ht="12.75">
      <c r="A44" s="1" t="s">
        <v>23</v>
      </c>
      <c r="B44" s="1" t="s">
        <v>25</v>
      </c>
      <c r="C44" s="18"/>
      <c r="D44" s="9">
        <v>253.1</v>
      </c>
      <c r="E44" s="9"/>
      <c r="F44" s="10">
        <v>6344.2</v>
      </c>
      <c r="G44" s="4">
        <f t="shared" si="6"/>
        <v>1605717.02</v>
      </c>
      <c r="H44" s="5">
        <f t="shared" si="7"/>
        <v>133809.75</v>
      </c>
      <c r="I44" s="6">
        <f t="shared" si="8"/>
        <v>-1338.1</v>
      </c>
      <c r="J44" s="6">
        <v>0</v>
      </c>
      <c r="K44" s="6">
        <f t="shared" si="9"/>
        <v>-4014.29</v>
      </c>
      <c r="L44" s="6"/>
      <c r="M44" s="1">
        <f t="shared" si="10"/>
        <v>128457.36</v>
      </c>
    </row>
    <row r="45" spans="1:13" ht="12.75">
      <c r="A45" s="1" t="s">
        <v>23</v>
      </c>
      <c r="B45" s="11" t="s">
        <v>26</v>
      </c>
      <c r="C45" s="16"/>
      <c r="D45" s="12">
        <v>192</v>
      </c>
      <c r="E45" s="12"/>
      <c r="F45" s="10">
        <v>6344.2</v>
      </c>
      <c r="G45" s="4">
        <f t="shared" si="6"/>
        <v>1218086.4</v>
      </c>
      <c r="H45" s="5">
        <f t="shared" si="7"/>
        <v>101507.2</v>
      </c>
      <c r="I45" s="6">
        <f t="shared" si="8"/>
        <v>-1015.07</v>
      </c>
      <c r="J45" s="6">
        <v>0</v>
      </c>
      <c r="K45" s="6">
        <f t="shared" si="9"/>
        <v>-3045.22</v>
      </c>
      <c r="L45" s="6"/>
      <c r="M45" s="1">
        <f t="shared" si="10"/>
        <v>97446.90999999999</v>
      </c>
    </row>
    <row r="46" spans="1:13" ht="12.75">
      <c r="A46" s="1" t="s">
        <v>23</v>
      </c>
      <c r="B46" s="1" t="s">
        <v>27</v>
      </c>
      <c r="C46" s="16"/>
      <c r="D46" s="9">
        <v>449.5</v>
      </c>
      <c r="E46" s="9"/>
      <c r="F46" s="10">
        <v>6344.2</v>
      </c>
      <c r="G46" s="4">
        <f t="shared" si="6"/>
        <v>2851717.9</v>
      </c>
      <c r="H46" s="5">
        <f t="shared" si="7"/>
        <v>237643.16</v>
      </c>
      <c r="I46" s="6">
        <f t="shared" si="8"/>
        <v>-2376.43</v>
      </c>
      <c r="J46" s="6">
        <v>0</v>
      </c>
      <c r="K46" s="6">
        <f t="shared" si="9"/>
        <v>-7129.29</v>
      </c>
      <c r="L46" s="36">
        <v>-42471.04</v>
      </c>
      <c r="M46" s="1">
        <f t="shared" si="10"/>
        <v>185666.4</v>
      </c>
    </row>
    <row r="47" spans="1:13" ht="12.75">
      <c r="A47" s="1" t="s">
        <v>23</v>
      </c>
      <c r="B47" s="1" t="s">
        <v>28</v>
      </c>
      <c r="C47" s="16"/>
      <c r="D47" s="9">
        <v>600</v>
      </c>
      <c r="E47" s="9"/>
      <c r="F47" s="10">
        <v>6344.2</v>
      </c>
      <c r="G47" s="4">
        <f aca="true" t="shared" si="11" ref="G47:G57">ROUND(D47*F47,2)</f>
        <v>3806520</v>
      </c>
      <c r="H47" s="5">
        <f t="shared" si="7"/>
        <v>317210</v>
      </c>
      <c r="I47" s="6">
        <f t="shared" si="8"/>
        <v>-3172.1</v>
      </c>
      <c r="J47" s="6">
        <v>0</v>
      </c>
      <c r="K47" s="6">
        <f t="shared" si="9"/>
        <v>-9516.3</v>
      </c>
      <c r="L47" s="6"/>
      <c r="M47" s="1">
        <f t="shared" si="10"/>
        <v>304521.60000000003</v>
      </c>
    </row>
    <row r="48" spans="1:13" ht="12.75">
      <c r="A48" s="1" t="s">
        <v>23</v>
      </c>
      <c r="B48" s="1" t="s">
        <v>29</v>
      </c>
      <c r="C48" s="16"/>
      <c r="D48" s="9">
        <v>491</v>
      </c>
      <c r="E48" s="9"/>
      <c r="F48" s="10">
        <v>6344.2</v>
      </c>
      <c r="G48" s="4">
        <f t="shared" si="11"/>
        <v>3115002.2</v>
      </c>
      <c r="H48" s="5">
        <f t="shared" si="7"/>
        <v>259583.52</v>
      </c>
      <c r="I48" s="6">
        <f t="shared" si="8"/>
        <v>-2595.84</v>
      </c>
      <c r="J48" s="6">
        <v>0</v>
      </c>
      <c r="K48" s="6">
        <f t="shared" si="9"/>
        <v>-7787.51</v>
      </c>
      <c r="L48" s="6"/>
      <c r="M48" s="1">
        <f t="shared" si="10"/>
        <v>249200.16999999998</v>
      </c>
    </row>
    <row r="49" spans="1:13" ht="12.75">
      <c r="A49" s="1" t="s">
        <v>30</v>
      </c>
      <c r="B49" s="1" t="s">
        <v>31</v>
      </c>
      <c r="C49" s="16"/>
      <c r="D49" s="9">
        <v>220.8</v>
      </c>
      <c r="E49" s="9"/>
      <c r="F49" s="10">
        <v>6667.07</v>
      </c>
      <c r="G49" s="4">
        <f t="shared" si="11"/>
        <v>1472089.06</v>
      </c>
      <c r="H49" s="5">
        <f t="shared" si="7"/>
        <v>122674.09</v>
      </c>
      <c r="I49" s="6">
        <f t="shared" si="8"/>
        <v>-1226.74</v>
      </c>
      <c r="J49" s="6">
        <v>0</v>
      </c>
      <c r="K49" s="6">
        <f t="shared" si="9"/>
        <v>-3680.22</v>
      </c>
      <c r="L49" s="6"/>
      <c r="M49" s="1">
        <f t="shared" si="10"/>
        <v>117767.12999999999</v>
      </c>
    </row>
    <row r="50" spans="1:13" ht="12.75">
      <c r="A50" s="1" t="s">
        <v>32</v>
      </c>
      <c r="B50" s="1" t="s">
        <v>33</v>
      </c>
      <c r="C50" s="16"/>
      <c r="D50" s="9">
        <v>231</v>
      </c>
      <c r="E50" s="9"/>
      <c r="F50" s="10">
        <v>6350.53</v>
      </c>
      <c r="G50" s="4">
        <f t="shared" si="11"/>
        <v>1466972.43</v>
      </c>
      <c r="H50" s="5">
        <f t="shared" si="7"/>
        <v>122247.7</v>
      </c>
      <c r="I50" s="6">
        <f t="shared" si="8"/>
        <v>-1222.48</v>
      </c>
      <c r="J50" s="6">
        <v>0</v>
      </c>
      <c r="K50" s="6">
        <f t="shared" si="9"/>
        <v>-3667.43</v>
      </c>
      <c r="L50" s="6"/>
      <c r="M50" s="1">
        <f t="shared" si="10"/>
        <v>117357.79000000001</v>
      </c>
    </row>
    <row r="51" spans="1:13" ht="12.75">
      <c r="A51" s="17" t="s">
        <v>32</v>
      </c>
      <c r="B51" s="17" t="s">
        <v>34</v>
      </c>
      <c r="C51" s="16"/>
      <c r="D51" s="9">
        <v>168</v>
      </c>
      <c r="E51" s="9"/>
      <c r="F51" s="10">
        <v>6350.53</v>
      </c>
      <c r="G51" s="4">
        <f t="shared" si="11"/>
        <v>1066889.04</v>
      </c>
      <c r="H51" s="5">
        <f t="shared" si="7"/>
        <v>88907.42</v>
      </c>
      <c r="I51" s="6">
        <f t="shared" si="8"/>
        <v>-889.07</v>
      </c>
      <c r="J51" s="6">
        <v>0</v>
      </c>
      <c r="K51" s="6">
        <f t="shared" si="9"/>
        <v>-2667.22</v>
      </c>
      <c r="L51" s="6"/>
      <c r="M51" s="1">
        <f t="shared" si="10"/>
        <v>85351.12999999999</v>
      </c>
    </row>
    <row r="52" spans="1:13" ht="12.75">
      <c r="A52" s="1" t="s">
        <v>35</v>
      </c>
      <c r="B52" s="1" t="s">
        <v>36</v>
      </c>
      <c r="C52" s="16"/>
      <c r="D52" s="9">
        <v>260.3</v>
      </c>
      <c r="E52" s="9"/>
      <c r="F52" s="10">
        <v>6141.06</v>
      </c>
      <c r="G52" s="4">
        <f t="shared" si="11"/>
        <v>1598517.92</v>
      </c>
      <c r="H52" s="5">
        <f t="shared" si="7"/>
        <v>133209.83</v>
      </c>
      <c r="I52" s="6">
        <f t="shared" si="8"/>
        <v>-1332.1</v>
      </c>
      <c r="J52" s="6">
        <v>0</v>
      </c>
      <c r="K52" s="6">
        <f t="shared" si="9"/>
        <v>-3996.29</v>
      </c>
      <c r="L52" s="36">
        <v>-40487.5</v>
      </c>
      <c r="M52" s="1">
        <f t="shared" si="10"/>
        <v>87393.93999999999</v>
      </c>
    </row>
    <row r="53" spans="1:13" ht="12.75">
      <c r="A53" s="1" t="s">
        <v>35</v>
      </c>
      <c r="B53" s="1" t="s">
        <v>37</v>
      </c>
      <c r="C53" s="16"/>
      <c r="D53" s="9">
        <v>190</v>
      </c>
      <c r="E53" s="13"/>
      <c r="F53" s="25">
        <v>5910.68</v>
      </c>
      <c r="G53" s="4">
        <f t="shared" si="11"/>
        <v>1123029.2</v>
      </c>
      <c r="H53" s="5">
        <f t="shared" si="7"/>
        <v>93585.77</v>
      </c>
      <c r="I53" s="6">
        <f t="shared" si="8"/>
        <v>-935.86</v>
      </c>
      <c r="J53" s="6">
        <v>0</v>
      </c>
      <c r="K53" s="6">
        <f t="shared" si="9"/>
        <v>-2807.57</v>
      </c>
      <c r="L53" s="6"/>
      <c r="M53" s="1">
        <f t="shared" si="10"/>
        <v>89842.34</v>
      </c>
    </row>
    <row r="54" spans="1:13" ht="12.75">
      <c r="A54" s="1" t="s">
        <v>35</v>
      </c>
      <c r="B54" s="1" t="s">
        <v>38</v>
      </c>
      <c r="C54" s="16"/>
      <c r="D54" s="9">
        <v>400</v>
      </c>
      <c r="E54" s="9"/>
      <c r="F54" s="25">
        <v>5910.68</v>
      </c>
      <c r="G54" s="4">
        <f t="shared" si="11"/>
        <v>2364272</v>
      </c>
      <c r="H54" s="5">
        <f t="shared" si="7"/>
        <v>197022.67</v>
      </c>
      <c r="I54" s="6">
        <f t="shared" si="8"/>
        <v>-1970.23</v>
      </c>
      <c r="J54" s="6">
        <v>0</v>
      </c>
      <c r="K54" s="6">
        <f t="shared" si="9"/>
        <v>-5910.68</v>
      </c>
      <c r="L54" s="6"/>
      <c r="M54" s="1">
        <f t="shared" si="10"/>
        <v>189141.76</v>
      </c>
    </row>
    <row r="55" spans="1:13" ht="12.75">
      <c r="A55" s="1" t="s">
        <v>35</v>
      </c>
      <c r="B55" s="1" t="s">
        <v>44</v>
      </c>
      <c r="C55" s="16"/>
      <c r="D55" s="9">
        <v>240</v>
      </c>
      <c r="E55" s="9"/>
      <c r="F55" s="8">
        <v>6141.06</v>
      </c>
      <c r="G55" s="4">
        <f t="shared" si="11"/>
        <v>1473854.4</v>
      </c>
      <c r="H55" s="5">
        <f t="shared" si="7"/>
        <v>122821.2</v>
      </c>
      <c r="I55" s="6">
        <f t="shared" si="8"/>
        <v>-1228.21</v>
      </c>
      <c r="J55" s="6">
        <v>0</v>
      </c>
      <c r="K55" s="6">
        <f t="shared" si="9"/>
        <v>-3684.64</v>
      </c>
      <c r="L55" s="6"/>
      <c r="M55" s="1">
        <f t="shared" si="10"/>
        <v>117908.34999999999</v>
      </c>
    </row>
    <row r="56" spans="1:13" ht="12.75">
      <c r="A56" s="1" t="s">
        <v>39</v>
      </c>
      <c r="B56" s="1" t="s">
        <v>40</v>
      </c>
      <c r="C56" s="16"/>
      <c r="D56" s="14">
        <v>659</v>
      </c>
      <c r="E56" s="15"/>
      <c r="F56" s="10">
        <v>6141.06</v>
      </c>
      <c r="G56" s="4">
        <f t="shared" si="11"/>
        <v>4046958.54</v>
      </c>
      <c r="H56" s="5">
        <f t="shared" si="7"/>
        <v>337246.55</v>
      </c>
      <c r="I56" s="6">
        <f t="shared" si="8"/>
        <v>-3372.47</v>
      </c>
      <c r="J56" s="6">
        <v>0</v>
      </c>
      <c r="K56" s="6">
        <f t="shared" si="9"/>
        <v>-10117.4</v>
      </c>
      <c r="L56" s="36">
        <v>-38840.63</v>
      </c>
      <c r="M56" s="1">
        <f t="shared" si="10"/>
        <v>284916.05</v>
      </c>
    </row>
    <row r="57" spans="1:13" ht="12.75">
      <c r="A57" s="17" t="s">
        <v>41</v>
      </c>
      <c r="B57" s="17" t="s">
        <v>42</v>
      </c>
      <c r="C57" s="16"/>
      <c r="D57" s="14">
        <v>155</v>
      </c>
      <c r="E57" s="15"/>
      <c r="F57" s="10">
        <v>6371.52</v>
      </c>
      <c r="G57" s="4">
        <f t="shared" si="11"/>
        <v>987585.6</v>
      </c>
      <c r="H57" s="5">
        <f t="shared" si="7"/>
        <v>82298.8</v>
      </c>
      <c r="I57" s="6">
        <f t="shared" si="8"/>
        <v>-822.99</v>
      </c>
      <c r="J57" s="6">
        <v>0</v>
      </c>
      <c r="K57" s="6">
        <f t="shared" si="9"/>
        <v>-2468.96</v>
      </c>
      <c r="L57" s="6"/>
      <c r="M57" s="1">
        <f t="shared" si="10"/>
        <v>79006.84999999999</v>
      </c>
    </row>
    <row r="58" spans="1:13" ht="12.75">
      <c r="A58" s="16"/>
      <c r="B58" s="16"/>
      <c r="C58" s="16"/>
      <c r="D58" s="20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2.75">
      <c r="A59" s="21"/>
      <c r="B59" s="21"/>
      <c r="C59" s="21"/>
      <c r="D59" s="22">
        <f>SUM(D35:D58)</f>
        <v>11771</v>
      </c>
      <c r="E59" s="21"/>
      <c r="F59" s="21"/>
      <c r="G59" s="21">
        <f>SUM(G35:G58)</f>
        <v>73692057.23000002</v>
      </c>
      <c r="H59" s="21">
        <f>SUM(H35:H58)</f>
        <v>6141004.799999999</v>
      </c>
      <c r="I59" s="21">
        <f>SUM(I35:I58)</f>
        <v>-61410.049999999996</v>
      </c>
      <c r="J59" s="21"/>
      <c r="K59" s="21">
        <f>SUM(K35:K58)</f>
        <v>-184230.12999999998</v>
      </c>
      <c r="L59" s="21">
        <f>SUM(L35:L58)</f>
        <v>-459005.22</v>
      </c>
      <c r="M59" s="16">
        <f>SUM(M35:M58)</f>
        <v>5436359.399999999</v>
      </c>
    </row>
    <row r="64" spans="1:13" ht="51">
      <c r="A64" s="28" t="s">
        <v>47</v>
      </c>
      <c r="B64" s="29"/>
      <c r="C64" s="29"/>
      <c r="D64" s="30" t="s">
        <v>0</v>
      </c>
      <c r="E64" s="30" t="s">
        <v>1</v>
      </c>
      <c r="F64" s="30" t="s">
        <v>2</v>
      </c>
      <c r="G64" s="30" t="s">
        <v>3</v>
      </c>
      <c r="H64" s="30" t="s">
        <v>4</v>
      </c>
      <c r="I64" s="30" t="s">
        <v>5</v>
      </c>
      <c r="J64" s="30" t="s">
        <v>6</v>
      </c>
      <c r="K64" s="30" t="s">
        <v>7</v>
      </c>
      <c r="L64" s="30" t="s">
        <v>45</v>
      </c>
      <c r="M64" s="30" t="s">
        <v>8</v>
      </c>
    </row>
    <row r="65" spans="1:13" ht="12.75">
      <c r="A65" s="16"/>
      <c r="B65" s="16"/>
      <c r="C65" s="16"/>
      <c r="D65" s="32"/>
      <c r="E65" s="32"/>
      <c r="F65" s="27"/>
      <c r="G65" s="27"/>
      <c r="H65" s="27"/>
      <c r="I65" s="27"/>
      <c r="J65" s="27"/>
      <c r="K65" s="27"/>
      <c r="L65" s="27"/>
      <c r="M65" s="15"/>
    </row>
    <row r="66" spans="1:14" ht="12.75">
      <c r="A66" s="1" t="s">
        <v>9</v>
      </c>
      <c r="B66" s="1" t="s">
        <v>10</v>
      </c>
      <c r="C66" s="16"/>
      <c r="D66" s="2">
        <v>2032.4</v>
      </c>
      <c r="E66" s="2"/>
      <c r="F66" s="3">
        <v>6324.64</v>
      </c>
      <c r="G66" s="4">
        <f aca="true" t="shared" si="12" ref="G66:G88">ROUND(D66*F66,2)</f>
        <v>12854198.34</v>
      </c>
      <c r="H66" s="5">
        <f aca="true" t="shared" si="13" ref="H66:H88">ROUND(G66/12,2)</f>
        <v>1071183.2</v>
      </c>
      <c r="I66" s="27">
        <f aca="true" t="shared" si="14" ref="I66:I88">ROUND(G66*-0.01/12,2)</f>
        <v>-10711.83</v>
      </c>
      <c r="J66" s="27">
        <v>0</v>
      </c>
      <c r="K66" s="27">
        <f aca="true" t="shared" si="15" ref="K66:K88">ROUND(G66*-0.03/12,2)</f>
        <v>-32135.5</v>
      </c>
      <c r="L66" s="36">
        <f>-124180.62-70908.34</f>
        <v>-195088.96</v>
      </c>
      <c r="M66" s="1">
        <f>H66+I66+J66+K66+L66</f>
        <v>833246.9099999999</v>
      </c>
      <c r="N66" s="37"/>
    </row>
    <row r="67" spans="1:13" ht="12.75">
      <c r="A67" s="17" t="s">
        <v>11</v>
      </c>
      <c r="B67" s="17" t="s">
        <v>12</v>
      </c>
      <c r="C67" s="16"/>
      <c r="D67" s="2">
        <v>505.5</v>
      </c>
      <c r="E67" s="2"/>
      <c r="F67" s="3">
        <v>6888.4</v>
      </c>
      <c r="G67" s="4">
        <f t="shared" si="12"/>
        <v>3482086.2</v>
      </c>
      <c r="H67" s="5">
        <f t="shared" si="13"/>
        <v>290173.85</v>
      </c>
      <c r="I67" s="27">
        <f t="shared" si="14"/>
        <v>-2901.74</v>
      </c>
      <c r="J67" s="27">
        <v>0</v>
      </c>
      <c r="K67" s="27">
        <f t="shared" si="15"/>
        <v>-8705.22</v>
      </c>
      <c r="L67" s="36">
        <v>-55830.21</v>
      </c>
      <c r="M67" s="1">
        <f aca="true" t="shared" si="16" ref="M67:M88">H67+I67+J67+K67+L67</f>
        <v>222736.68000000002</v>
      </c>
    </row>
    <row r="68" spans="1:13" ht="12.75">
      <c r="A68" s="1" t="s">
        <v>13</v>
      </c>
      <c r="B68" s="1" t="s">
        <v>14</v>
      </c>
      <c r="C68" s="16"/>
      <c r="D68" s="7">
        <v>703.2</v>
      </c>
      <c r="E68" s="7"/>
      <c r="F68" s="8">
        <v>6222.07</v>
      </c>
      <c r="G68" s="4">
        <f t="shared" si="12"/>
        <v>4375359.62</v>
      </c>
      <c r="H68" s="5">
        <f t="shared" si="13"/>
        <v>364613.3</v>
      </c>
      <c r="I68" s="27">
        <f t="shared" si="14"/>
        <v>-3646.13</v>
      </c>
      <c r="J68" s="27">
        <v>0</v>
      </c>
      <c r="K68" s="27">
        <f t="shared" si="15"/>
        <v>-10938.4</v>
      </c>
      <c r="L68" s="36">
        <v>-68536.88</v>
      </c>
      <c r="M68" s="1">
        <f t="shared" si="16"/>
        <v>281491.88999999996</v>
      </c>
    </row>
    <row r="69" spans="1:13" s="33" customFormat="1" ht="12.75">
      <c r="A69" s="15" t="s">
        <v>15</v>
      </c>
      <c r="B69" s="15" t="s">
        <v>16</v>
      </c>
      <c r="C69" s="18"/>
      <c r="D69" s="23">
        <v>260</v>
      </c>
      <c r="E69" s="24"/>
      <c r="F69" s="25">
        <v>6961.72</v>
      </c>
      <c r="G69" s="4">
        <f t="shared" si="12"/>
        <v>1810047.2</v>
      </c>
      <c r="H69" s="26">
        <f t="shared" si="13"/>
        <v>150837.27</v>
      </c>
      <c r="I69" s="27">
        <f t="shared" si="14"/>
        <v>-1508.37</v>
      </c>
      <c r="J69" s="27">
        <v>0</v>
      </c>
      <c r="K69" s="27">
        <f t="shared" si="15"/>
        <v>-4525.12</v>
      </c>
      <c r="L69" s="27"/>
      <c r="M69" s="1">
        <f t="shared" si="16"/>
        <v>144803.78</v>
      </c>
    </row>
    <row r="70" spans="1:13" s="33" customFormat="1" ht="12.75">
      <c r="A70" s="15" t="s">
        <v>15</v>
      </c>
      <c r="B70" s="15" t="s">
        <v>17</v>
      </c>
      <c r="C70" s="18"/>
      <c r="D70" s="23">
        <v>2825.2</v>
      </c>
      <c r="E70" s="23"/>
      <c r="F70" s="25">
        <v>5910.68</v>
      </c>
      <c r="G70" s="4">
        <f t="shared" si="12"/>
        <v>16698853.14</v>
      </c>
      <c r="H70" s="26">
        <f t="shared" si="13"/>
        <v>1391571.1</v>
      </c>
      <c r="I70" s="27">
        <f t="shared" si="14"/>
        <v>-13915.71</v>
      </c>
      <c r="J70" s="27">
        <v>0</v>
      </c>
      <c r="K70" s="27">
        <f t="shared" si="15"/>
        <v>-41747.13</v>
      </c>
      <c r="L70" s="27"/>
      <c r="M70" s="1">
        <f t="shared" si="16"/>
        <v>1335908.2600000002</v>
      </c>
    </row>
    <row r="71" spans="1:13" s="33" customFormat="1" ht="12.75">
      <c r="A71" s="15" t="s">
        <v>15</v>
      </c>
      <c r="B71" s="15" t="s">
        <v>18</v>
      </c>
      <c r="C71" s="19"/>
      <c r="D71" s="23">
        <v>324.1</v>
      </c>
      <c r="E71" s="23"/>
      <c r="F71" s="25">
        <v>6961.72</v>
      </c>
      <c r="G71" s="4">
        <f t="shared" si="12"/>
        <v>2256293.45</v>
      </c>
      <c r="H71" s="26">
        <f t="shared" si="13"/>
        <v>188024.45</v>
      </c>
      <c r="I71" s="27">
        <f t="shared" si="14"/>
        <v>-1880.24</v>
      </c>
      <c r="J71" s="27">
        <v>0</v>
      </c>
      <c r="K71" s="27">
        <f t="shared" si="15"/>
        <v>-5640.73</v>
      </c>
      <c r="L71" s="27"/>
      <c r="M71" s="1">
        <f t="shared" si="16"/>
        <v>180503.48</v>
      </c>
    </row>
    <row r="72" spans="1:13" ht="12.75">
      <c r="A72" s="1" t="s">
        <v>19</v>
      </c>
      <c r="B72" s="1" t="s">
        <v>20</v>
      </c>
      <c r="C72" s="18"/>
      <c r="D72" s="7">
        <v>211.2</v>
      </c>
      <c r="E72" s="7"/>
      <c r="F72" s="8">
        <v>6733.92</v>
      </c>
      <c r="G72" s="4">
        <f t="shared" si="12"/>
        <v>1422203.9</v>
      </c>
      <c r="H72" s="5">
        <f t="shared" si="13"/>
        <v>118516.99</v>
      </c>
      <c r="I72" s="27">
        <f t="shared" si="14"/>
        <v>-1185.17</v>
      </c>
      <c r="J72" s="27">
        <v>0</v>
      </c>
      <c r="K72" s="27">
        <f t="shared" si="15"/>
        <v>-3555.51</v>
      </c>
      <c r="L72" s="6"/>
      <c r="M72" s="1">
        <f t="shared" si="16"/>
        <v>113776.31000000001</v>
      </c>
    </row>
    <row r="73" spans="1:13" ht="12.75">
      <c r="A73" s="17" t="s">
        <v>21</v>
      </c>
      <c r="B73" s="17" t="s">
        <v>22</v>
      </c>
      <c r="C73" s="18"/>
      <c r="D73" s="7">
        <v>66.4</v>
      </c>
      <c r="E73" s="7"/>
      <c r="F73" s="8">
        <v>7248.22</v>
      </c>
      <c r="G73" s="4">
        <f t="shared" si="12"/>
        <v>481281.81</v>
      </c>
      <c r="H73" s="5">
        <f t="shared" si="13"/>
        <v>40106.82</v>
      </c>
      <c r="I73" s="27">
        <f t="shared" si="14"/>
        <v>-401.07</v>
      </c>
      <c r="J73" s="27">
        <v>0</v>
      </c>
      <c r="K73" s="27">
        <f t="shared" si="15"/>
        <v>-1203.2</v>
      </c>
      <c r="L73" s="6"/>
      <c r="M73" s="1">
        <f t="shared" si="16"/>
        <v>38502.55</v>
      </c>
    </row>
    <row r="74" spans="1:13" ht="12.75">
      <c r="A74" s="1" t="s">
        <v>23</v>
      </c>
      <c r="B74" s="35" t="s">
        <v>24</v>
      </c>
      <c r="C74" s="35"/>
      <c r="D74" s="9">
        <v>333.3</v>
      </c>
      <c r="E74" s="9"/>
      <c r="F74" s="10">
        <v>6344.2</v>
      </c>
      <c r="G74" s="4">
        <f t="shared" si="12"/>
        <v>2114521.86</v>
      </c>
      <c r="H74" s="5">
        <f t="shared" si="13"/>
        <v>176210.16</v>
      </c>
      <c r="I74" s="27">
        <f t="shared" si="14"/>
        <v>-1762.1</v>
      </c>
      <c r="J74" s="27">
        <v>0</v>
      </c>
      <c r="K74" s="27">
        <f t="shared" si="15"/>
        <v>-5286.3</v>
      </c>
      <c r="L74" s="36">
        <v>-17750</v>
      </c>
      <c r="M74" s="1">
        <f t="shared" si="16"/>
        <v>151411.76</v>
      </c>
    </row>
    <row r="75" spans="1:13" ht="12.75">
      <c r="A75" s="1" t="s">
        <v>23</v>
      </c>
      <c r="B75" s="1" t="s">
        <v>25</v>
      </c>
      <c r="C75" s="18"/>
      <c r="D75" s="9">
        <v>253.1</v>
      </c>
      <c r="E75" s="9"/>
      <c r="F75" s="10">
        <v>6344.2</v>
      </c>
      <c r="G75" s="4">
        <f t="shared" si="12"/>
        <v>1605717.02</v>
      </c>
      <c r="H75" s="5">
        <f t="shared" si="13"/>
        <v>133809.75</v>
      </c>
      <c r="I75" s="27">
        <f t="shared" si="14"/>
        <v>-1338.1</v>
      </c>
      <c r="J75" s="27">
        <v>0</v>
      </c>
      <c r="K75" s="27">
        <f t="shared" si="15"/>
        <v>-4014.29</v>
      </c>
      <c r="L75" s="6"/>
      <c r="M75" s="1">
        <f t="shared" si="16"/>
        <v>128457.36</v>
      </c>
    </row>
    <row r="76" spans="1:13" ht="12.75">
      <c r="A76" s="1" t="s">
        <v>23</v>
      </c>
      <c r="B76" s="11" t="s">
        <v>26</v>
      </c>
      <c r="C76" s="16"/>
      <c r="D76" s="12">
        <v>192</v>
      </c>
      <c r="E76" s="12"/>
      <c r="F76" s="10">
        <v>6344.2</v>
      </c>
      <c r="G76" s="4">
        <f t="shared" si="12"/>
        <v>1218086.4</v>
      </c>
      <c r="H76" s="5">
        <f t="shared" si="13"/>
        <v>101507.2</v>
      </c>
      <c r="I76" s="27">
        <f t="shared" si="14"/>
        <v>-1015.07</v>
      </c>
      <c r="J76" s="27">
        <v>0</v>
      </c>
      <c r="K76" s="27">
        <f t="shared" si="15"/>
        <v>-3045.22</v>
      </c>
      <c r="L76" s="6"/>
      <c r="M76" s="1">
        <f t="shared" si="16"/>
        <v>97446.90999999999</v>
      </c>
    </row>
    <row r="77" spans="1:13" ht="12.75">
      <c r="A77" s="1" t="s">
        <v>23</v>
      </c>
      <c r="B77" s="1" t="s">
        <v>27</v>
      </c>
      <c r="C77" s="16"/>
      <c r="D77" s="9">
        <v>449.5</v>
      </c>
      <c r="E77" s="9"/>
      <c r="F77" s="10">
        <v>6344.2</v>
      </c>
      <c r="G77" s="4">
        <f t="shared" si="12"/>
        <v>2851717.9</v>
      </c>
      <c r="H77" s="5">
        <f t="shared" si="13"/>
        <v>237643.16</v>
      </c>
      <c r="I77" s="27">
        <f t="shared" si="14"/>
        <v>-2376.43</v>
      </c>
      <c r="J77" s="27">
        <v>0</v>
      </c>
      <c r="K77" s="27">
        <f t="shared" si="15"/>
        <v>-7129.29</v>
      </c>
      <c r="L77" s="36">
        <v>-42471.04</v>
      </c>
      <c r="M77" s="1">
        <f t="shared" si="16"/>
        <v>185666.4</v>
      </c>
    </row>
    <row r="78" spans="1:13" ht="12.75">
      <c r="A78" s="1" t="s">
        <v>23</v>
      </c>
      <c r="B78" s="1" t="s">
        <v>28</v>
      </c>
      <c r="C78" s="16"/>
      <c r="D78" s="9">
        <v>600</v>
      </c>
      <c r="E78" s="9"/>
      <c r="F78" s="10">
        <v>6344.2</v>
      </c>
      <c r="G78" s="4">
        <f t="shared" si="12"/>
        <v>3806520</v>
      </c>
      <c r="H78" s="5">
        <f t="shared" si="13"/>
        <v>317210</v>
      </c>
      <c r="I78" s="27">
        <f t="shared" si="14"/>
        <v>-3172.1</v>
      </c>
      <c r="J78" s="27">
        <v>0</v>
      </c>
      <c r="K78" s="27">
        <f t="shared" si="15"/>
        <v>-9516.3</v>
      </c>
      <c r="L78" s="6"/>
      <c r="M78" s="1">
        <f t="shared" si="16"/>
        <v>304521.60000000003</v>
      </c>
    </row>
    <row r="79" spans="1:13" ht="12.75">
      <c r="A79" s="1" t="s">
        <v>23</v>
      </c>
      <c r="B79" s="1" t="s">
        <v>29</v>
      </c>
      <c r="C79" s="16"/>
      <c r="D79" s="9">
        <v>491</v>
      </c>
      <c r="E79" s="9"/>
      <c r="F79" s="10">
        <v>6344.2</v>
      </c>
      <c r="G79" s="4">
        <f t="shared" si="12"/>
        <v>3115002.2</v>
      </c>
      <c r="H79" s="5">
        <f t="shared" si="13"/>
        <v>259583.52</v>
      </c>
      <c r="I79" s="27">
        <f t="shared" si="14"/>
        <v>-2595.84</v>
      </c>
      <c r="J79" s="27">
        <v>0</v>
      </c>
      <c r="K79" s="27">
        <f t="shared" si="15"/>
        <v>-7787.51</v>
      </c>
      <c r="L79" s="6"/>
      <c r="M79" s="1">
        <f t="shared" si="16"/>
        <v>249200.16999999998</v>
      </c>
    </row>
    <row r="80" spans="1:13" ht="12.75">
      <c r="A80" s="1" t="s">
        <v>30</v>
      </c>
      <c r="B80" s="1" t="s">
        <v>31</v>
      </c>
      <c r="C80" s="16"/>
      <c r="D80" s="9">
        <v>220.8</v>
      </c>
      <c r="E80" s="9"/>
      <c r="F80" s="10">
        <v>6667.07</v>
      </c>
      <c r="G80" s="4">
        <f t="shared" si="12"/>
        <v>1472089.06</v>
      </c>
      <c r="H80" s="5">
        <f t="shared" si="13"/>
        <v>122674.09</v>
      </c>
      <c r="I80" s="27">
        <f t="shared" si="14"/>
        <v>-1226.74</v>
      </c>
      <c r="J80" s="27">
        <v>0</v>
      </c>
      <c r="K80" s="27">
        <f t="shared" si="15"/>
        <v>-3680.22</v>
      </c>
      <c r="L80" s="6"/>
      <c r="M80" s="1">
        <f t="shared" si="16"/>
        <v>117767.12999999999</v>
      </c>
    </row>
    <row r="81" spans="1:13" ht="12.75">
      <c r="A81" s="1" t="s">
        <v>32</v>
      </c>
      <c r="B81" s="1" t="s">
        <v>33</v>
      </c>
      <c r="C81" s="16"/>
      <c r="D81" s="9">
        <v>231</v>
      </c>
      <c r="E81" s="9"/>
      <c r="F81" s="10">
        <v>6350.53</v>
      </c>
      <c r="G81" s="4">
        <f t="shared" si="12"/>
        <v>1466972.43</v>
      </c>
      <c r="H81" s="5">
        <f t="shared" si="13"/>
        <v>122247.7</v>
      </c>
      <c r="I81" s="27">
        <f t="shared" si="14"/>
        <v>-1222.48</v>
      </c>
      <c r="J81" s="27">
        <v>0</v>
      </c>
      <c r="K81" s="27">
        <f t="shared" si="15"/>
        <v>-3667.43</v>
      </c>
      <c r="L81" s="6"/>
      <c r="M81" s="1">
        <f t="shared" si="16"/>
        <v>117357.79000000001</v>
      </c>
    </row>
    <row r="82" spans="1:13" ht="12.75">
      <c r="A82" s="17" t="s">
        <v>32</v>
      </c>
      <c r="B82" s="17" t="s">
        <v>34</v>
      </c>
      <c r="C82" s="16"/>
      <c r="D82" s="9">
        <v>168</v>
      </c>
      <c r="E82" s="9"/>
      <c r="F82" s="10">
        <v>6350.53</v>
      </c>
      <c r="G82" s="4">
        <f t="shared" si="12"/>
        <v>1066889.04</v>
      </c>
      <c r="H82" s="5">
        <f t="shared" si="13"/>
        <v>88907.42</v>
      </c>
      <c r="I82" s="27">
        <f t="shared" si="14"/>
        <v>-889.07</v>
      </c>
      <c r="J82" s="27">
        <v>0</v>
      </c>
      <c r="K82" s="27">
        <f t="shared" si="15"/>
        <v>-2667.22</v>
      </c>
      <c r="L82" s="6"/>
      <c r="M82" s="1">
        <f t="shared" si="16"/>
        <v>85351.12999999999</v>
      </c>
    </row>
    <row r="83" spans="1:13" ht="12.75">
      <c r="A83" s="1" t="s">
        <v>35</v>
      </c>
      <c r="B83" s="1" t="s">
        <v>36</v>
      </c>
      <c r="C83" s="16"/>
      <c r="D83" s="9">
        <v>260.3</v>
      </c>
      <c r="E83" s="9"/>
      <c r="F83" s="10">
        <v>6141.06</v>
      </c>
      <c r="G83" s="4">
        <f t="shared" si="12"/>
        <v>1598517.92</v>
      </c>
      <c r="H83" s="5">
        <f t="shared" si="13"/>
        <v>133209.83</v>
      </c>
      <c r="I83" s="27">
        <f t="shared" si="14"/>
        <v>-1332.1</v>
      </c>
      <c r="J83" s="27">
        <v>0</v>
      </c>
      <c r="K83" s="27">
        <f t="shared" si="15"/>
        <v>-3996.29</v>
      </c>
      <c r="L83" s="36">
        <v>-40487.5</v>
      </c>
      <c r="M83" s="1">
        <f t="shared" si="16"/>
        <v>87393.93999999999</v>
      </c>
    </row>
    <row r="84" spans="1:13" ht="12.75">
      <c r="A84" s="1" t="s">
        <v>35</v>
      </c>
      <c r="B84" s="1" t="s">
        <v>37</v>
      </c>
      <c r="C84" s="16"/>
      <c r="D84" s="9">
        <v>190</v>
      </c>
      <c r="E84" s="13"/>
      <c r="F84" s="25">
        <v>5910.68</v>
      </c>
      <c r="G84" s="4">
        <f t="shared" si="12"/>
        <v>1123029.2</v>
      </c>
      <c r="H84" s="5">
        <f t="shared" si="13"/>
        <v>93585.77</v>
      </c>
      <c r="I84" s="27">
        <f t="shared" si="14"/>
        <v>-935.86</v>
      </c>
      <c r="J84" s="27">
        <v>0</v>
      </c>
      <c r="K84" s="27">
        <f t="shared" si="15"/>
        <v>-2807.57</v>
      </c>
      <c r="L84" s="6"/>
      <c r="M84" s="1">
        <f t="shared" si="16"/>
        <v>89842.34</v>
      </c>
    </row>
    <row r="85" spans="1:13" ht="12.75">
      <c r="A85" s="1" t="s">
        <v>35</v>
      </c>
      <c r="B85" s="1" t="s">
        <v>38</v>
      </c>
      <c r="C85" s="16"/>
      <c r="D85" s="9">
        <v>400</v>
      </c>
      <c r="E85" s="9"/>
      <c r="F85" s="25">
        <v>5910.68</v>
      </c>
      <c r="G85" s="4">
        <f t="shared" si="12"/>
        <v>2364272</v>
      </c>
      <c r="H85" s="5">
        <f t="shared" si="13"/>
        <v>197022.67</v>
      </c>
      <c r="I85" s="27">
        <f t="shared" si="14"/>
        <v>-1970.23</v>
      </c>
      <c r="J85" s="27">
        <v>0</v>
      </c>
      <c r="K85" s="27">
        <f t="shared" si="15"/>
        <v>-5910.68</v>
      </c>
      <c r="L85" s="6"/>
      <c r="M85" s="1">
        <f t="shared" si="16"/>
        <v>189141.76</v>
      </c>
    </row>
    <row r="86" spans="1:13" ht="12.75">
      <c r="A86" s="1" t="s">
        <v>35</v>
      </c>
      <c r="B86" s="1" t="s">
        <v>44</v>
      </c>
      <c r="C86" s="16"/>
      <c r="D86" s="9">
        <v>240</v>
      </c>
      <c r="E86" s="9"/>
      <c r="F86" s="8">
        <v>6141.06</v>
      </c>
      <c r="G86" s="4">
        <f t="shared" si="12"/>
        <v>1473854.4</v>
      </c>
      <c r="H86" s="5">
        <f t="shared" si="13"/>
        <v>122821.2</v>
      </c>
      <c r="I86" s="27">
        <f t="shared" si="14"/>
        <v>-1228.21</v>
      </c>
      <c r="J86" s="27">
        <v>0</v>
      </c>
      <c r="K86" s="27">
        <f t="shared" si="15"/>
        <v>-3684.64</v>
      </c>
      <c r="L86" s="6"/>
      <c r="M86" s="1">
        <f t="shared" si="16"/>
        <v>117908.34999999999</v>
      </c>
    </row>
    <row r="87" spans="1:13" ht="12.75">
      <c r="A87" s="1" t="s">
        <v>39</v>
      </c>
      <c r="B87" s="1" t="s">
        <v>40</v>
      </c>
      <c r="C87" s="16"/>
      <c r="D87" s="14">
        <v>659</v>
      </c>
      <c r="E87" s="15"/>
      <c r="F87" s="10">
        <v>6141.06</v>
      </c>
      <c r="G87" s="4">
        <f t="shared" si="12"/>
        <v>4046958.54</v>
      </c>
      <c r="H87" s="5">
        <f t="shared" si="13"/>
        <v>337246.55</v>
      </c>
      <c r="I87" s="27">
        <f t="shared" si="14"/>
        <v>-3372.47</v>
      </c>
      <c r="J87" s="27">
        <v>0</v>
      </c>
      <c r="K87" s="27">
        <f t="shared" si="15"/>
        <v>-10117.4</v>
      </c>
      <c r="L87" s="36">
        <v>-38840.63</v>
      </c>
      <c r="M87" s="1">
        <f t="shared" si="16"/>
        <v>284916.05</v>
      </c>
    </row>
    <row r="88" spans="1:13" ht="12.75">
      <c r="A88" s="17" t="s">
        <v>41</v>
      </c>
      <c r="B88" s="17" t="s">
        <v>42</v>
      </c>
      <c r="C88" s="16"/>
      <c r="D88" s="14">
        <v>155</v>
      </c>
      <c r="E88" s="15"/>
      <c r="F88" s="10">
        <v>6371.52</v>
      </c>
      <c r="G88" s="4">
        <f t="shared" si="12"/>
        <v>987585.6</v>
      </c>
      <c r="H88" s="5">
        <f t="shared" si="13"/>
        <v>82298.8</v>
      </c>
      <c r="I88" s="27">
        <f t="shared" si="14"/>
        <v>-822.99</v>
      </c>
      <c r="J88" s="27">
        <v>0</v>
      </c>
      <c r="K88" s="27">
        <f t="shared" si="15"/>
        <v>-2468.96</v>
      </c>
      <c r="L88" s="6"/>
      <c r="M88" s="1">
        <f t="shared" si="16"/>
        <v>79006.84999999999</v>
      </c>
    </row>
    <row r="89" spans="1:13" ht="12.75">
      <c r="A89" s="16"/>
      <c r="B89" s="16"/>
      <c r="C89" s="16"/>
      <c r="D89" s="20"/>
      <c r="E89" s="16"/>
      <c r="F89" s="16"/>
      <c r="G89" s="16"/>
      <c r="H89" s="16"/>
      <c r="I89" s="16"/>
      <c r="J89" s="16"/>
      <c r="K89" s="16"/>
      <c r="L89" s="16"/>
      <c r="M89" s="16"/>
    </row>
    <row r="90" spans="1:13" ht="12.75">
      <c r="A90" s="21"/>
      <c r="B90" s="21"/>
      <c r="C90" s="21"/>
      <c r="D90" s="22">
        <f>SUM(D66:D89)</f>
        <v>11771</v>
      </c>
      <c r="E90" s="21"/>
      <c r="F90" s="21"/>
      <c r="G90" s="21">
        <f>SUM(G66:G89)</f>
        <v>73692057.23000002</v>
      </c>
      <c r="H90" s="21">
        <f>SUM(H66:H89)</f>
        <v>6141004.799999999</v>
      </c>
      <c r="I90" s="21">
        <f>SUM(I66:I89)</f>
        <v>-61410.049999999996</v>
      </c>
      <c r="J90" s="21"/>
      <c r="K90" s="21">
        <f>SUM(K66:K89)</f>
        <v>-184230.12999999998</v>
      </c>
      <c r="L90" s="21">
        <f>SUM(L66:L89)</f>
        <v>-459005.22</v>
      </c>
      <c r="M90" s="16">
        <f>SUM(M66:M89)</f>
        <v>5436359.399999999</v>
      </c>
    </row>
    <row r="92" ht="12.75">
      <c r="K92" s="21"/>
    </row>
    <row r="93" spans="1:13" ht="51">
      <c r="A93" s="28" t="s">
        <v>48</v>
      </c>
      <c r="B93" s="29"/>
      <c r="C93" s="29"/>
      <c r="D93" s="30" t="s">
        <v>0</v>
      </c>
      <c r="E93" s="30" t="s">
        <v>1</v>
      </c>
      <c r="F93" s="30" t="s">
        <v>2</v>
      </c>
      <c r="G93" s="30" t="s">
        <v>3</v>
      </c>
      <c r="H93" s="30" t="s">
        <v>4</v>
      </c>
      <c r="I93" s="30" t="s">
        <v>5</v>
      </c>
      <c r="J93" s="30" t="s">
        <v>6</v>
      </c>
      <c r="K93" s="30" t="s">
        <v>7</v>
      </c>
      <c r="L93" s="30" t="s">
        <v>45</v>
      </c>
      <c r="M93" s="30" t="s">
        <v>8</v>
      </c>
    </row>
    <row r="94" spans="1:13" ht="12.75">
      <c r="A94" s="16"/>
      <c r="B94" s="16"/>
      <c r="C94" s="16"/>
      <c r="D94" s="32"/>
      <c r="E94" s="32"/>
      <c r="F94" s="27"/>
      <c r="G94" s="27"/>
      <c r="H94" s="27"/>
      <c r="I94" s="27"/>
      <c r="J94" s="27"/>
      <c r="K94" s="27"/>
      <c r="L94" s="27"/>
      <c r="M94" s="15"/>
    </row>
    <row r="95" spans="1:14" ht="12.75">
      <c r="A95" s="1" t="s">
        <v>9</v>
      </c>
      <c r="B95" s="1" t="s">
        <v>10</v>
      </c>
      <c r="C95" s="16"/>
      <c r="D95" s="2">
        <v>2032.4</v>
      </c>
      <c r="E95" s="2"/>
      <c r="F95" s="3">
        <v>6324.64</v>
      </c>
      <c r="G95" s="4">
        <f aca="true" t="shared" si="17" ref="G95:G117">ROUND(D95*F95,2)</f>
        <v>12854198.34</v>
      </c>
      <c r="H95" s="5">
        <f aca="true" t="shared" si="18" ref="H95:H117">ROUND(G95/12,2)</f>
        <v>1071183.2</v>
      </c>
      <c r="I95" s="27">
        <f aca="true" t="shared" si="19" ref="I95:I117">ROUND(G95*-0.01/12,2)</f>
        <v>-10711.83</v>
      </c>
      <c r="J95" s="27">
        <v>0</v>
      </c>
      <c r="K95" s="27">
        <f aca="true" t="shared" si="20" ref="K95:K117">ROUND(G95*-0.03/12,2)</f>
        <v>-32135.5</v>
      </c>
      <c r="L95" s="36">
        <f>-124136.46-70908.34</f>
        <v>-195044.8</v>
      </c>
      <c r="M95" s="1">
        <f>H95+I95+J95+K95+L95</f>
        <v>833291.0699999998</v>
      </c>
      <c r="N95" s="37"/>
    </row>
    <row r="96" spans="1:13" ht="12.75">
      <c r="A96" s="17" t="s">
        <v>11</v>
      </c>
      <c r="B96" s="17" t="s">
        <v>12</v>
      </c>
      <c r="C96" s="16"/>
      <c r="D96" s="2">
        <v>505.5</v>
      </c>
      <c r="E96" s="2"/>
      <c r="F96" s="3">
        <v>6888.4</v>
      </c>
      <c r="G96" s="4">
        <f t="shared" si="17"/>
        <v>3482086.2</v>
      </c>
      <c r="H96" s="5">
        <f t="shared" si="18"/>
        <v>290173.85</v>
      </c>
      <c r="I96" s="27">
        <f t="shared" si="19"/>
        <v>-2901.74</v>
      </c>
      <c r="J96" s="27">
        <v>0</v>
      </c>
      <c r="K96" s="27">
        <f t="shared" si="20"/>
        <v>-8705.22</v>
      </c>
      <c r="L96" s="36">
        <f>-55830.21</f>
        <v>-55830.21</v>
      </c>
      <c r="M96" s="1">
        <f aca="true" t="shared" si="21" ref="M96:M117">H96+I96+J96+K96+L96</f>
        <v>222736.68000000002</v>
      </c>
    </row>
    <row r="97" spans="1:13" ht="12.75">
      <c r="A97" s="1" t="s">
        <v>13</v>
      </c>
      <c r="B97" s="1" t="s">
        <v>14</v>
      </c>
      <c r="C97" s="16"/>
      <c r="D97" s="7">
        <v>703.2</v>
      </c>
      <c r="E97" s="7"/>
      <c r="F97" s="8">
        <v>6222.07</v>
      </c>
      <c r="G97" s="4">
        <f t="shared" si="17"/>
        <v>4375359.62</v>
      </c>
      <c r="H97" s="5">
        <f t="shared" si="18"/>
        <v>364613.3</v>
      </c>
      <c r="I97" s="27">
        <f t="shared" si="19"/>
        <v>-3646.13</v>
      </c>
      <c r="J97" s="27">
        <v>0</v>
      </c>
      <c r="K97" s="27">
        <f t="shared" si="20"/>
        <v>-10938.4</v>
      </c>
      <c r="L97" s="36">
        <v>-68536.88</v>
      </c>
      <c r="M97" s="1">
        <f t="shared" si="21"/>
        <v>281491.88999999996</v>
      </c>
    </row>
    <row r="98" spans="1:13" s="33" customFormat="1" ht="12.75">
      <c r="A98" s="15" t="s">
        <v>15</v>
      </c>
      <c r="B98" s="15" t="s">
        <v>16</v>
      </c>
      <c r="C98" s="18"/>
      <c r="D98" s="23">
        <v>260</v>
      </c>
      <c r="E98" s="24"/>
      <c r="F98" s="25">
        <v>6961.72</v>
      </c>
      <c r="G98" s="4">
        <f t="shared" si="17"/>
        <v>1810047.2</v>
      </c>
      <c r="H98" s="26">
        <f t="shared" si="18"/>
        <v>150837.27</v>
      </c>
      <c r="I98" s="27">
        <f t="shared" si="19"/>
        <v>-1508.37</v>
      </c>
      <c r="J98" s="27">
        <v>0</v>
      </c>
      <c r="K98" s="27">
        <f t="shared" si="20"/>
        <v>-4525.12</v>
      </c>
      <c r="L98" s="27"/>
      <c r="M98" s="1">
        <f t="shared" si="21"/>
        <v>144803.78</v>
      </c>
    </row>
    <row r="99" spans="1:13" s="33" customFormat="1" ht="12.75">
      <c r="A99" s="15" t="s">
        <v>15</v>
      </c>
      <c r="B99" s="15" t="s">
        <v>17</v>
      </c>
      <c r="C99" s="18"/>
      <c r="D99" s="23">
        <v>2825.2</v>
      </c>
      <c r="E99" s="23"/>
      <c r="F99" s="25">
        <v>5910.68</v>
      </c>
      <c r="G99" s="4">
        <f t="shared" si="17"/>
        <v>16698853.14</v>
      </c>
      <c r="H99" s="26">
        <f t="shared" si="18"/>
        <v>1391571.1</v>
      </c>
      <c r="I99" s="27">
        <f t="shared" si="19"/>
        <v>-13915.71</v>
      </c>
      <c r="J99" s="27">
        <v>0</v>
      </c>
      <c r="K99" s="27">
        <f t="shared" si="20"/>
        <v>-41747.13</v>
      </c>
      <c r="L99" s="27"/>
      <c r="M99" s="1">
        <f t="shared" si="21"/>
        <v>1335908.2600000002</v>
      </c>
    </row>
    <row r="100" spans="1:13" s="33" customFormat="1" ht="12.75">
      <c r="A100" s="15" t="s">
        <v>15</v>
      </c>
      <c r="B100" s="15" t="s">
        <v>18</v>
      </c>
      <c r="C100" s="19"/>
      <c r="D100" s="23">
        <v>324.1</v>
      </c>
      <c r="E100" s="23"/>
      <c r="F100" s="25">
        <v>6961.72</v>
      </c>
      <c r="G100" s="4">
        <f t="shared" si="17"/>
        <v>2256293.45</v>
      </c>
      <c r="H100" s="26">
        <f t="shared" si="18"/>
        <v>188024.45</v>
      </c>
      <c r="I100" s="27">
        <f t="shared" si="19"/>
        <v>-1880.24</v>
      </c>
      <c r="J100" s="27">
        <v>0</v>
      </c>
      <c r="K100" s="27">
        <f t="shared" si="20"/>
        <v>-5640.73</v>
      </c>
      <c r="L100" s="27"/>
      <c r="M100" s="1">
        <f t="shared" si="21"/>
        <v>180503.48</v>
      </c>
    </row>
    <row r="101" spans="1:13" ht="12.75">
      <c r="A101" s="1" t="s">
        <v>19</v>
      </c>
      <c r="B101" s="1" t="s">
        <v>20</v>
      </c>
      <c r="C101" s="18"/>
      <c r="D101" s="7">
        <v>211.2</v>
      </c>
      <c r="E101" s="7"/>
      <c r="F101" s="8">
        <v>6733.92</v>
      </c>
      <c r="G101" s="4">
        <f t="shared" si="17"/>
        <v>1422203.9</v>
      </c>
      <c r="H101" s="5">
        <f t="shared" si="18"/>
        <v>118516.99</v>
      </c>
      <c r="I101" s="27">
        <f t="shared" si="19"/>
        <v>-1185.17</v>
      </c>
      <c r="J101" s="27">
        <v>0</v>
      </c>
      <c r="K101" s="27">
        <f t="shared" si="20"/>
        <v>-3555.51</v>
      </c>
      <c r="L101" s="6"/>
      <c r="M101" s="1">
        <f t="shared" si="21"/>
        <v>113776.31000000001</v>
      </c>
    </row>
    <row r="102" spans="1:13" ht="12.75">
      <c r="A102" s="17" t="s">
        <v>21</v>
      </c>
      <c r="B102" s="17" t="s">
        <v>22</v>
      </c>
      <c r="C102" s="18"/>
      <c r="D102" s="7">
        <v>66.4</v>
      </c>
      <c r="E102" s="7"/>
      <c r="F102" s="8">
        <v>7248.22</v>
      </c>
      <c r="G102" s="4">
        <f t="shared" si="17"/>
        <v>481281.81</v>
      </c>
      <c r="H102" s="5">
        <f t="shared" si="18"/>
        <v>40106.82</v>
      </c>
      <c r="I102" s="27">
        <f t="shared" si="19"/>
        <v>-401.07</v>
      </c>
      <c r="J102" s="27">
        <v>0</v>
      </c>
      <c r="K102" s="27">
        <f t="shared" si="20"/>
        <v>-1203.2</v>
      </c>
      <c r="L102" s="6"/>
      <c r="M102" s="1">
        <f t="shared" si="21"/>
        <v>38502.55</v>
      </c>
    </row>
    <row r="103" spans="1:13" ht="12.75">
      <c r="A103" s="1" t="s">
        <v>23</v>
      </c>
      <c r="B103" s="39" t="s">
        <v>24</v>
      </c>
      <c r="C103" s="39"/>
      <c r="D103" s="9">
        <v>333.3</v>
      </c>
      <c r="E103" s="9"/>
      <c r="F103" s="10">
        <v>6344.2</v>
      </c>
      <c r="G103" s="4">
        <f t="shared" si="17"/>
        <v>2114521.86</v>
      </c>
      <c r="H103" s="5">
        <f t="shared" si="18"/>
        <v>176210.16</v>
      </c>
      <c r="I103" s="27">
        <f t="shared" si="19"/>
        <v>-1762.1</v>
      </c>
      <c r="J103" s="27">
        <v>0</v>
      </c>
      <c r="K103" s="27">
        <f t="shared" si="20"/>
        <v>-5286.3</v>
      </c>
      <c r="L103" s="36">
        <v>-17750</v>
      </c>
      <c r="M103" s="1">
        <f t="shared" si="21"/>
        <v>151411.76</v>
      </c>
    </row>
    <row r="104" spans="1:13" ht="12.75">
      <c r="A104" s="1" t="s">
        <v>23</v>
      </c>
      <c r="B104" s="1" t="s">
        <v>25</v>
      </c>
      <c r="C104" s="18"/>
      <c r="D104" s="9">
        <v>253.1</v>
      </c>
      <c r="E104" s="9"/>
      <c r="F104" s="10">
        <v>6344.2</v>
      </c>
      <c r="G104" s="4">
        <f t="shared" si="17"/>
        <v>1605717.02</v>
      </c>
      <c r="H104" s="5">
        <f t="shared" si="18"/>
        <v>133809.75</v>
      </c>
      <c r="I104" s="27">
        <f t="shared" si="19"/>
        <v>-1338.1</v>
      </c>
      <c r="J104" s="27">
        <v>0</v>
      </c>
      <c r="K104" s="27">
        <f t="shared" si="20"/>
        <v>-4014.29</v>
      </c>
      <c r="L104" s="6"/>
      <c r="M104" s="1">
        <f t="shared" si="21"/>
        <v>128457.36</v>
      </c>
    </row>
    <row r="105" spans="1:13" ht="12.75">
      <c r="A105" s="1" t="s">
        <v>23</v>
      </c>
      <c r="B105" s="11" t="s">
        <v>26</v>
      </c>
      <c r="C105" s="16"/>
      <c r="D105" s="12">
        <v>192</v>
      </c>
      <c r="E105" s="12"/>
      <c r="F105" s="10">
        <v>6344.2</v>
      </c>
      <c r="G105" s="4">
        <f t="shared" si="17"/>
        <v>1218086.4</v>
      </c>
      <c r="H105" s="5">
        <f t="shared" si="18"/>
        <v>101507.2</v>
      </c>
      <c r="I105" s="27">
        <f t="shared" si="19"/>
        <v>-1015.07</v>
      </c>
      <c r="J105" s="27">
        <v>0</v>
      </c>
      <c r="K105" s="27">
        <f t="shared" si="20"/>
        <v>-3045.22</v>
      </c>
      <c r="L105" s="6"/>
      <c r="M105" s="1">
        <f t="shared" si="21"/>
        <v>97446.90999999999</v>
      </c>
    </row>
    <row r="106" spans="1:13" ht="12.75">
      <c r="A106" s="1" t="s">
        <v>23</v>
      </c>
      <c r="B106" s="1" t="s">
        <v>27</v>
      </c>
      <c r="C106" s="16"/>
      <c r="D106" s="9">
        <v>449.5</v>
      </c>
      <c r="E106" s="9"/>
      <c r="F106" s="10">
        <v>6344.2</v>
      </c>
      <c r="G106" s="4">
        <f t="shared" si="17"/>
        <v>2851717.9</v>
      </c>
      <c r="H106" s="5">
        <f t="shared" si="18"/>
        <v>237643.16</v>
      </c>
      <c r="I106" s="27">
        <f t="shared" si="19"/>
        <v>-2376.43</v>
      </c>
      <c r="J106" s="27">
        <v>0</v>
      </c>
      <c r="K106" s="27">
        <f t="shared" si="20"/>
        <v>-7129.29</v>
      </c>
      <c r="L106" s="36">
        <v>-42471.04</v>
      </c>
      <c r="M106" s="1">
        <f t="shared" si="21"/>
        <v>185666.4</v>
      </c>
    </row>
    <row r="107" spans="1:13" ht="12.75">
      <c r="A107" s="1" t="s">
        <v>23</v>
      </c>
      <c r="B107" s="1" t="s">
        <v>28</v>
      </c>
      <c r="C107" s="16"/>
      <c r="D107" s="9">
        <v>600</v>
      </c>
      <c r="E107" s="9"/>
      <c r="F107" s="10">
        <v>6344.2</v>
      </c>
      <c r="G107" s="4">
        <f t="shared" si="17"/>
        <v>3806520</v>
      </c>
      <c r="H107" s="5">
        <f t="shared" si="18"/>
        <v>317210</v>
      </c>
      <c r="I107" s="27">
        <f t="shared" si="19"/>
        <v>-3172.1</v>
      </c>
      <c r="J107" s="27">
        <v>0</v>
      </c>
      <c r="K107" s="27">
        <f t="shared" si="20"/>
        <v>-9516.3</v>
      </c>
      <c r="L107" s="6"/>
      <c r="M107" s="1">
        <f t="shared" si="21"/>
        <v>304521.60000000003</v>
      </c>
    </row>
    <row r="108" spans="1:13" ht="12.75">
      <c r="A108" s="1" t="s">
        <v>23</v>
      </c>
      <c r="B108" s="1" t="s">
        <v>29</v>
      </c>
      <c r="C108" s="16"/>
      <c r="D108" s="9">
        <v>491</v>
      </c>
      <c r="E108" s="9"/>
      <c r="F108" s="10">
        <v>6344.2</v>
      </c>
      <c r="G108" s="4">
        <f t="shared" si="17"/>
        <v>3115002.2</v>
      </c>
      <c r="H108" s="5">
        <f t="shared" si="18"/>
        <v>259583.52</v>
      </c>
      <c r="I108" s="27">
        <f t="shared" si="19"/>
        <v>-2595.84</v>
      </c>
      <c r="J108" s="27">
        <v>0</v>
      </c>
      <c r="K108" s="27">
        <f t="shared" si="20"/>
        <v>-7787.51</v>
      </c>
      <c r="L108" s="6"/>
      <c r="M108" s="1">
        <f t="shared" si="21"/>
        <v>249200.16999999998</v>
      </c>
    </row>
    <row r="109" spans="1:13" ht="12.75">
      <c r="A109" s="1" t="s">
        <v>30</v>
      </c>
      <c r="B109" s="1" t="s">
        <v>31</v>
      </c>
      <c r="C109" s="16"/>
      <c r="D109" s="9">
        <v>220.8</v>
      </c>
      <c r="E109" s="9"/>
      <c r="F109" s="10">
        <v>6667.07</v>
      </c>
      <c r="G109" s="4">
        <f t="shared" si="17"/>
        <v>1472089.06</v>
      </c>
      <c r="H109" s="5">
        <f t="shared" si="18"/>
        <v>122674.09</v>
      </c>
      <c r="I109" s="27">
        <f t="shared" si="19"/>
        <v>-1226.74</v>
      </c>
      <c r="J109" s="27">
        <v>0</v>
      </c>
      <c r="K109" s="27">
        <f t="shared" si="20"/>
        <v>-3680.22</v>
      </c>
      <c r="L109" s="6"/>
      <c r="M109" s="1">
        <f t="shared" si="21"/>
        <v>117767.12999999999</v>
      </c>
    </row>
    <row r="110" spans="1:13" ht="12.75">
      <c r="A110" s="1" t="s">
        <v>32</v>
      </c>
      <c r="B110" s="1" t="s">
        <v>33</v>
      </c>
      <c r="C110" s="16"/>
      <c r="D110" s="9">
        <v>231</v>
      </c>
      <c r="E110" s="9"/>
      <c r="F110" s="10">
        <v>6350.53</v>
      </c>
      <c r="G110" s="4">
        <f t="shared" si="17"/>
        <v>1466972.43</v>
      </c>
      <c r="H110" s="5">
        <f t="shared" si="18"/>
        <v>122247.7</v>
      </c>
      <c r="I110" s="27">
        <f t="shared" si="19"/>
        <v>-1222.48</v>
      </c>
      <c r="J110" s="27">
        <v>0</v>
      </c>
      <c r="K110" s="27">
        <f t="shared" si="20"/>
        <v>-3667.43</v>
      </c>
      <c r="L110" s="6"/>
      <c r="M110" s="1">
        <f t="shared" si="21"/>
        <v>117357.79000000001</v>
      </c>
    </row>
    <row r="111" spans="1:13" ht="12.75">
      <c r="A111" s="17" t="s">
        <v>32</v>
      </c>
      <c r="B111" s="17" t="s">
        <v>34</v>
      </c>
      <c r="C111" s="16"/>
      <c r="D111" s="9">
        <v>168</v>
      </c>
      <c r="E111" s="9"/>
      <c r="F111" s="10">
        <v>6350.53</v>
      </c>
      <c r="G111" s="4">
        <f t="shared" si="17"/>
        <v>1066889.04</v>
      </c>
      <c r="H111" s="5">
        <f t="shared" si="18"/>
        <v>88907.42</v>
      </c>
      <c r="I111" s="27">
        <f t="shared" si="19"/>
        <v>-889.07</v>
      </c>
      <c r="J111" s="27">
        <v>0</v>
      </c>
      <c r="K111" s="27">
        <f t="shared" si="20"/>
        <v>-2667.22</v>
      </c>
      <c r="L111" s="6"/>
      <c r="M111" s="1">
        <f t="shared" si="21"/>
        <v>85351.12999999999</v>
      </c>
    </row>
    <row r="112" spans="1:13" ht="12.75">
      <c r="A112" s="1" t="s">
        <v>35</v>
      </c>
      <c r="B112" s="1" t="s">
        <v>36</v>
      </c>
      <c r="C112" s="16"/>
      <c r="D112" s="9">
        <v>260.3</v>
      </c>
      <c r="E112" s="9"/>
      <c r="F112" s="10">
        <v>6141.06</v>
      </c>
      <c r="G112" s="4">
        <f t="shared" si="17"/>
        <v>1598517.92</v>
      </c>
      <c r="H112" s="5">
        <f t="shared" si="18"/>
        <v>133209.83</v>
      </c>
      <c r="I112" s="27">
        <f t="shared" si="19"/>
        <v>-1332.1</v>
      </c>
      <c r="J112" s="27">
        <v>0</v>
      </c>
      <c r="K112" s="27">
        <f t="shared" si="20"/>
        <v>-3996.29</v>
      </c>
      <c r="L112" s="36">
        <v>-40487.5</v>
      </c>
      <c r="M112" s="1">
        <f t="shared" si="21"/>
        <v>87393.93999999999</v>
      </c>
    </row>
    <row r="113" spans="1:13" ht="12.75">
      <c r="A113" s="1" t="s">
        <v>35</v>
      </c>
      <c r="B113" s="1" t="s">
        <v>37</v>
      </c>
      <c r="C113" s="16"/>
      <c r="D113" s="9">
        <v>190</v>
      </c>
      <c r="E113" s="13"/>
      <c r="F113" s="25">
        <v>5910.68</v>
      </c>
      <c r="G113" s="4">
        <f t="shared" si="17"/>
        <v>1123029.2</v>
      </c>
      <c r="H113" s="5">
        <f t="shared" si="18"/>
        <v>93585.77</v>
      </c>
      <c r="I113" s="27">
        <f t="shared" si="19"/>
        <v>-935.86</v>
      </c>
      <c r="J113" s="27">
        <v>0</v>
      </c>
      <c r="K113" s="27">
        <f t="shared" si="20"/>
        <v>-2807.57</v>
      </c>
      <c r="L113" s="6"/>
      <c r="M113" s="1">
        <f t="shared" si="21"/>
        <v>89842.34</v>
      </c>
    </row>
    <row r="114" spans="1:13" ht="12.75">
      <c r="A114" s="1" t="s">
        <v>35</v>
      </c>
      <c r="B114" s="1" t="s">
        <v>38</v>
      </c>
      <c r="C114" s="16"/>
      <c r="D114" s="9">
        <v>400</v>
      </c>
      <c r="E114" s="9"/>
      <c r="F114" s="25">
        <v>5910.68</v>
      </c>
      <c r="G114" s="4">
        <f t="shared" si="17"/>
        <v>2364272</v>
      </c>
      <c r="H114" s="5">
        <f t="shared" si="18"/>
        <v>197022.67</v>
      </c>
      <c r="I114" s="27">
        <f t="shared" si="19"/>
        <v>-1970.23</v>
      </c>
      <c r="J114" s="27">
        <v>0</v>
      </c>
      <c r="K114" s="27">
        <f t="shared" si="20"/>
        <v>-5910.68</v>
      </c>
      <c r="L114" s="6"/>
      <c r="M114" s="1">
        <f t="shared" si="21"/>
        <v>189141.76</v>
      </c>
    </row>
    <row r="115" spans="1:13" ht="12.75">
      <c r="A115" s="1" t="s">
        <v>35</v>
      </c>
      <c r="B115" s="1" t="s">
        <v>44</v>
      </c>
      <c r="C115" s="16"/>
      <c r="D115" s="9">
        <v>240</v>
      </c>
      <c r="E115" s="9"/>
      <c r="F115" s="8">
        <v>6141.06</v>
      </c>
      <c r="G115" s="4">
        <f t="shared" si="17"/>
        <v>1473854.4</v>
      </c>
      <c r="H115" s="5">
        <f t="shared" si="18"/>
        <v>122821.2</v>
      </c>
      <c r="I115" s="27">
        <f t="shared" si="19"/>
        <v>-1228.21</v>
      </c>
      <c r="J115" s="27">
        <v>0</v>
      </c>
      <c r="K115" s="27">
        <f t="shared" si="20"/>
        <v>-3684.64</v>
      </c>
      <c r="L115" s="6"/>
      <c r="M115" s="1">
        <f t="shared" si="21"/>
        <v>117908.34999999999</v>
      </c>
    </row>
    <row r="116" spans="1:13" ht="12.75">
      <c r="A116" s="1" t="s">
        <v>39</v>
      </c>
      <c r="B116" s="1" t="s">
        <v>40</v>
      </c>
      <c r="C116" s="16"/>
      <c r="D116" s="14">
        <v>659</v>
      </c>
      <c r="E116" s="15"/>
      <c r="F116" s="10">
        <v>6141.06</v>
      </c>
      <c r="G116" s="4">
        <f t="shared" si="17"/>
        <v>4046958.54</v>
      </c>
      <c r="H116" s="5">
        <f t="shared" si="18"/>
        <v>337246.55</v>
      </c>
      <c r="I116" s="27">
        <f t="shared" si="19"/>
        <v>-3372.47</v>
      </c>
      <c r="J116" s="27">
        <v>0</v>
      </c>
      <c r="K116" s="27">
        <f t="shared" si="20"/>
        <v>-10117.4</v>
      </c>
      <c r="L116" s="36">
        <v>-38840.63</v>
      </c>
      <c r="M116" s="1">
        <f t="shared" si="21"/>
        <v>284916.05</v>
      </c>
    </row>
    <row r="117" spans="1:13" ht="12.75">
      <c r="A117" s="17" t="s">
        <v>41</v>
      </c>
      <c r="B117" s="17" t="s">
        <v>42</v>
      </c>
      <c r="C117" s="16"/>
      <c r="D117" s="14">
        <v>155</v>
      </c>
      <c r="E117" s="15"/>
      <c r="F117" s="10">
        <v>6371.52</v>
      </c>
      <c r="G117" s="4">
        <f t="shared" si="17"/>
        <v>987585.6</v>
      </c>
      <c r="H117" s="5">
        <f t="shared" si="18"/>
        <v>82298.8</v>
      </c>
      <c r="I117" s="27">
        <f t="shared" si="19"/>
        <v>-822.99</v>
      </c>
      <c r="J117" s="27">
        <v>0</v>
      </c>
      <c r="K117" s="27">
        <f t="shared" si="20"/>
        <v>-2468.96</v>
      </c>
      <c r="L117" s="6"/>
      <c r="M117" s="1">
        <f t="shared" si="21"/>
        <v>79006.84999999999</v>
      </c>
    </row>
    <row r="118" spans="1:13" ht="12.75">
      <c r="A118" s="16"/>
      <c r="B118" s="16"/>
      <c r="C118" s="16"/>
      <c r="D118" s="20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ht="12.75">
      <c r="A119" s="21"/>
      <c r="B119" s="21"/>
      <c r="C119" s="21"/>
      <c r="D119" s="22">
        <f>SUM(D95:D118)</f>
        <v>11771</v>
      </c>
      <c r="E119" s="21"/>
      <c r="F119" s="21"/>
      <c r="G119" s="21">
        <f>SUM(G95:G118)</f>
        <v>73692057.23000002</v>
      </c>
      <c r="H119" s="21">
        <f>SUM(H95:H118)</f>
        <v>6141004.799999999</v>
      </c>
      <c r="I119" s="21">
        <f>SUM(I95:I118)</f>
        <v>-61410.049999999996</v>
      </c>
      <c r="J119" s="21"/>
      <c r="K119" s="21">
        <f>SUM(K95:K118)</f>
        <v>-184230.12999999998</v>
      </c>
      <c r="L119" s="21">
        <f>SUM(L95:L118)</f>
        <v>-458961.06</v>
      </c>
      <c r="M119" s="16">
        <f>SUM(M95:M118)</f>
        <v>5436403.559999999</v>
      </c>
    </row>
    <row r="121" ht="12.75">
      <c r="K121" s="21"/>
    </row>
    <row r="122" spans="1:13" ht="51">
      <c r="A122" s="28" t="s">
        <v>49</v>
      </c>
      <c r="B122" s="29"/>
      <c r="C122" s="29"/>
      <c r="D122" s="30" t="s">
        <v>0</v>
      </c>
      <c r="E122" s="30" t="s">
        <v>1</v>
      </c>
      <c r="F122" s="30" t="s">
        <v>2</v>
      </c>
      <c r="G122" s="30" t="s">
        <v>3</v>
      </c>
      <c r="H122" s="30" t="s">
        <v>4</v>
      </c>
      <c r="I122" s="30" t="s">
        <v>5</v>
      </c>
      <c r="J122" s="30" t="s">
        <v>6</v>
      </c>
      <c r="K122" s="30" t="s">
        <v>7</v>
      </c>
      <c r="L122" s="30" t="s">
        <v>45</v>
      </c>
      <c r="M122" s="30" t="s">
        <v>8</v>
      </c>
    </row>
    <row r="123" spans="1:13" ht="12.75">
      <c r="A123" s="16"/>
      <c r="B123" s="16"/>
      <c r="C123" s="16"/>
      <c r="D123" s="32"/>
      <c r="E123" s="32"/>
      <c r="F123" s="27"/>
      <c r="G123" s="27"/>
      <c r="H123" s="27"/>
      <c r="I123" s="27"/>
      <c r="J123" s="27"/>
      <c r="K123" s="27"/>
      <c r="L123" s="27"/>
      <c r="M123" s="15"/>
    </row>
    <row r="124" spans="1:13" ht="12.75">
      <c r="A124" s="1" t="s">
        <v>9</v>
      </c>
      <c r="B124" s="1" t="s">
        <v>10</v>
      </c>
      <c r="C124" s="16"/>
      <c r="D124" s="2">
        <v>2032.4</v>
      </c>
      <c r="E124" s="2"/>
      <c r="F124" s="3">
        <v>6324.64</v>
      </c>
      <c r="G124" s="4">
        <f aca="true" t="shared" si="22" ref="G124:G146">ROUND(D124*F124,2)</f>
        <v>12854198.34</v>
      </c>
      <c r="H124" s="5">
        <f aca="true" t="shared" si="23" ref="H124:H146">ROUND(G124/12,2)</f>
        <v>1071183.2</v>
      </c>
      <c r="I124" s="27">
        <f aca="true" t="shared" si="24" ref="I124:I146">ROUND(G124*-0.01/12,2)</f>
        <v>-10711.83</v>
      </c>
      <c r="J124" s="27">
        <v>0</v>
      </c>
      <c r="K124" s="27">
        <f aca="true" t="shared" si="25" ref="K124:K146">ROUND(G124*-0.03/12,2)</f>
        <v>-32135.5</v>
      </c>
      <c r="L124" s="36">
        <f>-124136.46-70908.34</f>
        <v>-195044.8</v>
      </c>
      <c r="M124" s="1">
        <f>H124+I124+J124+K124+L124</f>
        <v>833291.0699999998</v>
      </c>
    </row>
    <row r="125" spans="1:13" ht="12.75">
      <c r="A125" s="17" t="s">
        <v>11</v>
      </c>
      <c r="B125" s="17" t="s">
        <v>12</v>
      </c>
      <c r="C125" s="16"/>
      <c r="D125" s="2">
        <v>505.5</v>
      </c>
      <c r="E125" s="2"/>
      <c r="F125" s="3">
        <v>6888.4</v>
      </c>
      <c r="G125" s="4">
        <f t="shared" si="22"/>
        <v>3482086.2</v>
      </c>
      <c r="H125" s="5">
        <f t="shared" si="23"/>
        <v>290173.85</v>
      </c>
      <c r="I125" s="27">
        <f t="shared" si="24"/>
        <v>-2901.74</v>
      </c>
      <c r="J125" s="27">
        <v>0</v>
      </c>
      <c r="K125" s="27">
        <f t="shared" si="25"/>
        <v>-8705.22</v>
      </c>
      <c r="L125" s="36">
        <f>-55830.21</f>
        <v>-55830.21</v>
      </c>
      <c r="M125" s="1">
        <f aca="true" t="shared" si="26" ref="M125:M146">H125+I125+J125+K125+L125</f>
        <v>222736.68000000002</v>
      </c>
    </row>
    <row r="126" spans="1:13" ht="12.75">
      <c r="A126" s="1" t="s">
        <v>13</v>
      </c>
      <c r="B126" s="1" t="s">
        <v>14</v>
      </c>
      <c r="C126" s="16"/>
      <c r="D126" s="7">
        <v>703.2</v>
      </c>
      <c r="E126" s="7"/>
      <c r="F126" s="8">
        <v>6222.07</v>
      </c>
      <c r="G126" s="4">
        <f t="shared" si="22"/>
        <v>4375359.62</v>
      </c>
      <c r="H126" s="5">
        <f t="shared" si="23"/>
        <v>364613.3</v>
      </c>
      <c r="I126" s="27">
        <f t="shared" si="24"/>
        <v>-3646.13</v>
      </c>
      <c r="J126" s="27">
        <v>0</v>
      </c>
      <c r="K126" s="27">
        <f t="shared" si="25"/>
        <v>-10938.4</v>
      </c>
      <c r="L126" s="36">
        <v>-68536.88</v>
      </c>
      <c r="M126" s="1">
        <f t="shared" si="26"/>
        <v>281491.88999999996</v>
      </c>
    </row>
    <row r="127" spans="1:13" ht="12.75">
      <c r="A127" s="15" t="s">
        <v>15</v>
      </c>
      <c r="B127" s="15" t="s">
        <v>16</v>
      </c>
      <c r="C127" s="18"/>
      <c r="D127" s="23">
        <v>260</v>
      </c>
      <c r="E127" s="24"/>
      <c r="F127" s="25">
        <v>6961.72</v>
      </c>
      <c r="G127" s="4">
        <f t="shared" si="22"/>
        <v>1810047.2</v>
      </c>
      <c r="H127" s="26">
        <f t="shared" si="23"/>
        <v>150837.27</v>
      </c>
      <c r="I127" s="27">
        <f t="shared" si="24"/>
        <v>-1508.37</v>
      </c>
      <c r="J127" s="27">
        <v>0</v>
      </c>
      <c r="K127" s="27">
        <f t="shared" si="25"/>
        <v>-4525.12</v>
      </c>
      <c r="L127" s="27"/>
      <c r="M127" s="1">
        <f t="shared" si="26"/>
        <v>144803.78</v>
      </c>
    </row>
    <row r="128" spans="1:13" ht="12.75">
      <c r="A128" s="15" t="s">
        <v>15</v>
      </c>
      <c r="B128" s="15" t="s">
        <v>17</v>
      </c>
      <c r="C128" s="18"/>
      <c r="D128" s="23">
        <v>2825.2</v>
      </c>
      <c r="E128" s="23"/>
      <c r="F128" s="25">
        <v>5910.68</v>
      </c>
      <c r="G128" s="4">
        <f t="shared" si="22"/>
        <v>16698853.14</v>
      </c>
      <c r="H128" s="26">
        <f t="shared" si="23"/>
        <v>1391571.1</v>
      </c>
      <c r="I128" s="27">
        <f t="shared" si="24"/>
        <v>-13915.71</v>
      </c>
      <c r="J128" s="27">
        <v>0</v>
      </c>
      <c r="K128" s="27">
        <f t="shared" si="25"/>
        <v>-41747.13</v>
      </c>
      <c r="L128" s="27"/>
      <c r="M128" s="1">
        <f t="shared" si="26"/>
        <v>1335908.2600000002</v>
      </c>
    </row>
    <row r="129" spans="1:13" ht="12.75">
      <c r="A129" s="15" t="s">
        <v>15</v>
      </c>
      <c r="B129" s="15" t="s">
        <v>18</v>
      </c>
      <c r="C129" s="19"/>
      <c r="D129" s="23">
        <v>324.1</v>
      </c>
      <c r="E129" s="23"/>
      <c r="F129" s="25">
        <v>6961.72</v>
      </c>
      <c r="G129" s="4">
        <f t="shared" si="22"/>
        <v>2256293.45</v>
      </c>
      <c r="H129" s="26">
        <f t="shared" si="23"/>
        <v>188024.45</v>
      </c>
      <c r="I129" s="27">
        <f t="shared" si="24"/>
        <v>-1880.24</v>
      </c>
      <c r="J129" s="27">
        <v>0</v>
      </c>
      <c r="K129" s="27">
        <f t="shared" si="25"/>
        <v>-5640.73</v>
      </c>
      <c r="L129" s="27"/>
      <c r="M129" s="1">
        <f t="shared" si="26"/>
        <v>180503.48</v>
      </c>
    </row>
    <row r="130" spans="1:13" ht="12.75">
      <c r="A130" s="1" t="s">
        <v>19</v>
      </c>
      <c r="B130" s="1" t="s">
        <v>20</v>
      </c>
      <c r="C130" s="18"/>
      <c r="D130" s="7">
        <v>211.2</v>
      </c>
      <c r="E130" s="7"/>
      <c r="F130" s="8">
        <v>6733.92</v>
      </c>
      <c r="G130" s="4">
        <f t="shared" si="22"/>
        <v>1422203.9</v>
      </c>
      <c r="H130" s="5">
        <f t="shared" si="23"/>
        <v>118516.99</v>
      </c>
      <c r="I130" s="27">
        <f t="shared" si="24"/>
        <v>-1185.17</v>
      </c>
      <c r="J130" s="27">
        <v>0</v>
      </c>
      <c r="K130" s="27">
        <f t="shared" si="25"/>
        <v>-3555.51</v>
      </c>
      <c r="L130" s="6"/>
      <c r="M130" s="1">
        <f t="shared" si="26"/>
        <v>113776.31000000001</v>
      </c>
    </row>
    <row r="131" spans="1:13" ht="12.75">
      <c r="A131" s="17" t="s">
        <v>21</v>
      </c>
      <c r="B131" s="17" t="s">
        <v>22</v>
      </c>
      <c r="C131" s="18"/>
      <c r="D131" s="7">
        <v>66.4</v>
      </c>
      <c r="E131" s="7"/>
      <c r="F131" s="8">
        <v>7248.22</v>
      </c>
      <c r="G131" s="4">
        <f t="shared" si="22"/>
        <v>481281.81</v>
      </c>
      <c r="H131" s="5">
        <f t="shared" si="23"/>
        <v>40106.82</v>
      </c>
      <c r="I131" s="27">
        <f t="shared" si="24"/>
        <v>-401.07</v>
      </c>
      <c r="J131" s="27">
        <v>0</v>
      </c>
      <c r="K131" s="27">
        <f t="shared" si="25"/>
        <v>-1203.2</v>
      </c>
      <c r="L131" s="6"/>
      <c r="M131" s="1">
        <f t="shared" si="26"/>
        <v>38502.55</v>
      </c>
    </row>
    <row r="132" spans="1:13" ht="12.75">
      <c r="A132" s="1" t="s">
        <v>23</v>
      </c>
      <c r="B132" s="39" t="s">
        <v>24</v>
      </c>
      <c r="C132" s="39"/>
      <c r="D132" s="9">
        <v>333.3</v>
      </c>
      <c r="E132" s="9"/>
      <c r="F132" s="10">
        <v>6344.2</v>
      </c>
      <c r="G132" s="4">
        <f t="shared" si="22"/>
        <v>2114521.86</v>
      </c>
      <c r="H132" s="5">
        <f t="shared" si="23"/>
        <v>176210.16</v>
      </c>
      <c r="I132" s="27">
        <f t="shared" si="24"/>
        <v>-1762.1</v>
      </c>
      <c r="J132" s="27">
        <v>0</v>
      </c>
      <c r="K132" s="27">
        <f t="shared" si="25"/>
        <v>-5286.3</v>
      </c>
      <c r="L132" s="36">
        <v>-17750</v>
      </c>
      <c r="M132" s="1">
        <f t="shared" si="26"/>
        <v>151411.76</v>
      </c>
    </row>
    <row r="133" spans="1:13" ht="12.75">
      <c r="A133" s="1" t="s">
        <v>23</v>
      </c>
      <c r="B133" s="1" t="s">
        <v>25</v>
      </c>
      <c r="C133" s="18"/>
      <c r="D133" s="9">
        <v>253.1</v>
      </c>
      <c r="E133" s="9"/>
      <c r="F133" s="10">
        <v>6344.2</v>
      </c>
      <c r="G133" s="4">
        <f t="shared" si="22"/>
        <v>1605717.02</v>
      </c>
      <c r="H133" s="5">
        <f t="shared" si="23"/>
        <v>133809.75</v>
      </c>
      <c r="I133" s="27">
        <f t="shared" si="24"/>
        <v>-1338.1</v>
      </c>
      <c r="J133" s="27">
        <v>0</v>
      </c>
      <c r="K133" s="27">
        <f t="shared" si="25"/>
        <v>-4014.29</v>
      </c>
      <c r="L133" s="6"/>
      <c r="M133" s="1">
        <f t="shared" si="26"/>
        <v>128457.36</v>
      </c>
    </row>
    <row r="134" spans="1:13" ht="12.75">
      <c r="A134" s="1" t="s">
        <v>23</v>
      </c>
      <c r="B134" s="11" t="s">
        <v>26</v>
      </c>
      <c r="C134" s="16"/>
      <c r="D134" s="12">
        <v>192</v>
      </c>
      <c r="E134" s="12"/>
      <c r="F134" s="10">
        <v>6344.2</v>
      </c>
      <c r="G134" s="4">
        <f t="shared" si="22"/>
        <v>1218086.4</v>
      </c>
      <c r="H134" s="5">
        <f t="shared" si="23"/>
        <v>101507.2</v>
      </c>
      <c r="I134" s="27">
        <f t="shared" si="24"/>
        <v>-1015.07</v>
      </c>
      <c r="J134" s="27">
        <v>0</v>
      </c>
      <c r="K134" s="27">
        <f t="shared" si="25"/>
        <v>-3045.22</v>
      </c>
      <c r="L134" s="6"/>
      <c r="M134" s="1">
        <f t="shared" si="26"/>
        <v>97446.90999999999</v>
      </c>
    </row>
    <row r="135" spans="1:13" ht="12.75">
      <c r="A135" s="1" t="s">
        <v>23</v>
      </c>
      <c r="B135" s="1" t="s">
        <v>27</v>
      </c>
      <c r="C135" s="16"/>
      <c r="D135" s="9">
        <v>449.5</v>
      </c>
      <c r="E135" s="9"/>
      <c r="F135" s="10">
        <v>6344.2</v>
      </c>
      <c r="G135" s="4">
        <f t="shared" si="22"/>
        <v>2851717.9</v>
      </c>
      <c r="H135" s="5">
        <f t="shared" si="23"/>
        <v>237643.16</v>
      </c>
      <c r="I135" s="27">
        <f t="shared" si="24"/>
        <v>-2376.43</v>
      </c>
      <c r="J135" s="27">
        <v>0</v>
      </c>
      <c r="K135" s="27">
        <f t="shared" si="25"/>
        <v>-7129.29</v>
      </c>
      <c r="L135" s="36">
        <v>-42471.04</v>
      </c>
      <c r="M135" s="1">
        <f t="shared" si="26"/>
        <v>185666.4</v>
      </c>
    </row>
    <row r="136" spans="1:13" ht="12.75">
      <c r="A136" s="1" t="s">
        <v>23</v>
      </c>
      <c r="B136" s="1" t="s">
        <v>28</v>
      </c>
      <c r="C136" s="16"/>
      <c r="D136" s="9">
        <v>600</v>
      </c>
      <c r="E136" s="9"/>
      <c r="F136" s="10">
        <v>6344.2</v>
      </c>
      <c r="G136" s="4">
        <f t="shared" si="22"/>
        <v>3806520</v>
      </c>
      <c r="H136" s="5">
        <f t="shared" si="23"/>
        <v>317210</v>
      </c>
      <c r="I136" s="27">
        <f t="shared" si="24"/>
        <v>-3172.1</v>
      </c>
      <c r="J136" s="27">
        <v>0</v>
      </c>
      <c r="K136" s="27">
        <f t="shared" si="25"/>
        <v>-9516.3</v>
      </c>
      <c r="L136" s="6"/>
      <c r="M136" s="1">
        <f t="shared" si="26"/>
        <v>304521.60000000003</v>
      </c>
    </row>
    <row r="137" spans="1:13" ht="12.75">
      <c r="A137" s="1" t="s">
        <v>23</v>
      </c>
      <c r="B137" s="1" t="s">
        <v>29</v>
      </c>
      <c r="C137" s="16"/>
      <c r="D137" s="9">
        <v>491</v>
      </c>
      <c r="E137" s="9"/>
      <c r="F137" s="10">
        <v>6344.2</v>
      </c>
      <c r="G137" s="4">
        <f t="shared" si="22"/>
        <v>3115002.2</v>
      </c>
      <c r="H137" s="5">
        <f t="shared" si="23"/>
        <v>259583.52</v>
      </c>
      <c r="I137" s="27">
        <f t="shared" si="24"/>
        <v>-2595.84</v>
      </c>
      <c r="J137" s="27">
        <v>0</v>
      </c>
      <c r="K137" s="27">
        <f t="shared" si="25"/>
        <v>-7787.51</v>
      </c>
      <c r="L137" s="6"/>
      <c r="M137" s="1">
        <f t="shared" si="26"/>
        <v>249200.16999999998</v>
      </c>
    </row>
    <row r="138" spans="1:13" ht="12.75">
      <c r="A138" s="1" t="s">
        <v>30</v>
      </c>
      <c r="B138" s="1" t="s">
        <v>31</v>
      </c>
      <c r="C138" s="16"/>
      <c r="D138" s="9">
        <v>220.8</v>
      </c>
      <c r="E138" s="9"/>
      <c r="F138" s="10">
        <v>6667.07</v>
      </c>
      <c r="G138" s="4">
        <f t="shared" si="22"/>
        <v>1472089.06</v>
      </c>
      <c r="H138" s="5">
        <f t="shared" si="23"/>
        <v>122674.09</v>
      </c>
      <c r="I138" s="27">
        <f t="shared" si="24"/>
        <v>-1226.74</v>
      </c>
      <c r="J138" s="27">
        <v>0</v>
      </c>
      <c r="K138" s="27">
        <f t="shared" si="25"/>
        <v>-3680.22</v>
      </c>
      <c r="L138" s="6"/>
      <c r="M138" s="1">
        <f t="shared" si="26"/>
        <v>117767.12999999999</v>
      </c>
    </row>
    <row r="139" spans="1:13" ht="12.75">
      <c r="A139" s="1" t="s">
        <v>32</v>
      </c>
      <c r="B139" s="1" t="s">
        <v>33</v>
      </c>
      <c r="C139" s="16"/>
      <c r="D139" s="9">
        <v>231</v>
      </c>
      <c r="E139" s="9"/>
      <c r="F139" s="10">
        <v>6350.53</v>
      </c>
      <c r="G139" s="4">
        <f t="shared" si="22"/>
        <v>1466972.43</v>
      </c>
      <c r="H139" s="5">
        <f t="shared" si="23"/>
        <v>122247.7</v>
      </c>
      <c r="I139" s="27">
        <f t="shared" si="24"/>
        <v>-1222.48</v>
      </c>
      <c r="J139" s="27">
        <v>0</v>
      </c>
      <c r="K139" s="27">
        <f t="shared" si="25"/>
        <v>-3667.43</v>
      </c>
      <c r="L139" s="6"/>
      <c r="M139" s="1">
        <f t="shared" si="26"/>
        <v>117357.79000000001</v>
      </c>
    </row>
    <row r="140" spans="1:13" ht="12.75">
      <c r="A140" s="17" t="s">
        <v>32</v>
      </c>
      <c r="B140" s="17" t="s">
        <v>34</v>
      </c>
      <c r="C140" s="16"/>
      <c r="D140" s="9">
        <v>168</v>
      </c>
      <c r="E140" s="9"/>
      <c r="F140" s="10">
        <v>6350.53</v>
      </c>
      <c r="G140" s="4">
        <f t="shared" si="22"/>
        <v>1066889.04</v>
      </c>
      <c r="H140" s="5">
        <f t="shared" si="23"/>
        <v>88907.42</v>
      </c>
      <c r="I140" s="27">
        <f t="shared" si="24"/>
        <v>-889.07</v>
      </c>
      <c r="J140" s="27">
        <v>0</v>
      </c>
      <c r="K140" s="27">
        <f t="shared" si="25"/>
        <v>-2667.22</v>
      </c>
      <c r="L140" s="6"/>
      <c r="M140" s="1">
        <f t="shared" si="26"/>
        <v>85351.12999999999</v>
      </c>
    </row>
    <row r="141" spans="1:13" ht="12.75">
      <c r="A141" s="1" t="s">
        <v>35</v>
      </c>
      <c r="B141" s="1" t="s">
        <v>36</v>
      </c>
      <c r="C141" s="16"/>
      <c r="D141" s="9">
        <v>260.3</v>
      </c>
      <c r="E141" s="9"/>
      <c r="F141" s="10">
        <v>6141.06</v>
      </c>
      <c r="G141" s="4">
        <f t="shared" si="22"/>
        <v>1598517.92</v>
      </c>
      <c r="H141" s="5">
        <f t="shared" si="23"/>
        <v>133209.83</v>
      </c>
      <c r="I141" s="27">
        <f t="shared" si="24"/>
        <v>-1332.1</v>
      </c>
      <c r="J141" s="27">
        <v>0</v>
      </c>
      <c r="K141" s="27">
        <f t="shared" si="25"/>
        <v>-3996.29</v>
      </c>
      <c r="L141" s="36">
        <v>-40487.5</v>
      </c>
      <c r="M141" s="1">
        <f t="shared" si="26"/>
        <v>87393.93999999999</v>
      </c>
    </row>
    <row r="142" spans="1:13" ht="12.75">
      <c r="A142" s="1" t="s">
        <v>35</v>
      </c>
      <c r="B142" s="1" t="s">
        <v>37</v>
      </c>
      <c r="C142" s="16"/>
      <c r="D142" s="9">
        <v>190</v>
      </c>
      <c r="E142" s="13"/>
      <c r="F142" s="25">
        <v>5910.68</v>
      </c>
      <c r="G142" s="4">
        <f t="shared" si="22"/>
        <v>1123029.2</v>
      </c>
      <c r="H142" s="5">
        <f t="shared" si="23"/>
        <v>93585.77</v>
      </c>
      <c r="I142" s="27">
        <f t="shared" si="24"/>
        <v>-935.86</v>
      </c>
      <c r="J142" s="27">
        <v>0</v>
      </c>
      <c r="K142" s="27">
        <f t="shared" si="25"/>
        <v>-2807.57</v>
      </c>
      <c r="L142" s="6"/>
      <c r="M142" s="1">
        <f t="shared" si="26"/>
        <v>89842.34</v>
      </c>
    </row>
    <row r="143" spans="1:13" ht="12.75">
      <c r="A143" s="1" t="s">
        <v>35</v>
      </c>
      <c r="B143" s="1" t="s">
        <v>38</v>
      </c>
      <c r="C143" s="16"/>
      <c r="D143" s="9">
        <v>400</v>
      </c>
      <c r="E143" s="9"/>
      <c r="F143" s="25">
        <v>5910.68</v>
      </c>
      <c r="G143" s="4">
        <f t="shared" si="22"/>
        <v>2364272</v>
      </c>
      <c r="H143" s="5">
        <f t="shared" si="23"/>
        <v>197022.67</v>
      </c>
      <c r="I143" s="27">
        <f t="shared" si="24"/>
        <v>-1970.23</v>
      </c>
      <c r="J143" s="27">
        <v>0</v>
      </c>
      <c r="K143" s="27">
        <f t="shared" si="25"/>
        <v>-5910.68</v>
      </c>
      <c r="L143" s="6"/>
      <c r="M143" s="1">
        <f t="shared" si="26"/>
        <v>189141.76</v>
      </c>
    </row>
    <row r="144" spans="1:13" ht="12.75">
      <c r="A144" s="1" t="s">
        <v>35</v>
      </c>
      <c r="B144" s="1" t="s">
        <v>44</v>
      </c>
      <c r="C144" s="16"/>
      <c r="D144" s="9">
        <v>240</v>
      </c>
      <c r="E144" s="9"/>
      <c r="F144" s="8">
        <v>6141.06</v>
      </c>
      <c r="G144" s="4">
        <f t="shared" si="22"/>
        <v>1473854.4</v>
      </c>
      <c r="H144" s="5">
        <f t="shared" si="23"/>
        <v>122821.2</v>
      </c>
      <c r="I144" s="27">
        <f t="shared" si="24"/>
        <v>-1228.21</v>
      </c>
      <c r="J144" s="27">
        <v>0</v>
      </c>
      <c r="K144" s="27">
        <f t="shared" si="25"/>
        <v>-3684.64</v>
      </c>
      <c r="L144" s="6"/>
      <c r="M144" s="1">
        <f t="shared" si="26"/>
        <v>117908.34999999999</v>
      </c>
    </row>
    <row r="145" spans="1:13" ht="12.75">
      <c r="A145" s="1" t="s">
        <v>39</v>
      </c>
      <c r="B145" s="1" t="s">
        <v>40</v>
      </c>
      <c r="C145" s="16"/>
      <c r="D145" s="14">
        <v>659</v>
      </c>
      <c r="E145" s="15"/>
      <c r="F145" s="10">
        <v>6141.06</v>
      </c>
      <c r="G145" s="4">
        <f t="shared" si="22"/>
        <v>4046958.54</v>
      </c>
      <c r="H145" s="5">
        <f t="shared" si="23"/>
        <v>337246.55</v>
      </c>
      <c r="I145" s="27">
        <f t="shared" si="24"/>
        <v>-3372.47</v>
      </c>
      <c r="J145" s="27">
        <v>0</v>
      </c>
      <c r="K145" s="27">
        <f t="shared" si="25"/>
        <v>-10117.4</v>
      </c>
      <c r="L145" s="36">
        <v>-38840.63</v>
      </c>
      <c r="M145" s="1">
        <f t="shared" si="26"/>
        <v>284916.05</v>
      </c>
    </row>
    <row r="146" spans="1:13" ht="12.75">
      <c r="A146" s="17" t="s">
        <v>41</v>
      </c>
      <c r="B146" s="17" t="s">
        <v>42</v>
      </c>
      <c r="C146" s="16"/>
      <c r="D146" s="14">
        <v>155</v>
      </c>
      <c r="E146" s="15"/>
      <c r="F146" s="10">
        <v>6371.52</v>
      </c>
      <c r="G146" s="4">
        <f t="shared" si="22"/>
        <v>987585.6</v>
      </c>
      <c r="H146" s="5">
        <f t="shared" si="23"/>
        <v>82298.8</v>
      </c>
      <c r="I146" s="27">
        <f t="shared" si="24"/>
        <v>-822.99</v>
      </c>
      <c r="J146" s="27">
        <v>0</v>
      </c>
      <c r="K146" s="27">
        <f t="shared" si="25"/>
        <v>-2468.96</v>
      </c>
      <c r="L146" s="6"/>
      <c r="M146" s="1">
        <f t="shared" si="26"/>
        <v>79006.84999999999</v>
      </c>
    </row>
    <row r="147" spans="1:13" ht="12.75">
      <c r="A147" s="16"/>
      <c r="B147" s="16"/>
      <c r="C147" s="16"/>
      <c r="D147" s="20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 ht="12.75">
      <c r="A148" s="21"/>
      <c r="B148" s="21"/>
      <c r="C148" s="21"/>
      <c r="D148" s="22">
        <f>SUM(D124:D147)</f>
        <v>11771</v>
      </c>
      <c r="E148" s="21"/>
      <c r="F148" s="21"/>
      <c r="G148" s="21">
        <f>SUM(G124:G147)</f>
        <v>73692057.23000002</v>
      </c>
      <c r="H148" s="21">
        <f>SUM(H124:H147)</f>
        <v>6141004.799999999</v>
      </c>
      <c r="I148" s="21">
        <f>SUM(I124:I147)</f>
        <v>-61410.049999999996</v>
      </c>
      <c r="J148" s="21"/>
      <c r="K148" s="21">
        <f>SUM(K124:K147)</f>
        <v>-184230.12999999998</v>
      </c>
      <c r="L148" s="21">
        <f>SUM(L124:L147)</f>
        <v>-458961.06</v>
      </c>
      <c r="M148" s="16">
        <f>SUM(M124:M147)</f>
        <v>5436403.559999999</v>
      </c>
    </row>
    <row r="152" spans="1:18" ht="63.75">
      <c r="A152" s="28" t="s">
        <v>50</v>
      </c>
      <c r="B152" s="29"/>
      <c r="C152" s="29"/>
      <c r="D152" s="30" t="s">
        <v>0</v>
      </c>
      <c r="E152" s="30" t="s">
        <v>1</v>
      </c>
      <c r="F152" s="30" t="s">
        <v>2</v>
      </c>
      <c r="G152" s="30" t="s">
        <v>3</v>
      </c>
      <c r="H152" s="30"/>
      <c r="I152" s="30"/>
      <c r="J152" s="30"/>
      <c r="K152" s="30" t="s">
        <v>5</v>
      </c>
      <c r="L152" s="30"/>
      <c r="M152" s="30" t="s">
        <v>6</v>
      </c>
      <c r="N152" s="30"/>
      <c r="O152" s="30" t="s">
        <v>7</v>
      </c>
      <c r="P152" s="30"/>
      <c r="Q152" s="30" t="s">
        <v>45</v>
      </c>
      <c r="R152" s="30" t="s">
        <v>8</v>
      </c>
    </row>
    <row r="153" spans="1:18" ht="12.75">
      <c r="A153" s="16"/>
      <c r="B153" s="16"/>
      <c r="C153" s="16"/>
      <c r="D153" s="32"/>
      <c r="E153" s="32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15"/>
    </row>
    <row r="154" spans="1:18" ht="12.75">
      <c r="A154" s="1" t="s">
        <v>9</v>
      </c>
      <c r="B154" s="1" t="s">
        <v>10</v>
      </c>
      <c r="C154" s="16"/>
      <c r="D154" s="2">
        <v>2032.5</v>
      </c>
      <c r="E154" s="2"/>
      <c r="F154" s="3">
        <v>6321.56</v>
      </c>
      <c r="G154" s="4">
        <f aca="true" t="shared" si="27" ref="G154:G176">ROUND(D154*F154,2)</f>
        <v>12848570.7</v>
      </c>
      <c r="H154" s="5">
        <f aca="true" t="shared" si="28" ref="H154:H176">H4+H35+H66+H95+H124</f>
        <v>5355916</v>
      </c>
      <c r="I154" s="5">
        <f aca="true" t="shared" si="29" ref="I154:I176">(G154/2)-H154</f>
        <v>1068369.3499999996</v>
      </c>
      <c r="J154" s="5">
        <f aca="true" t="shared" si="30" ref="J154:J176">ROUND((G154*-0.01)/2,2)</f>
        <v>-64242.85</v>
      </c>
      <c r="K154" s="27">
        <f>I4+I35+I66+I95+I124</f>
        <v>-53559.15</v>
      </c>
      <c r="L154" s="27">
        <f>J154-K154</f>
        <v>-10683.699999999997</v>
      </c>
      <c r="M154" s="27">
        <v>0</v>
      </c>
      <c r="N154" s="27">
        <f aca="true" t="shared" si="31" ref="N154:N176">ROUND(G154*-0.03/2,2)</f>
        <v>-192728.56</v>
      </c>
      <c r="O154" s="27">
        <f>K4+K35+K66+K95+K124</f>
        <v>-160677.5</v>
      </c>
      <c r="P154" s="27">
        <f>N154-O154</f>
        <v>-32051.059999999998</v>
      </c>
      <c r="Q154" s="36">
        <f>-124136.46-70908.34</f>
        <v>-195044.8</v>
      </c>
      <c r="R154" s="1" t="e">
        <f>H154+K154+M154+#REF!+Q154</f>
        <v>#REF!</v>
      </c>
    </row>
    <row r="155" spans="1:18" ht="12.75">
      <c r="A155" s="17" t="s">
        <v>11</v>
      </c>
      <c r="B155" s="17" t="s">
        <v>12</v>
      </c>
      <c r="C155" s="16"/>
      <c r="D155" s="2">
        <v>533.1</v>
      </c>
      <c r="E155" s="2"/>
      <c r="F155" s="3">
        <v>6849.75</v>
      </c>
      <c r="G155" s="4">
        <f t="shared" si="27"/>
        <v>3651601.73</v>
      </c>
      <c r="H155" s="5">
        <f t="shared" si="28"/>
        <v>1450869.25</v>
      </c>
      <c r="I155" s="5">
        <f t="shared" si="29"/>
        <v>374931.615</v>
      </c>
      <c r="J155" s="5">
        <f t="shared" si="30"/>
        <v>-18258.01</v>
      </c>
      <c r="K155" s="27">
        <f aca="true" t="shared" si="32" ref="K155:K176">I5+I36+I67+I96+I125</f>
        <v>-14508.699999999999</v>
      </c>
      <c r="L155" s="27">
        <f aca="true" t="shared" si="33" ref="L155:L176">J155-K155</f>
        <v>-3749.3099999999995</v>
      </c>
      <c r="M155" s="27">
        <v>0</v>
      </c>
      <c r="N155" s="27">
        <f t="shared" si="31"/>
        <v>-54774.03</v>
      </c>
      <c r="O155" s="27">
        <f aca="true" t="shared" si="34" ref="O155:O176">K5+K36+K67+K96+K125</f>
        <v>-43526.1</v>
      </c>
      <c r="P155" s="27">
        <f aca="true" t="shared" si="35" ref="P155:P176">N155-O155</f>
        <v>-11247.93</v>
      </c>
      <c r="Q155" s="36">
        <f>-55830.21</f>
        <v>-55830.21</v>
      </c>
      <c r="R155" s="1" t="e">
        <f>H155+K155+M155+#REF!+Q155</f>
        <v>#REF!</v>
      </c>
    </row>
    <row r="156" spans="1:18" ht="12.75">
      <c r="A156" s="1" t="s">
        <v>13</v>
      </c>
      <c r="B156" s="1" t="s">
        <v>14</v>
      </c>
      <c r="C156" s="16"/>
      <c r="D156" s="7">
        <v>695.5</v>
      </c>
      <c r="E156" s="7"/>
      <c r="F156" s="8">
        <v>6208.17</v>
      </c>
      <c r="G156" s="4">
        <f t="shared" si="27"/>
        <v>4317782.24</v>
      </c>
      <c r="H156" s="5">
        <f t="shared" si="28"/>
        <v>1823066.5</v>
      </c>
      <c r="I156" s="5">
        <f t="shared" si="29"/>
        <v>335824.6200000001</v>
      </c>
      <c r="J156" s="5">
        <f t="shared" si="30"/>
        <v>-21588.91</v>
      </c>
      <c r="K156" s="27">
        <f t="shared" si="32"/>
        <v>-18230.65</v>
      </c>
      <c r="L156" s="27">
        <f t="shared" si="33"/>
        <v>-3358.2599999999984</v>
      </c>
      <c r="M156" s="27">
        <v>0</v>
      </c>
      <c r="N156" s="27">
        <f t="shared" si="31"/>
        <v>-64766.73</v>
      </c>
      <c r="O156" s="27">
        <f t="shared" si="34"/>
        <v>-54692</v>
      </c>
      <c r="P156" s="27">
        <f t="shared" si="35"/>
        <v>-10074.730000000003</v>
      </c>
      <c r="Q156" s="36">
        <v>-68536.88</v>
      </c>
      <c r="R156" s="1" t="e">
        <f>H156+K156+M156+#REF!+Q156</f>
        <v>#REF!</v>
      </c>
    </row>
    <row r="157" spans="1:18" ht="12.75">
      <c r="A157" s="15" t="s">
        <v>15</v>
      </c>
      <c r="B157" s="15" t="s">
        <v>16</v>
      </c>
      <c r="C157" s="18"/>
      <c r="D157" s="23">
        <v>226</v>
      </c>
      <c r="E157" s="24"/>
      <c r="F157" s="25">
        <v>6922.17</v>
      </c>
      <c r="G157" s="4">
        <f t="shared" si="27"/>
        <v>1564410.42</v>
      </c>
      <c r="H157" s="5">
        <f t="shared" si="28"/>
        <v>754186.35</v>
      </c>
      <c r="I157" s="5">
        <f t="shared" si="29"/>
        <v>28018.859999999986</v>
      </c>
      <c r="J157" s="5">
        <f t="shared" si="30"/>
        <v>-7822.05</v>
      </c>
      <c r="K157" s="27">
        <f t="shared" si="32"/>
        <v>-7541.849999999999</v>
      </c>
      <c r="L157" s="27">
        <f t="shared" si="33"/>
        <v>-280.2000000000007</v>
      </c>
      <c r="M157" s="27">
        <v>0</v>
      </c>
      <c r="N157" s="27">
        <f t="shared" si="31"/>
        <v>-23466.16</v>
      </c>
      <c r="O157" s="27">
        <f t="shared" si="34"/>
        <v>-22625.6</v>
      </c>
      <c r="P157" s="27">
        <f t="shared" si="35"/>
        <v>-840.5600000000013</v>
      </c>
      <c r="Q157" s="27"/>
      <c r="R157" s="1" t="e">
        <f>H157+K157+M157+#REF!+Q157</f>
        <v>#REF!</v>
      </c>
    </row>
    <row r="158" spans="1:18" ht="12.75">
      <c r="A158" s="15" t="s">
        <v>15</v>
      </c>
      <c r="B158" s="15" t="s">
        <v>17</v>
      </c>
      <c r="C158" s="18"/>
      <c r="D158" s="23">
        <v>2567</v>
      </c>
      <c r="E158" s="23"/>
      <c r="F158" s="25">
        <v>5897.66</v>
      </c>
      <c r="G158" s="4">
        <f t="shared" si="27"/>
        <v>15139293.22</v>
      </c>
      <c r="H158" s="5">
        <f t="shared" si="28"/>
        <v>6957855.5</v>
      </c>
      <c r="I158" s="5">
        <f t="shared" si="29"/>
        <v>611791.1100000003</v>
      </c>
      <c r="J158" s="5">
        <f t="shared" si="30"/>
        <v>-75696.47</v>
      </c>
      <c r="K158" s="27">
        <f t="shared" si="32"/>
        <v>-69578.54999999999</v>
      </c>
      <c r="L158" s="27">
        <f t="shared" si="33"/>
        <v>-6117.920000000013</v>
      </c>
      <c r="M158" s="27">
        <v>0</v>
      </c>
      <c r="N158" s="27">
        <f t="shared" si="31"/>
        <v>-227089.4</v>
      </c>
      <c r="O158" s="27">
        <f t="shared" si="34"/>
        <v>-208735.65</v>
      </c>
      <c r="P158" s="27">
        <f t="shared" si="35"/>
        <v>-18353.75</v>
      </c>
      <c r="Q158" s="27"/>
      <c r="R158" s="1" t="e">
        <f>H158+K158+M158+#REF!+Q158</f>
        <v>#REF!</v>
      </c>
    </row>
    <row r="159" spans="1:18" ht="12.75">
      <c r="A159" s="15" t="s">
        <v>15</v>
      </c>
      <c r="B159" s="15" t="s">
        <v>18</v>
      </c>
      <c r="C159" s="19"/>
      <c r="D159" s="23">
        <v>298.9</v>
      </c>
      <c r="E159" s="23"/>
      <c r="F159" s="25">
        <v>6922.17</v>
      </c>
      <c r="G159" s="4">
        <f t="shared" si="27"/>
        <v>2069036.61</v>
      </c>
      <c r="H159" s="5">
        <f t="shared" si="28"/>
        <v>940122.25</v>
      </c>
      <c r="I159" s="5">
        <f t="shared" si="29"/>
        <v>94396.05500000005</v>
      </c>
      <c r="J159" s="5">
        <f t="shared" si="30"/>
        <v>-10345.18</v>
      </c>
      <c r="K159" s="27">
        <f t="shared" si="32"/>
        <v>-9401.2</v>
      </c>
      <c r="L159" s="27">
        <f t="shared" si="33"/>
        <v>-943.9799999999996</v>
      </c>
      <c r="M159" s="27">
        <v>0</v>
      </c>
      <c r="N159" s="27">
        <f t="shared" si="31"/>
        <v>-31035.55</v>
      </c>
      <c r="O159" s="27">
        <f t="shared" si="34"/>
        <v>-28203.649999999998</v>
      </c>
      <c r="P159" s="27">
        <f t="shared" si="35"/>
        <v>-2831.9000000000015</v>
      </c>
      <c r="Q159" s="27"/>
      <c r="R159" s="1" t="e">
        <f>H159+K159+M159+#REF!+Q159</f>
        <v>#REF!</v>
      </c>
    </row>
    <row r="160" spans="1:18" ht="12.75">
      <c r="A160" s="1" t="s">
        <v>19</v>
      </c>
      <c r="B160" s="1" t="s">
        <v>20</v>
      </c>
      <c r="C160" s="18"/>
      <c r="D160" s="7">
        <v>223.6</v>
      </c>
      <c r="E160" s="7"/>
      <c r="F160" s="8">
        <v>6713.53</v>
      </c>
      <c r="G160" s="4">
        <f t="shared" si="27"/>
        <v>1501145.31</v>
      </c>
      <c r="H160" s="5">
        <f t="shared" si="28"/>
        <v>592584.9500000001</v>
      </c>
      <c r="I160" s="5">
        <f t="shared" si="29"/>
        <v>157987.70499999996</v>
      </c>
      <c r="J160" s="5">
        <f t="shared" si="30"/>
        <v>-7505.73</v>
      </c>
      <c r="K160" s="27">
        <f t="shared" si="32"/>
        <v>-5925.85</v>
      </c>
      <c r="L160" s="27">
        <f t="shared" si="33"/>
        <v>-1579.8799999999992</v>
      </c>
      <c r="M160" s="27">
        <v>0</v>
      </c>
      <c r="N160" s="27">
        <f t="shared" si="31"/>
        <v>-22517.18</v>
      </c>
      <c r="O160" s="27">
        <f t="shared" si="34"/>
        <v>-17777.550000000003</v>
      </c>
      <c r="P160" s="27">
        <f t="shared" si="35"/>
        <v>-4739.629999999997</v>
      </c>
      <c r="Q160" s="6"/>
      <c r="R160" s="1" t="e">
        <f>H160+K160+M160+#REF!+Q160</f>
        <v>#REF!</v>
      </c>
    </row>
    <row r="161" spans="1:18" ht="12.75">
      <c r="A161" s="17" t="s">
        <v>21</v>
      </c>
      <c r="B161" s="17" t="s">
        <v>22</v>
      </c>
      <c r="C161" s="18"/>
      <c r="D161" s="7">
        <v>57.8</v>
      </c>
      <c r="E161" s="7"/>
      <c r="F161" s="8">
        <v>7270.09</v>
      </c>
      <c r="G161" s="4">
        <f t="shared" si="27"/>
        <v>420211.2</v>
      </c>
      <c r="H161" s="5">
        <f t="shared" si="28"/>
        <v>200534.1</v>
      </c>
      <c r="I161" s="5">
        <f t="shared" si="29"/>
        <v>9571.5</v>
      </c>
      <c r="J161" s="5">
        <f t="shared" si="30"/>
        <v>-2101.06</v>
      </c>
      <c r="K161" s="27">
        <f t="shared" si="32"/>
        <v>-2005.35</v>
      </c>
      <c r="L161" s="27">
        <f t="shared" si="33"/>
        <v>-95.71000000000004</v>
      </c>
      <c r="M161" s="27">
        <v>0</v>
      </c>
      <c r="N161" s="27">
        <f t="shared" si="31"/>
        <v>-6303.17</v>
      </c>
      <c r="O161" s="27">
        <f t="shared" si="34"/>
        <v>-6016</v>
      </c>
      <c r="P161" s="27">
        <f t="shared" si="35"/>
        <v>-287.1700000000001</v>
      </c>
      <c r="Q161" s="6"/>
      <c r="R161" s="1" t="e">
        <f>H161+K161+M161+#REF!+Q161</f>
        <v>#REF!</v>
      </c>
    </row>
    <row r="162" spans="1:18" ht="12.75">
      <c r="A162" s="1" t="s">
        <v>23</v>
      </c>
      <c r="B162" s="35" t="s">
        <v>24</v>
      </c>
      <c r="C162" s="35"/>
      <c r="D162" s="9">
        <v>316.1</v>
      </c>
      <c r="E162" s="9"/>
      <c r="F162" s="10">
        <v>6333.07</v>
      </c>
      <c r="G162" s="4">
        <f t="shared" si="27"/>
        <v>2001883.43</v>
      </c>
      <c r="H162" s="5">
        <f t="shared" si="28"/>
        <v>881050.8</v>
      </c>
      <c r="I162" s="5">
        <f t="shared" si="29"/>
        <v>119890.91499999992</v>
      </c>
      <c r="J162" s="5">
        <f t="shared" si="30"/>
        <v>-10009.42</v>
      </c>
      <c r="K162" s="27">
        <f t="shared" si="32"/>
        <v>-8810.5</v>
      </c>
      <c r="L162" s="27">
        <f t="shared" si="33"/>
        <v>-1198.92</v>
      </c>
      <c r="M162" s="27">
        <v>0</v>
      </c>
      <c r="N162" s="27">
        <f t="shared" si="31"/>
        <v>-30028.25</v>
      </c>
      <c r="O162" s="27">
        <f t="shared" si="34"/>
        <v>-26431.5</v>
      </c>
      <c r="P162" s="27">
        <f t="shared" si="35"/>
        <v>-3596.75</v>
      </c>
      <c r="Q162" s="36">
        <v>-17750</v>
      </c>
      <c r="R162" s="1" t="e">
        <f>H162+K162+M162+#REF!+Q162</f>
        <v>#REF!</v>
      </c>
    </row>
    <row r="163" spans="1:18" ht="12.75">
      <c r="A163" s="1" t="s">
        <v>23</v>
      </c>
      <c r="B163" s="1" t="s">
        <v>25</v>
      </c>
      <c r="C163" s="18"/>
      <c r="D163" s="9">
        <v>259</v>
      </c>
      <c r="E163" s="9"/>
      <c r="F163" s="10">
        <v>6333.07</v>
      </c>
      <c r="G163" s="4">
        <f t="shared" si="27"/>
        <v>1640265.13</v>
      </c>
      <c r="H163" s="5">
        <f t="shared" si="28"/>
        <v>669048.75</v>
      </c>
      <c r="I163" s="5">
        <f t="shared" si="29"/>
        <v>151083.81499999994</v>
      </c>
      <c r="J163" s="5">
        <f t="shared" si="30"/>
        <v>-8201.33</v>
      </c>
      <c r="K163" s="27">
        <f t="shared" si="32"/>
        <v>-6690.5</v>
      </c>
      <c r="L163" s="27">
        <f t="shared" si="33"/>
        <v>-1510.83</v>
      </c>
      <c r="M163" s="27">
        <v>0</v>
      </c>
      <c r="N163" s="27">
        <f t="shared" si="31"/>
        <v>-24603.98</v>
      </c>
      <c r="O163" s="27">
        <f t="shared" si="34"/>
        <v>-20071.45</v>
      </c>
      <c r="P163" s="27">
        <f t="shared" si="35"/>
        <v>-4532.529999999999</v>
      </c>
      <c r="Q163" s="6"/>
      <c r="R163" s="1" t="e">
        <f>H163+K163+M163+#REF!+Q163</f>
        <v>#REF!</v>
      </c>
    </row>
    <row r="164" spans="1:18" ht="12.75">
      <c r="A164" s="1" t="s">
        <v>23</v>
      </c>
      <c r="B164" s="11" t="s">
        <v>26</v>
      </c>
      <c r="C164" s="16"/>
      <c r="D164" s="12">
        <v>183</v>
      </c>
      <c r="E164" s="12"/>
      <c r="F164" s="10">
        <v>6333.07</v>
      </c>
      <c r="G164" s="4">
        <f t="shared" si="27"/>
        <v>1158951.81</v>
      </c>
      <c r="H164" s="5">
        <f t="shared" si="28"/>
        <v>507536</v>
      </c>
      <c r="I164" s="5">
        <f t="shared" si="29"/>
        <v>71939.90500000003</v>
      </c>
      <c r="J164" s="5">
        <f t="shared" si="30"/>
        <v>-5794.76</v>
      </c>
      <c r="K164" s="27">
        <f t="shared" si="32"/>
        <v>-5075.35</v>
      </c>
      <c r="L164" s="27">
        <f t="shared" si="33"/>
        <v>-719.4099999999999</v>
      </c>
      <c r="M164" s="27">
        <v>0</v>
      </c>
      <c r="N164" s="27">
        <f t="shared" si="31"/>
        <v>-17384.28</v>
      </c>
      <c r="O164" s="27">
        <f t="shared" si="34"/>
        <v>-15226.099999999999</v>
      </c>
      <c r="P164" s="27">
        <f t="shared" si="35"/>
        <v>-2158.1800000000003</v>
      </c>
      <c r="Q164" s="6"/>
      <c r="R164" s="1" t="e">
        <f>H164+K164+M164+#REF!+Q164</f>
        <v>#REF!</v>
      </c>
    </row>
    <row r="165" spans="1:18" ht="12.75">
      <c r="A165" s="1" t="s">
        <v>23</v>
      </c>
      <c r="B165" s="1" t="s">
        <v>27</v>
      </c>
      <c r="C165" s="16"/>
      <c r="D165" s="9">
        <v>448.4</v>
      </c>
      <c r="E165" s="9"/>
      <c r="F165" s="10">
        <v>6333.07</v>
      </c>
      <c r="G165" s="4">
        <f t="shared" si="27"/>
        <v>2839748.59</v>
      </c>
      <c r="H165" s="5">
        <f t="shared" si="28"/>
        <v>1188215.8</v>
      </c>
      <c r="I165" s="5">
        <f t="shared" si="29"/>
        <v>231658.49499999988</v>
      </c>
      <c r="J165" s="5">
        <f t="shared" si="30"/>
        <v>-14198.74</v>
      </c>
      <c r="K165" s="27">
        <f t="shared" si="32"/>
        <v>-11882.15</v>
      </c>
      <c r="L165" s="27">
        <f t="shared" si="33"/>
        <v>-2316.59</v>
      </c>
      <c r="M165" s="27">
        <v>0</v>
      </c>
      <c r="N165" s="27">
        <f t="shared" si="31"/>
        <v>-42596.23</v>
      </c>
      <c r="O165" s="27">
        <f t="shared" si="34"/>
        <v>-35646.45</v>
      </c>
      <c r="P165" s="27">
        <f t="shared" si="35"/>
        <v>-6949.780000000006</v>
      </c>
      <c r="Q165" s="36">
        <v>-42471.04</v>
      </c>
      <c r="R165" s="1" t="e">
        <f>H165+K165+M165+#REF!+Q165</f>
        <v>#REF!</v>
      </c>
    </row>
    <row r="166" spans="1:18" ht="12.75">
      <c r="A166" s="1" t="s">
        <v>23</v>
      </c>
      <c r="B166" s="1" t="s">
        <v>28</v>
      </c>
      <c r="C166" s="16"/>
      <c r="D166" s="9">
        <v>609</v>
      </c>
      <c r="E166" s="9"/>
      <c r="F166" s="10">
        <v>6333.07</v>
      </c>
      <c r="G166" s="4">
        <f t="shared" si="27"/>
        <v>3856839.63</v>
      </c>
      <c r="H166" s="5">
        <f t="shared" si="28"/>
        <v>1586050</v>
      </c>
      <c r="I166" s="5">
        <f t="shared" si="29"/>
        <v>342369.81499999994</v>
      </c>
      <c r="J166" s="5">
        <f t="shared" si="30"/>
        <v>-19284.2</v>
      </c>
      <c r="K166" s="27">
        <f t="shared" si="32"/>
        <v>-15860.5</v>
      </c>
      <c r="L166" s="27">
        <f t="shared" si="33"/>
        <v>-3423.7000000000007</v>
      </c>
      <c r="M166" s="27">
        <v>0</v>
      </c>
      <c r="N166" s="27">
        <f t="shared" si="31"/>
        <v>-57852.59</v>
      </c>
      <c r="O166" s="27">
        <f t="shared" si="34"/>
        <v>-47581.5</v>
      </c>
      <c r="P166" s="27">
        <f t="shared" si="35"/>
        <v>-10271.089999999997</v>
      </c>
      <c r="Q166" s="6"/>
      <c r="R166" s="1" t="e">
        <f>H166+K166+M166+#REF!+Q166</f>
        <v>#REF!</v>
      </c>
    </row>
    <row r="167" spans="1:18" ht="12.75">
      <c r="A167" s="1" t="s">
        <v>23</v>
      </c>
      <c r="B167" s="1" t="s">
        <v>29</v>
      </c>
      <c r="C167" s="16"/>
      <c r="D167" s="9">
        <v>447.5</v>
      </c>
      <c r="E167" s="9"/>
      <c r="F167" s="10">
        <v>6333.07</v>
      </c>
      <c r="G167" s="4">
        <f t="shared" si="27"/>
        <v>2834048.83</v>
      </c>
      <c r="H167" s="5">
        <f t="shared" si="28"/>
        <v>1297917.5999999999</v>
      </c>
      <c r="I167" s="5">
        <f t="shared" si="29"/>
        <v>119106.81500000018</v>
      </c>
      <c r="J167" s="5">
        <f t="shared" si="30"/>
        <v>-14170.24</v>
      </c>
      <c r="K167" s="27">
        <f t="shared" si="32"/>
        <v>-12979.2</v>
      </c>
      <c r="L167" s="27">
        <f t="shared" si="33"/>
        <v>-1191.039999999999</v>
      </c>
      <c r="M167" s="27">
        <v>0</v>
      </c>
      <c r="N167" s="27">
        <f t="shared" si="31"/>
        <v>-42510.73</v>
      </c>
      <c r="O167" s="27">
        <f t="shared" si="34"/>
        <v>-38937.55</v>
      </c>
      <c r="P167" s="27">
        <f t="shared" si="35"/>
        <v>-3573.1800000000003</v>
      </c>
      <c r="Q167" s="6"/>
      <c r="R167" s="1" t="e">
        <f>H167+K167+M167+#REF!+Q167</f>
        <v>#REF!</v>
      </c>
    </row>
    <row r="168" spans="1:18" ht="12.75">
      <c r="A168" s="1" t="s">
        <v>30</v>
      </c>
      <c r="B168" s="1" t="s">
        <v>31</v>
      </c>
      <c r="C168" s="16"/>
      <c r="D168" s="9">
        <v>218.9</v>
      </c>
      <c r="E168" s="9"/>
      <c r="F168" s="10">
        <v>6684.19</v>
      </c>
      <c r="G168" s="4">
        <f t="shared" si="27"/>
        <v>1463169.19</v>
      </c>
      <c r="H168" s="5">
        <f t="shared" si="28"/>
        <v>613370.45</v>
      </c>
      <c r="I168" s="5">
        <f t="shared" si="29"/>
        <v>118214.14500000002</v>
      </c>
      <c r="J168" s="5">
        <f t="shared" si="30"/>
        <v>-7315.85</v>
      </c>
      <c r="K168" s="27">
        <f t="shared" si="32"/>
        <v>-6133.7</v>
      </c>
      <c r="L168" s="27">
        <f t="shared" si="33"/>
        <v>-1182.1500000000005</v>
      </c>
      <c r="M168" s="27">
        <v>0</v>
      </c>
      <c r="N168" s="27">
        <f t="shared" si="31"/>
        <v>-21947.54</v>
      </c>
      <c r="O168" s="27">
        <f t="shared" si="34"/>
        <v>-18401.1</v>
      </c>
      <c r="P168" s="27">
        <f t="shared" si="35"/>
        <v>-3546.4400000000023</v>
      </c>
      <c r="Q168" s="6"/>
      <c r="R168" s="1" t="e">
        <f>H168+K168+M168+#REF!+Q168</f>
        <v>#REF!</v>
      </c>
    </row>
    <row r="169" spans="1:18" ht="12.75">
      <c r="A169" s="1" t="s">
        <v>32</v>
      </c>
      <c r="B169" s="1" t="s">
        <v>33</v>
      </c>
      <c r="C169" s="16"/>
      <c r="D169" s="9">
        <v>237</v>
      </c>
      <c r="E169" s="9"/>
      <c r="F169" s="10">
        <v>6331.31</v>
      </c>
      <c r="G169" s="4">
        <f t="shared" si="27"/>
        <v>1500520.47</v>
      </c>
      <c r="H169" s="5">
        <f t="shared" si="28"/>
        <v>611238.5</v>
      </c>
      <c r="I169" s="5">
        <f t="shared" si="29"/>
        <v>139021.735</v>
      </c>
      <c r="J169" s="5">
        <f t="shared" si="30"/>
        <v>-7502.6</v>
      </c>
      <c r="K169" s="27">
        <f t="shared" si="32"/>
        <v>-6112.4</v>
      </c>
      <c r="L169" s="27">
        <f t="shared" si="33"/>
        <v>-1390.2000000000007</v>
      </c>
      <c r="M169" s="27">
        <v>0</v>
      </c>
      <c r="N169" s="27">
        <f t="shared" si="31"/>
        <v>-22507.81</v>
      </c>
      <c r="O169" s="27">
        <f t="shared" si="34"/>
        <v>-18337.149999999998</v>
      </c>
      <c r="P169" s="27">
        <f t="shared" si="35"/>
        <v>-4170.6600000000035</v>
      </c>
      <c r="Q169" s="6"/>
      <c r="R169" s="1" t="e">
        <f>H169+K169+M169+#REF!+Q169</f>
        <v>#REF!</v>
      </c>
    </row>
    <row r="170" spans="1:18" ht="12.75">
      <c r="A170" s="17" t="s">
        <v>32</v>
      </c>
      <c r="B170" s="17" t="s">
        <v>34</v>
      </c>
      <c r="C170" s="16"/>
      <c r="D170" s="9">
        <v>168</v>
      </c>
      <c r="E170" s="9"/>
      <c r="F170" s="10">
        <v>6331.31</v>
      </c>
      <c r="G170" s="4">
        <f t="shared" si="27"/>
        <v>1063660.08</v>
      </c>
      <c r="H170" s="5">
        <f t="shared" si="28"/>
        <v>444537.1</v>
      </c>
      <c r="I170" s="5">
        <f t="shared" si="29"/>
        <v>87292.94000000006</v>
      </c>
      <c r="J170" s="5">
        <f t="shared" si="30"/>
        <v>-5318.3</v>
      </c>
      <c r="K170" s="27">
        <f t="shared" si="32"/>
        <v>-4445.35</v>
      </c>
      <c r="L170" s="27">
        <f t="shared" si="33"/>
        <v>-872.9499999999998</v>
      </c>
      <c r="M170" s="27">
        <v>0</v>
      </c>
      <c r="N170" s="27">
        <f t="shared" si="31"/>
        <v>-15954.9</v>
      </c>
      <c r="O170" s="27">
        <f t="shared" si="34"/>
        <v>-13336.099999999999</v>
      </c>
      <c r="P170" s="27">
        <f t="shared" si="35"/>
        <v>-2618.800000000001</v>
      </c>
      <c r="Q170" s="6"/>
      <c r="R170" s="1" t="e">
        <f>H170+K170+M170+#REF!+Q170</f>
        <v>#REF!</v>
      </c>
    </row>
    <row r="171" spans="1:18" ht="12.75">
      <c r="A171" s="1" t="s">
        <v>35</v>
      </c>
      <c r="B171" s="1" t="s">
        <v>36</v>
      </c>
      <c r="C171" s="16"/>
      <c r="D171" s="9">
        <v>254.5</v>
      </c>
      <c r="E171" s="9"/>
      <c r="F171" s="10">
        <v>6130.47</v>
      </c>
      <c r="G171" s="4">
        <f t="shared" si="27"/>
        <v>1560204.62</v>
      </c>
      <c r="H171" s="5">
        <f t="shared" si="28"/>
        <v>666049.1499999999</v>
      </c>
      <c r="I171" s="5">
        <f t="shared" si="29"/>
        <v>114053.16000000015</v>
      </c>
      <c r="J171" s="5">
        <f t="shared" si="30"/>
        <v>-7801.02</v>
      </c>
      <c r="K171" s="27">
        <f t="shared" si="32"/>
        <v>-6660.5</v>
      </c>
      <c r="L171" s="27">
        <f t="shared" si="33"/>
        <v>-1140.5200000000004</v>
      </c>
      <c r="M171" s="27">
        <v>0</v>
      </c>
      <c r="N171" s="27">
        <f t="shared" si="31"/>
        <v>-23403.07</v>
      </c>
      <c r="O171" s="27">
        <f t="shared" si="34"/>
        <v>-19981.45</v>
      </c>
      <c r="P171" s="27">
        <f t="shared" si="35"/>
        <v>-3421.619999999999</v>
      </c>
      <c r="Q171" s="36">
        <v>-40487.5</v>
      </c>
      <c r="R171" s="1" t="e">
        <f>H171+K171+M171+#REF!+Q171</f>
        <v>#REF!</v>
      </c>
    </row>
    <row r="172" spans="1:18" ht="12.75">
      <c r="A172" s="1" t="s">
        <v>35</v>
      </c>
      <c r="B172" s="1" t="s">
        <v>37</v>
      </c>
      <c r="C172" s="16"/>
      <c r="D172" s="9">
        <v>180.5</v>
      </c>
      <c r="E172" s="13">
        <v>6130.47</v>
      </c>
      <c r="F172" s="25">
        <v>5897.66</v>
      </c>
      <c r="G172" s="4">
        <f>ROUND((D172*F172)+(2*E172),2)</f>
        <v>1076788.57</v>
      </c>
      <c r="H172" s="5">
        <f t="shared" si="28"/>
        <v>467928.85000000003</v>
      </c>
      <c r="I172" s="5">
        <f t="shared" si="29"/>
        <v>70465.435</v>
      </c>
      <c r="J172" s="5">
        <f t="shared" si="30"/>
        <v>-5383.94</v>
      </c>
      <c r="K172" s="27">
        <f t="shared" si="32"/>
        <v>-4679.3</v>
      </c>
      <c r="L172" s="27">
        <f t="shared" si="33"/>
        <v>-704.6399999999994</v>
      </c>
      <c r="M172" s="27">
        <v>0</v>
      </c>
      <c r="N172" s="27">
        <f t="shared" si="31"/>
        <v>-16151.83</v>
      </c>
      <c r="O172" s="27">
        <f t="shared" si="34"/>
        <v>-14037.85</v>
      </c>
      <c r="P172" s="27">
        <f t="shared" si="35"/>
        <v>-2113.9799999999996</v>
      </c>
      <c r="Q172" s="6"/>
      <c r="R172" s="1" t="e">
        <f>H172+K172+M172+#REF!+Q172</f>
        <v>#REF!</v>
      </c>
    </row>
    <row r="173" spans="1:18" ht="12.75">
      <c r="A173" s="1" t="s">
        <v>35</v>
      </c>
      <c r="B173" s="1" t="s">
        <v>38</v>
      </c>
      <c r="C173" s="16"/>
      <c r="D173" s="9">
        <v>294</v>
      </c>
      <c r="E173" s="9"/>
      <c r="F173" s="25">
        <v>5897.66</v>
      </c>
      <c r="G173" s="4">
        <f t="shared" si="27"/>
        <v>1733912.04</v>
      </c>
      <c r="H173" s="5">
        <f t="shared" si="28"/>
        <v>985113.3500000001</v>
      </c>
      <c r="I173" s="5">
        <f t="shared" si="29"/>
        <v>-118157.33000000007</v>
      </c>
      <c r="J173" s="5">
        <f t="shared" si="30"/>
        <v>-8669.56</v>
      </c>
      <c r="K173" s="27">
        <f t="shared" si="32"/>
        <v>-9851.15</v>
      </c>
      <c r="L173" s="27">
        <f t="shared" si="33"/>
        <v>1181.5900000000001</v>
      </c>
      <c r="M173" s="27">
        <v>0</v>
      </c>
      <c r="N173" s="27">
        <f t="shared" si="31"/>
        <v>-26008.68</v>
      </c>
      <c r="O173" s="27">
        <f t="shared" si="34"/>
        <v>-29553.4</v>
      </c>
      <c r="P173" s="27">
        <f t="shared" si="35"/>
        <v>3544.720000000001</v>
      </c>
      <c r="Q173" s="6"/>
      <c r="R173" s="1" t="e">
        <f>H173+K173+M173+#REF!+Q173</f>
        <v>#REF!</v>
      </c>
    </row>
    <row r="174" spans="1:18" ht="12.75">
      <c r="A174" s="1" t="s">
        <v>35</v>
      </c>
      <c r="B174" s="1" t="s">
        <v>44</v>
      </c>
      <c r="C174" s="16"/>
      <c r="D174" s="9">
        <v>200.5</v>
      </c>
      <c r="E174" s="9"/>
      <c r="F174" s="8">
        <v>6130.47</v>
      </c>
      <c r="G174" s="4">
        <f t="shared" si="27"/>
        <v>1229159.24</v>
      </c>
      <c r="H174" s="5">
        <f t="shared" si="28"/>
        <v>614106</v>
      </c>
      <c r="I174" s="5">
        <f t="shared" si="29"/>
        <v>473.61999999999534</v>
      </c>
      <c r="J174" s="5">
        <f t="shared" si="30"/>
        <v>-6145.8</v>
      </c>
      <c r="K174" s="27">
        <f t="shared" si="32"/>
        <v>-6141.05</v>
      </c>
      <c r="L174" s="27">
        <f t="shared" si="33"/>
        <v>-4.75</v>
      </c>
      <c r="M174" s="27">
        <v>0</v>
      </c>
      <c r="N174" s="27">
        <f t="shared" si="31"/>
        <v>-18437.39</v>
      </c>
      <c r="O174" s="27">
        <f t="shared" si="34"/>
        <v>-18423.2</v>
      </c>
      <c r="P174" s="27">
        <f t="shared" si="35"/>
        <v>-14.18999999999869</v>
      </c>
      <c r="Q174" s="6"/>
      <c r="R174" s="1" t="e">
        <f>H174+K174+M174+#REF!+Q174</f>
        <v>#REF!</v>
      </c>
    </row>
    <row r="175" spans="1:18" ht="12.75">
      <c r="A175" s="1" t="s">
        <v>39</v>
      </c>
      <c r="B175" s="1" t="s">
        <v>40</v>
      </c>
      <c r="C175" s="16"/>
      <c r="D175" s="14">
        <v>679.7</v>
      </c>
      <c r="E175" s="15"/>
      <c r="F175" s="10">
        <v>6130.47</v>
      </c>
      <c r="G175" s="4">
        <f t="shared" si="27"/>
        <v>4166880.46</v>
      </c>
      <c r="H175" s="5">
        <f t="shared" si="28"/>
        <v>1686232.75</v>
      </c>
      <c r="I175" s="5">
        <f t="shared" si="29"/>
        <v>397207.48</v>
      </c>
      <c r="J175" s="5">
        <f t="shared" si="30"/>
        <v>-20834.4</v>
      </c>
      <c r="K175" s="27">
        <f t="shared" si="32"/>
        <v>-16862.35</v>
      </c>
      <c r="L175" s="27">
        <f t="shared" si="33"/>
        <v>-3972.050000000003</v>
      </c>
      <c r="M175" s="27">
        <v>0</v>
      </c>
      <c r="N175" s="27">
        <f t="shared" si="31"/>
        <v>-62503.21</v>
      </c>
      <c r="O175" s="27">
        <f t="shared" si="34"/>
        <v>-50587</v>
      </c>
      <c r="P175" s="27">
        <f t="shared" si="35"/>
        <v>-11916.21</v>
      </c>
      <c r="Q175" s="36">
        <v>-38840.63</v>
      </c>
      <c r="R175" s="1" t="e">
        <f>H175+K175+M175+#REF!+Q175</f>
        <v>#REF!</v>
      </c>
    </row>
    <row r="176" spans="1:18" ht="12.75">
      <c r="A176" s="17" t="s">
        <v>41</v>
      </c>
      <c r="B176" s="17" t="s">
        <v>42</v>
      </c>
      <c r="C176" s="16"/>
      <c r="D176" s="14">
        <v>158</v>
      </c>
      <c r="E176" s="15"/>
      <c r="F176" s="10">
        <v>6401.04</v>
      </c>
      <c r="G176" s="4">
        <f t="shared" si="27"/>
        <v>1011364.32</v>
      </c>
      <c r="H176" s="5">
        <f t="shared" si="28"/>
        <v>411494</v>
      </c>
      <c r="I176" s="5">
        <f t="shared" si="29"/>
        <v>94188.15999999997</v>
      </c>
      <c r="J176" s="5">
        <f t="shared" si="30"/>
        <v>-5056.82</v>
      </c>
      <c r="K176" s="27">
        <f t="shared" si="32"/>
        <v>-4114.95</v>
      </c>
      <c r="L176" s="27">
        <f t="shared" si="33"/>
        <v>-941.8699999999999</v>
      </c>
      <c r="M176" s="27">
        <v>0</v>
      </c>
      <c r="N176" s="27">
        <f t="shared" si="31"/>
        <v>-15170.46</v>
      </c>
      <c r="O176" s="27">
        <f t="shared" si="34"/>
        <v>-12344.8</v>
      </c>
      <c r="P176" s="27">
        <f t="shared" si="35"/>
        <v>-2825.66</v>
      </c>
      <c r="Q176" s="6"/>
      <c r="R176" s="1" t="e">
        <f>H176+K176+M176+#REF!+Q176</f>
        <v>#REF!</v>
      </c>
    </row>
    <row r="177" spans="1:18" ht="12.75">
      <c r="A177" s="16"/>
      <c r="B177" s="16"/>
      <c r="C177" s="16"/>
      <c r="D177" s="20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 ht="12.75">
      <c r="A178" s="21"/>
      <c r="B178" s="21"/>
      <c r="C178" s="21"/>
      <c r="D178" s="22">
        <f>SUM(D154:D177)</f>
        <v>11288.500000000002</v>
      </c>
      <c r="E178" s="21"/>
      <c r="F178" s="21"/>
      <c r="G178" s="21">
        <f aca="true" t="shared" si="36" ref="G178:N178">SUM(G154:G177)</f>
        <v>70649447.84</v>
      </c>
      <c r="H178" s="21">
        <f t="shared" si="36"/>
        <v>30705024.000000007</v>
      </c>
      <c r="I178" s="21">
        <f t="shared" si="36"/>
        <v>4619699.92</v>
      </c>
      <c r="J178" s="21">
        <f t="shared" si="36"/>
        <v>-353247.24</v>
      </c>
      <c r="K178" s="21">
        <f t="shared" si="36"/>
        <v>-307050.25000000006</v>
      </c>
      <c r="L178" s="21">
        <f t="shared" si="36"/>
        <v>-46196.99000000001</v>
      </c>
      <c r="M178" s="21">
        <f t="shared" si="36"/>
        <v>0</v>
      </c>
      <c r="N178" s="21">
        <f t="shared" si="36"/>
        <v>-1059741.7300000002</v>
      </c>
      <c r="O178" s="21"/>
      <c r="P178" s="21"/>
      <c r="Q178" s="21">
        <f>SUM(Q154:Q177)</f>
        <v>-458961.06</v>
      </c>
      <c r="R178" s="16" t="e">
        <f>SUM(R154:R177)</f>
        <v>#REF!</v>
      </c>
    </row>
    <row r="183" spans="1:13" ht="51">
      <c r="A183" s="28" t="s">
        <v>51</v>
      </c>
      <c r="B183" s="29"/>
      <c r="C183" s="29"/>
      <c r="D183" s="30" t="s">
        <v>0</v>
      </c>
      <c r="E183" s="30" t="s">
        <v>1</v>
      </c>
      <c r="F183" s="30" t="s">
        <v>2</v>
      </c>
      <c r="G183" s="30" t="s">
        <v>3</v>
      </c>
      <c r="H183" s="30" t="s">
        <v>4</v>
      </c>
      <c r="I183" s="30" t="s">
        <v>5</v>
      </c>
      <c r="J183" s="30" t="s">
        <v>6</v>
      </c>
      <c r="K183" s="30" t="s">
        <v>7</v>
      </c>
      <c r="L183" s="30" t="s">
        <v>45</v>
      </c>
      <c r="M183" s="30" t="s">
        <v>8</v>
      </c>
    </row>
    <row r="184" spans="1:13" ht="12.75">
      <c r="A184" s="16"/>
      <c r="B184" s="16"/>
      <c r="C184" s="16"/>
      <c r="D184" s="32"/>
      <c r="E184" s="32"/>
      <c r="F184" s="27"/>
      <c r="G184" s="27"/>
      <c r="H184" s="27"/>
      <c r="I184" s="27"/>
      <c r="J184" s="27"/>
      <c r="K184" s="27"/>
      <c r="L184" s="27"/>
      <c r="M184" s="15"/>
    </row>
    <row r="185" spans="1:13" ht="12.75">
      <c r="A185" s="1" t="s">
        <v>9</v>
      </c>
      <c r="B185" s="1" t="s">
        <v>10</v>
      </c>
      <c r="C185" s="16"/>
      <c r="D185" s="2">
        <v>2032.5</v>
      </c>
      <c r="E185" s="2"/>
      <c r="F185" s="3">
        <v>6321.56</v>
      </c>
      <c r="G185" s="4">
        <f aca="true" t="shared" si="37" ref="G185:G207">ROUND(D185*F185,2)</f>
        <v>12848570.7</v>
      </c>
      <c r="H185" s="5">
        <v>1068369.3499999996</v>
      </c>
      <c r="I185" s="27">
        <v>-10683.699999999997</v>
      </c>
      <c r="J185" s="27">
        <v>0</v>
      </c>
      <c r="K185" s="27">
        <v>-32051.059999999998</v>
      </c>
      <c r="L185" s="36">
        <f>-124136.46-70895</f>
        <v>-195031.46000000002</v>
      </c>
      <c r="M185" s="1">
        <f>H185+I185+J185+K185+L185</f>
        <v>830603.1299999997</v>
      </c>
    </row>
    <row r="186" spans="1:13" ht="12.75">
      <c r="A186" s="17" t="s">
        <v>11</v>
      </c>
      <c r="B186" s="17" t="s">
        <v>12</v>
      </c>
      <c r="C186" s="16"/>
      <c r="D186" s="2">
        <v>533.1</v>
      </c>
      <c r="E186" s="2"/>
      <c r="F186" s="3">
        <v>6849.75</v>
      </c>
      <c r="G186" s="4">
        <f t="shared" si="37"/>
        <v>3651601.73</v>
      </c>
      <c r="H186" s="5">
        <v>374931.615</v>
      </c>
      <c r="I186" s="27">
        <v>-3749.3099999999995</v>
      </c>
      <c r="J186" s="27">
        <v>0</v>
      </c>
      <c r="K186" s="27">
        <v>-11247.93</v>
      </c>
      <c r="L186" s="36">
        <f>-55830.21</f>
        <v>-55830.21</v>
      </c>
      <c r="M186" s="1">
        <f aca="true" t="shared" si="38" ref="M186:M207">H186+I186+J186+K186+L186</f>
        <v>304104.165</v>
      </c>
    </row>
    <row r="187" spans="1:13" ht="12.75">
      <c r="A187" s="1" t="s">
        <v>13</v>
      </c>
      <c r="B187" s="1" t="s">
        <v>14</v>
      </c>
      <c r="C187" s="16"/>
      <c r="D187" s="7">
        <v>695.5</v>
      </c>
      <c r="E187" s="7"/>
      <c r="F187" s="8">
        <v>6208.17</v>
      </c>
      <c r="G187" s="4">
        <f t="shared" si="37"/>
        <v>4317782.24</v>
      </c>
      <c r="H187" s="5">
        <v>335824.6200000001</v>
      </c>
      <c r="I187" s="27">
        <v>-3358.2599999999984</v>
      </c>
      <c r="J187" s="27">
        <v>0</v>
      </c>
      <c r="K187" s="27">
        <v>-10074.730000000003</v>
      </c>
      <c r="L187" s="36">
        <v>-68536.88</v>
      </c>
      <c r="M187" s="1">
        <f t="shared" si="38"/>
        <v>253854.75000000012</v>
      </c>
    </row>
    <row r="188" spans="1:13" ht="12.75">
      <c r="A188" s="15" t="s">
        <v>15</v>
      </c>
      <c r="B188" s="15" t="s">
        <v>16</v>
      </c>
      <c r="C188" s="18"/>
      <c r="D188" s="23">
        <v>226</v>
      </c>
      <c r="E188" s="24"/>
      <c r="F188" s="25">
        <v>6922.17</v>
      </c>
      <c r="G188" s="4">
        <f t="shared" si="37"/>
        <v>1564410.42</v>
      </c>
      <c r="H188" s="26">
        <v>28018.859999999986</v>
      </c>
      <c r="I188" s="27">
        <v>-280.2000000000007</v>
      </c>
      <c r="J188" s="27">
        <v>0</v>
      </c>
      <c r="K188" s="27">
        <v>-840.5600000000013</v>
      </c>
      <c r="L188" s="27"/>
      <c r="M188" s="1">
        <f t="shared" si="38"/>
        <v>26898.099999999984</v>
      </c>
    </row>
    <row r="189" spans="1:13" ht="12.75">
      <c r="A189" s="15" t="s">
        <v>15</v>
      </c>
      <c r="B189" s="15" t="s">
        <v>17</v>
      </c>
      <c r="C189" s="18"/>
      <c r="D189" s="23">
        <v>2567</v>
      </c>
      <c r="E189" s="23"/>
      <c r="F189" s="25">
        <v>5897.66</v>
      </c>
      <c r="G189" s="4">
        <f t="shared" si="37"/>
        <v>15139293.22</v>
      </c>
      <c r="H189" s="26">
        <v>611791.1100000003</v>
      </c>
      <c r="I189" s="27">
        <v>-6117.920000000013</v>
      </c>
      <c r="J189" s="27">
        <v>0</v>
      </c>
      <c r="K189" s="27">
        <v>-18353.75</v>
      </c>
      <c r="L189" s="27"/>
      <c r="M189" s="1">
        <f t="shared" si="38"/>
        <v>587319.4400000003</v>
      </c>
    </row>
    <row r="190" spans="1:13" ht="12.75">
      <c r="A190" s="15" t="s">
        <v>15</v>
      </c>
      <c r="B190" s="15" t="s">
        <v>18</v>
      </c>
      <c r="C190" s="19"/>
      <c r="D190" s="23">
        <v>298.9</v>
      </c>
      <c r="E190" s="23"/>
      <c r="F190" s="25">
        <v>6922.17</v>
      </c>
      <c r="G190" s="4">
        <f t="shared" si="37"/>
        <v>2069036.61</v>
      </c>
      <c r="H190" s="26">
        <v>94396.05500000005</v>
      </c>
      <c r="I190" s="27">
        <v>-943.9799999999996</v>
      </c>
      <c r="J190" s="27">
        <v>0</v>
      </c>
      <c r="K190" s="27">
        <v>-2831.9000000000015</v>
      </c>
      <c r="L190" s="27"/>
      <c r="M190" s="1">
        <f t="shared" si="38"/>
        <v>90620.17500000005</v>
      </c>
    </row>
    <row r="191" spans="1:13" ht="12.75">
      <c r="A191" s="1" t="s">
        <v>19</v>
      </c>
      <c r="B191" s="1" t="s">
        <v>20</v>
      </c>
      <c r="C191" s="18"/>
      <c r="D191" s="7">
        <v>223.6</v>
      </c>
      <c r="E191" s="7"/>
      <c r="F191" s="8">
        <v>6713.53</v>
      </c>
      <c r="G191" s="4">
        <f t="shared" si="37"/>
        <v>1501145.31</v>
      </c>
      <c r="H191" s="5">
        <v>157987.70499999996</v>
      </c>
      <c r="I191" s="27">
        <v>-1579.8799999999992</v>
      </c>
      <c r="J191" s="27">
        <v>0</v>
      </c>
      <c r="K191" s="27">
        <v>-4739.629999999997</v>
      </c>
      <c r="L191" s="6"/>
      <c r="M191" s="1">
        <f t="shared" si="38"/>
        <v>151668.19499999995</v>
      </c>
    </row>
    <row r="192" spans="1:13" ht="12.75">
      <c r="A192" s="17" t="s">
        <v>21</v>
      </c>
      <c r="B192" s="17" t="s">
        <v>22</v>
      </c>
      <c r="C192" s="18"/>
      <c r="D192" s="7">
        <v>57.8</v>
      </c>
      <c r="E192" s="7"/>
      <c r="F192" s="8">
        <v>7270.09</v>
      </c>
      <c r="G192" s="4">
        <f t="shared" si="37"/>
        <v>420211.2</v>
      </c>
      <c r="H192" s="5">
        <v>9571.5</v>
      </c>
      <c r="I192" s="27">
        <v>-95.71000000000004</v>
      </c>
      <c r="J192" s="27">
        <v>0</v>
      </c>
      <c r="K192" s="27">
        <v>-287.1700000000001</v>
      </c>
      <c r="L192" s="6"/>
      <c r="M192" s="1">
        <f t="shared" si="38"/>
        <v>9188.62</v>
      </c>
    </row>
    <row r="193" spans="1:13" ht="12.75">
      <c r="A193" s="1" t="s">
        <v>23</v>
      </c>
      <c r="B193" s="35" t="s">
        <v>24</v>
      </c>
      <c r="C193" s="35"/>
      <c r="D193" s="9">
        <v>316.1</v>
      </c>
      <c r="E193" s="9"/>
      <c r="F193" s="10">
        <v>6333.07</v>
      </c>
      <c r="G193" s="4">
        <f t="shared" si="37"/>
        <v>2001883.43</v>
      </c>
      <c r="H193" s="5">
        <v>119890.91499999992</v>
      </c>
      <c r="I193" s="27">
        <v>-1198.92</v>
      </c>
      <c r="J193" s="27">
        <v>0</v>
      </c>
      <c r="K193" s="27">
        <v>-3596.75</v>
      </c>
      <c r="L193" s="36">
        <v>-17750</v>
      </c>
      <c r="M193" s="1">
        <f t="shared" si="38"/>
        <v>97345.24499999992</v>
      </c>
    </row>
    <row r="194" spans="1:13" ht="12.75">
      <c r="A194" s="1" t="s">
        <v>23</v>
      </c>
      <c r="B194" s="1" t="s">
        <v>25</v>
      </c>
      <c r="C194" s="18"/>
      <c r="D194" s="9">
        <v>259</v>
      </c>
      <c r="E194" s="9"/>
      <c r="F194" s="10">
        <v>6333.07</v>
      </c>
      <c r="G194" s="4">
        <f t="shared" si="37"/>
        <v>1640265.13</v>
      </c>
      <c r="H194" s="5">
        <v>151083.81499999994</v>
      </c>
      <c r="I194" s="27">
        <v>-1510.83</v>
      </c>
      <c r="J194" s="27">
        <v>0</v>
      </c>
      <c r="K194" s="27">
        <v>-4532.529999999999</v>
      </c>
      <c r="L194" s="6"/>
      <c r="M194" s="1">
        <f t="shared" si="38"/>
        <v>145040.45499999996</v>
      </c>
    </row>
    <row r="195" spans="1:13" ht="12.75">
      <c r="A195" s="1" t="s">
        <v>23</v>
      </c>
      <c r="B195" s="11" t="s">
        <v>26</v>
      </c>
      <c r="C195" s="16"/>
      <c r="D195" s="12">
        <v>183</v>
      </c>
      <c r="E195" s="12"/>
      <c r="F195" s="10">
        <v>6333.07</v>
      </c>
      <c r="G195" s="4">
        <f t="shared" si="37"/>
        <v>1158951.81</v>
      </c>
      <c r="H195" s="5">
        <v>71939.90500000003</v>
      </c>
      <c r="I195" s="27">
        <v>-719.4099999999999</v>
      </c>
      <c r="J195" s="27">
        <v>0</v>
      </c>
      <c r="K195" s="27">
        <v>-2158.1800000000003</v>
      </c>
      <c r="L195" s="6"/>
      <c r="M195" s="1">
        <f t="shared" si="38"/>
        <v>69062.31500000003</v>
      </c>
    </row>
    <row r="196" spans="1:13" ht="12.75">
      <c r="A196" s="1" t="s">
        <v>23</v>
      </c>
      <c r="B196" s="1" t="s">
        <v>27</v>
      </c>
      <c r="C196" s="16"/>
      <c r="D196" s="9">
        <v>448.4</v>
      </c>
      <c r="E196" s="9"/>
      <c r="F196" s="10">
        <v>6333.07</v>
      </c>
      <c r="G196" s="4">
        <f t="shared" si="37"/>
        <v>2839748.59</v>
      </c>
      <c r="H196" s="5">
        <v>231658.49499999988</v>
      </c>
      <c r="I196" s="27">
        <v>-2316.59</v>
      </c>
      <c r="J196" s="27">
        <v>0</v>
      </c>
      <c r="K196" s="27">
        <v>-6949.780000000006</v>
      </c>
      <c r="L196" s="36">
        <v>-42471.04</v>
      </c>
      <c r="M196" s="1">
        <f t="shared" si="38"/>
        <v>179921.08499999988</v>
      </c>
    </row>
    <row r="197" spans="1:13" ht="12.75">
      <c r="A197" s="1" t="s">
        <v>23</v>
      </c>
      <c r="B197" s="1" t="s">
        <v>28</v>
      </c>
      <c r="C197" s="16"/>
      <c r="D197" s="9">
        <v>609</v>
      </c>
      <c r="E197" s="9"/>
      <c r="F197" s="10">
        <v>6333.07</v>
      </c>
      <c r="G197" s="4">
        <f t="shared" si="37"/>
        <v>3856839.63</v>
      </c>
      <c r="H197" s="5">
        <v>342369.81499999994</v>
      </c>
      <c r="I197" s="27">
        <v>-3423.7000000000007</v>
      </c>
      <c r="J197" s="27">
        <v>0</v>
      </c>
      <c r="K197" s="27">
        <v>-10271.089999999997</v>
      </c>
      <c r="L197" s="6"/>
      <c r="M197" s="1">
        <f t="shared" si="38"/>
        <v>328675.0249999999</v>
      </c>
    </row>
    <row r="198" spans="1:13" ht="12.75">
      <c r="A198" s="1" t="s">
        <v>23</v>
      </c>
      <c r="B198" s="1" t="s">
        <v>29</v>
      </c>
      <c r="C198" s="16"/>
      <c r="D198" s="9">
        <v>447.5</v>
      </c>
      <c r="E198" s="9"/>
      <c r="F198" s="10">
        <v>6333.07</v>
      </c>
      <c r="G198" s="4">
        <f t="shared" si="37"/>
        <v>2834048.83</v>
      </c>
      <c r="H198" s="5">
        <v>119106.81500000018</v>
      </c>
      <c r="I198" s="27">
        <v>-1191.039999999999</v>
      </c>
      <c r="J198" s="27">
        <v>0</v>
      </c>
      <c r="K198" s="27">
        <v>-3573.1800000000003</v>
      </c>
      <c r="L198" s="6"/>
      <c r="M198" s="1">
        <f t="shared" si="38"/>
        <v>114342.59500000018</v>
      </c>
    </row>
    <row r="199" spans="1:13" ht="12.75">
      <c r="A199" s="1" t="s">
        <v>30</v>
      </c>
      <c r="B199" s="1" t="s">
        <v>31</v>
      </c>
      <c r="C199" s="16"/>
      <c r="D199" s="9">
        <v>218.9</v>
      </c>
      <c r="E199" s="9"/>
      <c r="F199" s="10">
        <v>6684.19</v>
      </c>
      <c r="G199" s="4">
        <f t="shared" si="37"/>
        <v>1463169.19</v>
      </c>
      <c r="H199" s="5">
        <v>118214.14500000002</v>
      </c>
      <c r="I199" s="27">
        <v>-1182.1500000000005</v>
      </c>
      <c r="J199" s="27">
        <v>0</v>
      </c>
      <c r="K199" s="27">
        <v>-3546.4400000000023</v>
      </c>
      <c r="L199" s="6"/>
      <c r="M199" s="1">
        <f t="shared" si="38"/>
        <v>113485.55500000002</v>
      </c>
    </row>
    <row r="200" spans="1:13" ht="12.75">
      <c r="A200" s="1" t="s">
        <v>32</v>
      </c>
      <c r="B200" s="1" t="s">
        <v>33</v>
      </c>
      <c r="C200" s="16"/>
      <c r="D200" s="9">
        <v>237</v>
      </c>
      <c r="E200" s="9"/>
      <c r="F200" s="10">
        <v>6331.31</v>
      </c>
      <c r="G200" s="4">
        <f t="shared" si="37"/>
        <v>1500520.47</v>
      </c>
      <c r="H200" s="5">
        <v>139021.735</v>
      </c>
      <c r="I200" s="27">
        <v>-1390.2000000000007</v>
      </c>
      <c r="J200" s="27">
        <v>0</v>
      </c>
      <c r="K200" s="27">
        <v>-4170.6600000000035</v>
      </c>
      <c r="L200" s="6"/>
      <c r="M200" s="1">
        <f t="shared" si="38"/>
        <v>133460.87499999997</v>
      </c>
    </row>
    <row r="201" spans="1:13" ht="12.75">
      <c r="A201" s="17" t="s">
        <v>32</v>
      </c>
      <c r="B201" s="17" t="s">
        <v>34</v>
      </c>
      <c r="C201" s="16"/>
      <c r="D201" s="9">
        <v>168</v>
      </c>
      <c r="E201" s="9"/>
      <c r="F201" s="10">
        <v>6331.31</v>
      </c>
      <c r="G201" s="4">
        <f t="shared" si="37"/>
        <v>1063660.08</v>
      </c>
      <c r="H201" s="5">
        <v>87292.94000000006</v>
      </c>
      <c r="I201" s="27">
        <v>-872.9499999999998</v>
      </c>
      <c r="J201" s="27">
        <v>0</v>
      </c>
      <c r="K201" s="27">
        <v>-2618.800000000001</v>
      </c>
      <c r="L201" s="6"/>
      <c r="M201" s="1">
        <f t="shared" si="38"/>
        <v>83801.19000000006</v>
      </c>
    </row>
    <row r="202" spans="1:13" ht="12.75">
      <c r="A202" s="1" t="s">
        <v>35</v>
      </c>
      <c r="B202" s="1" t="s">
        <v>36</v>
      </c>
      <c r="C202" s="16"/>
      <c r="D202" s="9">
        <v>254.5</v>
      </c>
      <c r="E202" s="9"/>
      <c r="F202" s="10">
        <v>6130.47</v>
      </c>
      <c r="G202" s="4">
        <f t="shared" si="37"/>
        <v>1560204.62</v>
      </c>
      <c r="H202" s="5">
        <v>114053.16000000015</v>
      </c>
      <c r="I202" s="27">
        <v>-1140.5200000000004</v>
      </c>
      <c r="J202" s="27">
        <v>0</v>
      </c>
      <c r="K202" s="27">
        <v>-3421.619999999999</v>
      </c>
      <c r="L202" s="36">
        <v>-40487.5</v>
      </c>
      <c r="M202" s="1">
        <f t="shared" si="38"/>
        <v>69003.52000000015</v>
      </c>
    </row>
    <row r="203" spans="1:13" ht="12.75">
      <c r="A203" s="1" t="s">
        <v>35</v>
      </c>
      <c r="B203" s="1" t="s">
        <v>37</v>
      </c>
      <c r="C203" s="16"/>
      <c r="D203" s="9">
        <v>180.5</v>
      </c>
      <c r="E203" s="13">
        <v>6130.47</v>
      </c>
      <c r="F203" s="25">
        <v>5897.66</v>
      </c>
      <c r="G203" s="4">
        <f>ROUND((D203*F203)+(2*E203),2)</f>
        <v>1076788.57</v>
      </c>
      <c r="H203" s="5">
        <v>70465.435</v>
      </c>
      <c r="I203" s="27">
        <v>-704.6399999999994</v>
      </c>
      <c r="J203" s="27">
        <v>0</v>
      </c>
      <c r="K203" s="27">
        <v>-2113.9799999999996</v>
      </c>
      <c r="L203" s="6"/>
      <c r="M203" s="1">
        <f t="shared" si="38"/>
        <v>67646.815</v>
      </c>
    </row>
    <row r="204" spans="1:13" ht="12.75">
      <c r="A204" s="1" t="s">
        <v>35</v>
      </c>
      <c r="B204" s="1" t="s">
        <v>38</v>
      </c>
      <c r="C204" s="16"/>
      <c r="D204" s="9">
        <v>294</v>
      </c>
      <c r="E204" s="9"/>
      <c r="F204" s="25">
        <v>5897.66</v>
      </c>
      <c r="G204" s="4">
        <f t="shared" si="37"/>
        <v>1733912.04</v>
      </c>
      <c r="H204" s="5">
        <v>-118157.33000000007</v>
      </c>
      <c r="I204" s="27">
        <v>1181.5900000000001</v>
      </c>
      <c r="J204" s="27">
        <v>0</v>
      </c>
      <c r="K204" s="27">
        <v>3544.720000000001</v>
      </c>
      <c r="L204" s="6"/>
      <c r="M204" s="1">
        <f t="shared" si="38"/>
        <v>-113431.02000000008</v>
      </c>
    </row>
    <row r="205" spans="1:13" ht="12.75">
      <c r="A205" s="1" t="s">
        <v>35</v>
      </c>
      <c r="B205" s="1" t="s">
        <v>44</v>
      </c>
      <c r="C205" s="16"/>
      <c r="D205" s="9">
        <v>200.5</v>
      </c>
      <c r="E205" s="9"/>
      <c r="F205" s="8">
        <v>6130.47</v>
      </c>
      <c r="G205" s="4">
        <f t="shared" si="37"/>
        <v>1229159.24</v>
      </c>
      <c r="H205" s="5">
        <v>473.61999999999534</v>
      </c>
      <c r="I205" s="27">
        <v>-4.75</v>
      </c>
      <c r="J205" s="27">
        <v>0</v>
      </c>
      <c r="K205" s="27">
        <v>-14.18999999999869</v>
      </c>
      <c r="L205" s="6"/>
      <c r="M205" s="1">
        <f t="shared" si="38"/>
        <v>454.67999999999665</v>
      </c>
    </row>
    <row r="206" spans="1:13" ht="12.75">
      <c r="A206" s="1" t="s">
        <v>39</v>
      </c>
      <c r="B206" s="1" t="s">
        <v>40</v>
      </c>
      <c r="C206" s="16"/>
      <c r="D206" s="14">
        <v>679.7</v>
      </c>
      <c r="E206" s="15"/>
      <c r="F206" s="10">
        <v>6130.47</v>
      </c>
      <c r="G206" s="4">
        <f t="shared" si="37"/>
        <v>4166880.46</v>
      </c>
      <c r="H206" s="5">
        <v>397207.48</v>
      </c>
      <c r="I206" s="27">
        <v>-3972.050000000003</v>
      </c>
      <c r="J206" s="27">
        <v>0</v>
      </c>
      <c r="K206" s="27">
        <v>-11916.21</v>
      </c>
      <c r="L206" s="36">
        <v>-38840.63</v>
      </c>
      <c r="M206" s="1">
        <f t="shared" si="38"/>
        <v>342478.58999999997</v>
      </c>
    </row>
    <row r="207" spans="1:13" ht="12.75">
      <c r="A207" s="17" t="s">
        <v>41</v>
      </c>
      <c r="B207" s="17" t="s">
        <v>42</v>
      </c>
      <c r="C207" s="16"/>
      <c r="D207" s="14">
        <v>158</v>
      </c>
      <c r="E207" s="15"/>
      <c r="F207" s="10">
        <v>6401.04</v>
      </c>
      <c r="G207" s="4">
        <f t="shared" si="37"/>
        <v>1011364.32</v>
      </c>
      <c r="H207" s="5">
        <v>94188.15999999997</v>
      </c>
      <c r="I207" s="27">
        <v>-941.8699999999999</v>
      </c>
      <c r="J207" s="27">
        <v>0</v>
      </c>
      <c r="K207" s="27">
        <v>-2825.66</v>
      </c>
      <c r="L207" s="6"/>
      <c r="M207" s="1">
        <f t="shared" si="38"/>
        <v>90420.62999999998</v>
      </c>
    </row>
    <row r="208" spans="1:13" ht="12.75">
      <c r="A208" s="16"/>
      <c r="B208" s="16"/>
      <c r="C208" s="16"/>
      <c r="D208" s="20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ht="12.75">
      <c r="A209" s="21"/>
      <c r="B209" s="21"/>
      <c r="C209" s="21"/>
      <c r="D209" s="22">
        <f>SUM(D185:D208)</f>
        <v>11288.500000000002</v>
      </c>
      <c r="E209" s="21"/>
      <c r="F209" s="21"/>
      <c r="G209" s="21">
        <f>SUM(G185:G208)</f>
        <v>70649447.84</v>
      </c>
      <c r="H209" s="21">
        <f>SUM(H185:H208)</f>
        <v>4619699.92</v>
      </c>
      <c r="I209" s="21">
        <f>SUM(I185:I208)</f>
        <v>-46196.99000000001</v>
      </c>
      <c r="J209" s="21"/>
      <c r="K209" s="21">
        <f>SUM(K185:K208)</f>
        <v>-138591.08</v>
      </c>
      <c r="L209" s="21">
        <f>SUM(L185:L208)</f>
        <v>-458947.72000000003</v>
      </c>
      <c r="M209" s="16">
        <f>SUM(M185:M208)</f>
        <v>3975964.130000001</v>
      </c>
    </row>
    <row r="213" spans="1:14" ht="63.75">
      <c r="A213" s="28" t="s">
        <v>54</v>
      </c>
      <c r="B213" s="29"/>
      <c r="C213" s="29"/>
      <c r="D213" s="30" t="s">
        <v>0</v>
      </c>
      <c r="E213" s="30" t="s">
        <v>1</v>
      </c>
      <c r="F213" s="30" t="s">
        <v>2</v>
      </c>
      <c r="G213" s="30" t="s">
        <v>3</v>
      </c>
      <c r="H213" s="30" t="s">
        <v>4</v>
      </c>
      <c r="I213" s="30" t="s">
        <v>5</v>
      </c>
      <c r="J213" s="30" t="s">
        <v>6</v>
      </c>
      <c r="K213" s="30" t="s">
        <v>7</v>
      </c>
      <c r="L213" s="30" t="s">
        <v>45</v>
      </c>
      <c r="M213" s="30" t="s">
        <v>52</v>
      </c>
      <c r="N213" s="30" t="s">
        <v>8</v>
      </c>
    </row>
    <row r="214" spans="1:14" ht="12.75">
      <c r="A214" s="16"/>
      <c r="B214" s="16"/>
      <c r="C214" s="16"/>
      <c r="D214" s="32"/>
      <c r="E214" s="32"/>
      <c r="F214" s="27"/>
      <c r="G214" s="27"/>
      <c r="H214" s="27"/>
      <c r="I214" s="27"/>
      <c r="J214" s="27"/>
      <c r="K214" s="27"/>
      <c r="L214" s="27"/>
      <c r="M214" s="27"/>
      <c r="N214" s="15"/>
    </row>
    <row r="215" spans="1:14" ht="12.75">
      <c r="A215" s="1" t="s">
        <v>9</v>
      </c>
      <c r="B215" s="1" t="s">
        <v>10</v>
      </c>
      <c r="C215" s="16"/>
      <c r="D215" s="2">
        <v>2032.5</v>
      </c>
      <c r="E215" s="2"/>
      <c r="F215" s="3">
        <v>6321</v>
      </c>
      <c r="G215" s="4">
        <f aca="true" t="shared" si="39" ref="G215:G232">ROUND(D215*F215,2)</f>
        <v>12847432.5</v>
      </c>
      <c r="H215" s="5">
        <f aca="true" t="shared" si="40" ref="H215:H237">G215/12</f>
        <v>1070619.375</v>
      </c>
      <c r="I215" s="27">
        <v>0</v>
      </c>
      <c r="J215" s="27">
        <v>0</v>
      </c>
      <c r="K215" s="27">
        <f>H215*-0.03</f>
        <v>-32118.58125</v>
      </c>
      <c r="L215" s="36">
        <f>-124136.46-70895</f>
        <v>-195031.46000000002</v>
      </c>
      <c r="M215" s="36"/>
      <c r="N215" s="1">
        <f aca="true" t="shared" si="41" ref="N215:N237">H215+I215+J215+K215+L215</f>
        <v>843469.33375</v>
      </c>
    </row>
    <row r="216" spans="1:14" ht="12.75">
      <c r="A216" s="17" t="s">
        <v>11</v>
      </c>
      <c r="B216" s="17" t="s">
        <v>12</v>
      </c>
      <c r="C216" s="16"/>
      <c r="D216" s="2">
        <v>533.1</v>
      </c>
      <c r="E216" s="2"/>
      <c r="F216" s="3">
        <v>6848.52</v>
      </c>
      <c r="G216" s="4">
        <f t="shared" si="39"/>
        <v>3650946.01</v>
      </c>
      <c r="H216" s="5">
        <f t="shared" si="40"/>
        <v>304245.5008333333</v>
      </c>
      <c r="I216" s="27">
        <v>0</v>
      </c>
      <c r="J216" s="27">
        <v>0</v>
      </c>
      <c r="K216" s="27">
        <f aca="true" t="shared" si="42" ref="K216:K237">H216*-0.03</f>
        <v>-9127.365025</v>
      </c>
      <c r="L216" s="36">
        <f>-55830.21</f>
        <v>-55830.21</v>
      </c>
      <c r="M216" s="36"/>
      <c r="N216" s="1">
        <f t="shared" si="41"/>
        <v>239287.9258083333</v>
      </c>
    </row>
    <row r="217" spans="1:14" ht="12.75">
      <c r="A217" s="1" t="s">
        <v>13</v>
      </c>
      <c r="B217" s="1" t="s">
        <v>14</v>
      </c>
      <c r="C217" s="16"/>
      <c r="D217" s="7">
        <v>695.5</v>
      </c>
      <c r="E217" s="7"/>
      <c r="F217" s="8">
        <v>6207.62</v>
      </c>
      <c r="G217" s="4">
        <f t="shared" si="39"/>
        <v>4317399.71</v>
      </c>
      <c r="H217" s="5">
        <f t="shared" si="40"/>
        <v>359783.30916666664</v>
      </c>
      <c r="I217" s="27">
        <v>0</v>
      </c>
      <c r="J217" s="27">
        <v>0</v>
      </c>
      <c r="K217" s="27">
        <f t="shared" si="42"/>
        <v>-10793.499274999998</v>
      </c>
      <c r="L217" s="36">
        <v>-68536.88</v>
      </c>
      <c r="M217" s="36"/>
      <c r="N217" s="1">
        <f t="shared" si="41"/>
        <v>280452.92989166663</v>
      </c>
    </row>
    <row r="218" spans="1:14" ht="12.75">
      <c r="A218" s="15" t="s">
        <v>15</v>
      </c>
      <c r="B218" s="15" t="s">
        <v>16</v>
      </c>
      <c r="C218" s="18"/>
      <c r="D218" s="23">
        <v>226</v>
      </c>
      <c r="E218" s="24"/>
      <c r="F218" s="25">
        <v>6920.63</v>
      </c>
      <c r="G218" s="4">
        <f t="shared" si="39"/>
        <v>1564062.38</v>
      </c>
      <c r="H218" s="5">
        <f t="shared" si="40"/>
        <v>130338.53166666666</v>
      </c>
      <c r="I218" s="27">
        <v>0</v>
      </c>
      <c r="J218" s="27">
        <v>0</v>
      </c>
      <c r="K218" s="27">
        <f t="shared" si="42"/>
        <v>-3910.15595</v>
      </c>
      <c r="L218" s="27"/>
      <c r="M218" s="27"/>
      <c r="N218" s="1">
        <f t="shared" si="41"/>
        <v>126428.37571666666</v>
      </c>
    </row>
    <row r="219" spans="1:14" ht="12.75">
      <c r="A219" s="15" t="s">
        <v>15</v>
      </c>
      <c r="B219" s="15" t="s">
        <v>17</v>
      </c>
      <c r="C219" s="18"/>
      <c r="D219" s="23">
        <v>2567</v>
      </c>
      <c r="E219" s="23"/>
      <c r="F219" s="25">
        <v>5897.13</v>
      </c>
      <c r="G219" s="4">
        <f t="shared" si="39"/>
        <v>15137932.71</v>
      </c>
      <c r="H219" s="5">
        <f t="shared" si="40"/>
        <v>1261494.3925</v>
      </c>
      <c r="I219" s="27">
        <v>0</v>
      </c>
      <c r="J219" s="27">
        <v>0</v>
      </c>
      <c r="K219" s="27">
        <f t="shared" si="42"/>
        <v>-37844.831775</v>
      </c>
      <c r="L219" s="27"/>
      <c r="M219" s="27"/>
      <c r="N219" s="1">
        <f t="shared" si="41"/>
        <v>1223649.560725</v>
      </c>
    </row>
    <row r="220" spans="1:14" ht="12.75">
      <c r="A220" s="15" t="s">
        <v>15</v>
      </c>
      <c r="B220" s="15" t="s">
        <v>18</v>
      </c>
      <c r="C220" s="19"/>
      <c r="D220" s="23">
        <v>298.9</v>
      </c>
      <c r="E220" s="23"/>
      <c r="F220" s="25">
        <v>6920.63</v>
      </c>
      <c r="G220" s="4">
        <f t="shared" si="39"/>
        <v>2068576.31</v>
      </c>
      <c r="H220" s="5">
        <f t="shared" si="40"/>
        <v>172381.35916666666</v>
      </c>
      <c r="I220" s="27">
        <v>0</v>
      </c>
      <c r="J220" s="27">
        <v>0</v>
      </c>
      <c r="K220" s="27">
        <f t="shared" si="42"/>
        <v>-5171.440775</v>
      </c>
      <c r="L220" s="27"/>
      <c r="M220" s="27"/>
      <c r="N220" s="1">
        <f t="shared" si="41"/>
        <v>167209.91839166667</v>
      </c>
    </row>
    <row r="221" spans="1:14" ht="12.75">
      <c r="A221" s="1" t="s">
        <v>19</v>
      </c>
      <c r="B221" s="1" t="s">
        <v>20</v>
      </c>
      <c r="C221" s="18"/>
      <c r="D221" s="7">
        <v>223.6</v>
      </c>
      <c r="E221" s="7"/>
      <c r="F221" s="8">
        <v>6712.93</v>
      </c>
      <c r="G221" s="4">
        <f t="shared" si="39"/>
        <v>1501011.15</v>
      </c>
      <c r="H221" s="5">
        <f t="shared" si="40"/>
        <v>125084.2625</v>
      </c>
      <c r="I221" s="27">
        <v>0</v>
      </c>
      <c r="J221" s="27">
        <v>0</v>
      </c>
      <c r="K221" s="27">
        <f t="shared" si="42"/>
        <v>-3752.5278749999998</v>
      </c>
      <c r="L221" s="6"/>
      <c r="M221" s="6"/>
      <c r="N221" s="1">
        <f t="shared" si="41"/>
        <v>121331.734625</v>
      </c>
    </row>
    <row r="222" spans="1:14" ht="12.75">
      <c r="A222" s="17" t="s">
        <v>21</v>
      </c>
      <c r="B222" s="17" t="s">
        <v>22</v>
      </c>
      <c r="C222" s="18"/>
      <c r="D222" s="7">
        <v>57.8</v>
      </c>
      <c r="E222" s="7"/>
      <c r="F222" s="8">
        <v>7269.33</v>
      </c>
      <c r="G222" s="4">
        <f t="shared" si="39"/>
        <v>420167.27</v>
      </c>
      <c r="H222" s="5">
        <f t="shared" si="40"/>
        <v>35013.93916666667</v>
      </c>
      <c r="I222" s="27">
        <v>0</v>
      </c>
      <c r="J222" s="27">
        <v>0</v>
      </c>
      <c r="K222" s="27">
        <f t="shared" si="42"/>
        <v>-1050.418175</v>
      </c>
      <c r="L222" s="6"/>
      <c r="M222" s="6"/>
      <c r="N222" s="1">
        <f t="shared" si="41"/>
        <v>33963.52099166667</v>
      </c>
    </row>
    <row r="223" spans="1:14" ht="12.75">
      <c r="A223" s="1" t="s">
        <v>23</v>
      </c>
      <c r="B223" s="35" t="s">
        <v>24</v>
      </c>
      <c r="C223" s="35"/>
      <c r="D223" s="9">
        <v>316.1</v>
      </c>
      <c r="E223" s="9"/>
      <c r="F223" s="10">
        <v>6332.28</v>
      </c>
      <c r="G223" s="4">
        <f t="shared" si="39"/>
        <v>2001633.71</v>
      </c>
      <c r="H223" s="5">
        <f t="shared" si="40"/>
        <v>166802.80916666667</v>
      </c>
      <c r="I223" s="27">
        <v>0</v>
      </c>
      <c r="J223" s="27">
        <v>0</v>
      </c>
      <c r="K223" s="27">
        <f t="shared" si="42"/>
        <v>-5004.084275</v>
      </c>
      <c r="L223" s="36">
        <v>-17750</v>
      </c>
      <c r="M223" s="36"/>
      <c r="N223" s="1">
        <f t="shared" si="41"/>
        <v>144048.72489166667</v>
      </c>
    </row>
    <row r="224" spans="1:14" ht="12.75">
      <c r="A224" s="1" t="s">
        <v>23</v>
      </c>
      <c r="B224" s="1" t="s">
        <v>25</v>
      </c>
      <c r="C224" s="18"/>
      <c r="D224" s="9">
        <v>259</v>
      </c>
      <c r="E224" s="9"/>
      <c r="F224" s="10">
        <v>6332.28</v>
      </c>
      <c r="G224" s="4">
        <f t="shared" si="39"/>
        <v>1640060.52</v>
      </c>
      <c r="H224" s="5">
        <f t="shared" si="40"/>
        <v>136671.71</v>
      </c>
      <c r="I224" s="27">
        <v>0</v>
      </c>
      <c r="J224" s="27">
        <v>0</v>
      </c>
      <c r="K224" s="27">
        <f t="shared" si="42"/>
        <v>-4100.1512999999995</v>
      </c>
      <c r="L224" s="6"/>
      <c r="M224" s="6"/>
      <c r="N224" s="1">
        <f t="shared" si="41"/>
        <v>132571.5587</v>
      </c>
    </row>
    <row r="225" spans="1:14" ht="12.75">
      <c r="A225" s="1" t="s">
        <v>23</v>
      </c>
      <c r="B225" s="11" t="s">
        <v>26</v>
      </c>
      <c r="C225" s="16"/>
      <c r="D225" s="12">
        <v>183</v>
      </c>
      <c r="E225" s="12"/>
      <c r="F225" s="10">
        <v>6332.28</v>
      </c>
      <c r="G225" s="4">
        <f t="shared" si="39"/>
        <v>1158807.24</v>
      </c>
      <c r="H225" s="5">
        <f t="shared" si="40"/>
        <v>96567.27</v>
      </c>
      <c r="I225" s="27">
        <v>0</v>
      </c>
      <c r="J225" s="27">
        <v>0</v>
      </c>
      <c r="K225" s="27">
        <f t="shared" si="42"/>
        <v>-2897.0181000000002</v>
      </c>
      <c r="L225" s="6"/>
      <c r="M225" s="6"/>
      <c r="N225" s="1">
        <f t="shared" si="41"/>
        <v>93670.2519</v>
      </c>
    </row>
    <row r="226" spans="1:14" ht="12.75">
      <c r="A226" s="1" t="s">
        <v>23</v>
      </c>
      <c r="B226" s="1" t="s">
        <v>27</v>
      </c>
      <c r="C226" s="16"/>
      <c r="D226" s="9">
        <v>448.4</v>
      </c>
      <c r="E226" s="9"/>
      <c r="F226" s="10">
        <v>6332.28</v>
      </c>
      <c r="G226" s="4">
        <f t="shared" si="39"/>
        <v>2839394.35</v>
      </c>
      <c r="H226" s="5">
        <f t="shared" si="40"/>
        <v>236616.19583333333</v>
      </c>
      <c r="I226" s="27">
        <v>0</v>
      </c>
      <c r="J226" s="27">
        <v>0</v>
      </c>
      <c r="K226" s="27">
        <f t="shared" si="42"/>
        <v>-7098.485874999999</v>
      </c>
      <c r="L226" s="36">
        <v>-42471.04</v>
      </c>
      <c r="M226" s="36"/>
      <c r="N226" s="1">
        <f t="shared" si="41"/>
        <v>187046.6699583333</v>
      </c>
    </row>
    <row r="227" spans="1:14" ht="12.75">
      <c r="A227" s="1" t="s">
        <v>23</v>
      </c>
      <c r="B227" s="1" t="s">
        <v>28</v>
      </c>
      <c r="C227" s="16"/>
      <c r="D227" s="9">
        <v>609</v>
      </c>
      <c r="E227" s="9"/>
      <c r="F227" s="10">
        <v>6332.28</v>
      </c>
      <c r="G227" s="4">
        <f t="shared" si="39"/>
        <v>3856358.52</v>
      </c>
      <c r="H227" s="5">
        <f t="shared" si="40"/>
        <v>321363.21</v>
      </c>
      <c r="I227" s="27">
        <v>0</v>
      </c>
      <c r="J227" s="27">
        <v>0</v>
      </c>
      <c r="K227" s="27">
        <f t="shared" si="42"/>
        <v>-9640.8963</v>
      </c>
      <c r="L227" s="6"/>
      <c r="M227" s="6"/>
      <c r="N227" s="1">
        <f t="shared" si="41"/>
        <v>311722.3137</v>
      </c>
    </row>
    <row r="228" spans="1:14" ht="12.75">
      <c r="A228" s="1" t="s">
        <v>23</v>
      </c>
      <c r="B228" s="1" t="s">
        <v>29</v>
      </c>
      <c r="C228" s="16"/>
      <c r="D228" s="9">
        <v>447.5</v>
      </c>
      <c r="E228" s="9"/>
      <c r="F228" s="10">
        <v>6332.28</v>
      </c>
      <c r="G228" s="4">
        <f t="shared" si="39"/>
        <v>2833695.3</v>
      </c>
      <c r="H228" s="5">
        <f t="shared" si="40"/>
        <v>236141.275</v>
      </c>
      <c r="I228" s="27">
        <v>0</v>
      </c>
      <c r="J228" s="27">
        <v>0</v>
      </c>
      <c r="K228" s="27">
        <f t="shared" si="42"/>
        <v>-7084.238249999999</v>
      </c>
      <c r="L228" s="6"/>
      <c r="M228" s="6"/>
      <c r="N228" s="1">
        <f t="shared" si="41"/>
        <v>229057.03675</v>
      </c>
    </row>
    <row r="229" spans="1:14" ht="12.75">
      <c r="A229" s="1" t="s">
        <v>30</v>
      </c>
      <c r="B229" s="1" t="s">
        <v>31</v>
      </c>
      <c r="C229" s="16"/>
      <c r="D229" s="9">
        <v>218.9</v>
      </c>
      <c r="E229" s="9"/>
      <c r="F229" s="10">
        <v>6683.56</v>
      </c>
      <c r="G229" s="4">
        <f t="shared" si="39"/>
        <v>1463031.28</v>
      </c>
      <c r="H229" s="5">
        <f t="shared" si="40"/>
        <v>121919.27333333333</v>
      </c>
      <c r="I229" s="27">
        <v>0</v>
      </c>
      <c r="J229" s="27">
        <v>0</v>
      </c>
      <c r="K229" s="27">
        <f t="shared" si="42"/>
        <v>-3657.5782</v>
      </c>
      <c r="L229" s="6"/>
      <c r="M229" s="6"/>
      <c r="N229" s="1">
        <f t="shared" si="41"/>
        <v>118261.69513333333</v>
      </c>
    </row>
    <row r="230" spans="1:14" ht="12.75">
      <c r="A230" s="1" t="s">
        <v>32</v>
      </c>
      <c r="B230" s="1" t="s">
        <v>33</v>
      </c>
      <c r="C230" s="16"/>
      <c r="D230" s="9">
        <v>237</v>
      </c>
      <c r="E230" s="9"/>
      <c r="F230" s="10">
        <v>6330.74</v>
      </c>
      <c r="G230" s="4">
        <f t="shared" si="39"/>
        <v>1500385.38</v>
      </c>
      <c r="H230" s="5">
        <f t="shared" si="40"/>
        <v>125032.11499999999</v>
      </c>
      <c r="I230" s="27">
        <v>0</v>
      </c>
      <c r="J230" s="27">
        <v>0</v>
      </c>
      <c r="K230" s="27">
        <f t="shared" si="42"/>
        <v>-3750.9634499999997</v>
      </c>
      <c r="L230" s="6"/>
      <c r="M230" s="6"/>
      <c r="N230" s="1">
        <f t="shared" si="41"/>
        <v>121281.15155</v>
      </c>
    </row>
    <row r="231" spans="1:14" ht="12.75">
      <c r="A231" s="17" t="s">
        <v>32</v>
      </c>
      <c r="B231" s="17" t="s">
        <v>34</v>
      </c>
      <c r="C231" s="16"/>
      <c r="D231" s="9">
        <v>168</v>
      </c>
      <c r="E231" s="9"/>
      <c r="F231" s="10">
        <v>6330.74</v>
      </c>
      <c r="G231" s="4">
        <f t="shared" si="39"/>
        <v>1063564.32</v>
      </c>
      <c r="H231" s="5">
        <f t="shared" si="40"/>
        <v>88630.36</v>
      </c>
      <c r="I231" s="27">
        <v>0</v>
      </c>
      <c r="J231" s="27">
        <v>0</v>
      </c>
      <c r="K231" s="27">
        <f t="shared" si="42"/>
        <v>-2658.9108</v>
      </c>
      <c r="L231" s="6"/>
      <c r="M231" s="6"/>
      <c r="N231" s="1">
        <f t="shared" si="41"/>
        <v>85971.4492</v>
      </c>
    </row>
    <row r="232" spans="1:14" ht="12.75">
      <c r="A232" s="1" t="s">
        <v>35</v>
      </c>
      <c r="B232" s="1" t="s">
        <v>36</v>
      </c>
      <c r="C232" s="16"/>
      <c r="D232" s="9">
        <v>254.5</v>
      </c>
      <c r="E232" s="9"/>
      <c r="F232" s="10">
        <v>6130.5</v>
      </c>
      <c r="G232" s="4">
        <f t="shared" si="39"/>
        <v>1560212.25</v>
      </c>
      <c r="H232" s="5">
        <f t="shared" si="40"/>
        <v>130017.6875</v>
      </c>
      <c r="I232" s="27">
        <v>0</v>
      </c>
      <c r="J232" s="27">
        <v>0</v>
      </c>
      <c r="K232" s="27">
        <f t="shared" si="42"/>
        <v>-3900.530625</v>
      </c>
      <c r="L232" s="36">
        <v>-40487.5</v>
      </c>
      <c r="M232" s="36"/>
      <c r="N232" s="1">
        <f t="shared" si="41"/>
        <v>85629.656875</v>
      </c>
    </row>
    <row r="233" spans="1:14" ht="12.75">
      <c r="A233" s="1" t="s">
        <v>35</v>
      </c>
      <c r="B233" s="1" t="s">
        <v>37</v>
      </c>
      <c r="C233" s="16"/>
      <c r="D233" s="9">
        <v>180.5</v>
      </c>
      <c r="E233" s="13">
        <v>6130.5</v>
      </c>
      <c r="F233" s="25">
        <v>5897.13</v>
      </c>
      <c r="G233" s="4">
        <f>ROUND((D233*F233)+(2*E233),2)</f>
        <v>1076692.97</v>
      </c>
      <c r="H233" s="5">
        <f t="shared" si="40"/>
        <v>89724.41416666667</v>
      </c>
      <c r="I233" s="27">
        <v>0</v>
      </c>
      <c r="J233" s="27">
        <v>0</v>
      </c>
      <c r="K233" s="27">
        <f t="shared" si="42"/>
        <v>-2691.732425</v>
      </c>
      <c r="L233" s="6"/>
      <c r="M233" s="6"/>
      <c r="N233" s="1">
        <f t="shared" si="41"/>
        <v>87032.68174166667</v>
      </c>
    </row>
    <row r="234" spans="1:14" ht="12.75">
      <c r="A234" s="1" t="s">
        <v>35</v>
      </c>
      <c r="B234" s="1" t="s">
        <v>38</v>
      </c>
      <c r="C234" s="16"/>
      <c r="D234" s="9">
        <v>294</v>
      </c>
      <c r="E234" s="9"/>
      <c r="F234" s="25">
        <v>5897.13</v>
      </c>
      <c r="G234" s="4">
        <f>ROUND(D234*F234,2)</f>
        <v>1733756.22</v>
      </c>
      <c r="H234" s="5">
        <f t="shared" si="40"/>
        <v>144479.685</v>
      </c>
      <c r="I234" s="27">
        <v>0</v>
      </c>
      <c r="J234" s="27">
        <v>0</v>
      </c>
      <c r="K234" s="27">
        <f t="shared" si="42"/>
        <v>-4334.39055</v>
      </c>
      <c r="L234" s="6"/>
      <c r="M234" s="6"/>
      <c r="N234" s="1">
        <f t="shared" si="41"/>
        <v>140145.29445</v>
      </c>
    </row>
    <row r="235" spans="1:14" ht="12.75">
      <c r="A235" s="1" t="s">
        <v>35</v>
      </c>
      <c r="B235" s="1" t="s">
        <v>44</v>
      </c>
      <c r="C235" s="16"/>
      <c r="D235" s="9">
        <v>200.5</v>
      </c>
      <c r="E235" s="9"/>
      <c r="F235" s="8">
        <v>6130.5</v>
      </c>
      <c r="G235" s="4">
        <f>ROUND(D235*F235,2)</f>
        <v>1229165.25</v>
      </c>
      <c r="H235" s="5">
        <f t="shared" si="40"/>
        <v>102430.4375</v>
      </c>
      <c r="I235" s="27">
        <v>0</v>
      </c>
      <c r="J235" s="27">
        <v>0</v>
      </c>
      <c r="K235" s="27">
        <f t="shared" si="42"/>
        <v>-3072.913125</v>
      </c>
      <c r="L235" s="6"/>
      <c r="M235" s="6"/>
      <c r="N235" s="1">
        <f t="shared" si="41"/>
        <v>99357.524375</v>
      </c>
    </row>
    <row r="236" spans="1:14" ht="12.75">
      <c r="A236" s="1" t="s">
        <v>39</v>
      </c>
      <c r="B236" s="1" t="s">
        <v>40</v>
      </c>
      <c r="C236" s="16"/>
      <c r="D236" s="14">
        <v>679.7</v>
      </c>
      <c r="E236" s="15"/>
      <c r="F236" s="10">
        <v>6130.5</v>
      </c>
      <c r="G236" s="4">
        <f>ROUND(D236*F236,2)</f>
        <v>4166900.85</v>
      </c>
      <c r="H236" s="5">
        <f t="shared" si="40"/>
        <v>347241.7375</v>
      </c>
      <c r="I236" s="27">
        <v>0</v>
      </c>
      <c r="J236" s="27">
        <v>0</v>
      </c>
      <c r="K236" s="27">
        <f t="shared" si="42"/>
        <v>-10417.252124999999</v>
      </c>
      <c r="L236" s="36">
        <v>-38840.63</v>
      </c>
      <c r="M236" s="36"/>
      <c r="N236" s="1">
        <f t="shared" si="41"/>
        <v>297983.855375</v>
      </c>
    </row>
    <row r="237" spans="1:14" ht="12.75">
      <c r="A237" s="17" t="s">
        <v>41</v>
      </c>
      <c r="B237" s="17" t="s">
        <v>42</v>
      </c>
      <c r="C237" s="16"/>
      <c r="D237" s="14">
        <v>158</v>
      </c>
      <c r="E237" s="15"/>
      <c r="F237" s="10">
        <v>6400.07</v>
      </c>
      <c r="G237" s="4">
        <f>ROUND(D237*F237,2)</f>
        <v>1011211.06</v>
      </c>
      <c r="H237" s="5">
        <f t="shared" si="40"/>
        <v>84267.58833333333</v>
      </c>
      <c r="I237" s="27">
        <v>0</v>
      </c>
      <c r="J237" s="27">
        <v>0</v>
      </c>
      <c r="K237" s="27">
        <f t="shared" si="42"/>
        <v>-2528.02765</v>
      </c>
      <c r="L237" s="6"/>
      <c r="M237" s="6"/>
      <c r="N237" s="1">
        <f t="shared" si="41"/>
        <v>81739.56068333333</v>
      </c>
    </row>
    <row r="238" spans="1:14" ht="12.75">
      <c r="A238" s="16"/>
      <c r="B238" s="16"/>
      <c r="C238" s="16"/>
      <c r="D238" s="20"/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1:14" ht="12.75">
      <c r="A239" s="21"/>
      <c r="B239" s="21"/>
      <c r="C239" s="21"/>
      <c r="D239" s="22">
        <f>SUM(D215:D238)</f>
        <v>11288.500000000002</v>
      </c>
      <c r="E239" s="21"/>
      <c r="F239" s="21"/>
      <c r="G239" s="21">
        <f>SUM(G215:G238)</f>
        <v>70642397.26000002</v>
      </c>
      <c r="H239" s="21">
        <f>SUM(H215:H238)</f>
        <v>5886866.4383333335</v>
      </c>
      <c r="I239" s="21">
        <f>SUM(I215:I238)</f>
        <v>0</v>
      </c>
      <c r="J239" s="21"/>
      <c r="K239" s="21">
        <f>SUM(K215:K238)</f>
        <v>-176605.99315</v>
      </c>
      <c r="L239" s="21">
        <f>SUM(L215:L238)</f>
        <v>-458947.72000000003</v>
      </c>
      <c r="M239" s="21"/>
      <c r="N239" s="16">
        <f>SUM(N215:N238)</f>
        <v>5251312.725183334</v>
      </c>
    </row>
    <row r="243" spans="1:15" ht="51">
      <c r="A243" s="28" t="s">
        <v>53</v>
      </c>
      <c r="B243" s="29"/>
      <c r="C243" s="29"/>
      <c r="D243" s="30" t="s">
        <v>0</v>
      </c>
      <c r="E243" s="30" t="s">
        <v>1</v>
      </c>
      <c r="F243" s="30" t="s">
        <v>2</v>
      </c>
      <c r="G243" s="30" t="s">
        <v>3</v>
      </c>
      <c r="H243" s="30" t="s">
        <v>4</v>
      </c>
      <c r="I243" s="30" t="s">
        <v>5</v>
      </c>
      <c r="J243" s="30" t="s">
        <v>6</v>
      </c>
      <c r="K243" s="30" t="s">
        <v>7</v>
      </c>
      <c r="L243" s="30" t="s">
        <v>45</v>
      </c>
      <c r="M243" s="30" t="s">
        <v>52</v>
      </c>
      <c r="N243" s="30" t="s">
        <v>55</v>
      </c>
      <c r="O243" s="30" t="s">
        <v>8</v>
      </c>
    </row>
    <row r="244" spans="1:15" ht="12.75">
      <c r="A244" s="16"/>
      <c r="B244" s="16"/>
      <c r="C244" s="16"/>
      <c r="D244" s="32"/>
      <c r="E244" s="32"/>
      <c r="F244" s="27"/>
      <c r="G244" s="27"/>
      <c r="H244" s="27"/>
      <c r="I244" s="27"/>
      <c r="J244" s="27"/>
      <c r="K244" s="27"/>
      <c r="L244" s="27"/>
      <c r="M244" s="27"/>
      <c r="N244" s="27"/>
      <c r="O244" s="15"/>
    </row>
    <row r="245" spans="1:15" ht="12.75">
      <c r="A245" s="1" t="s">
        <v>9</v>
      </c>
      <c r="B245" s="1" t="s">
        <v>10</v>
      </c>
      <c r="C245" s="16"/>
      <c r="D245" s="2">
        <v>2032.5</v>
      </c>
      <c r="E245" s="2"/>
      <c r="F245" s="3">
        <v>6406.34</v>
      </c>
      <c r="G245" s="4">
        <f aca="true" t="shared" si="43" ref="G245:G262">ROUND(D245*F245,2)</f>
        <v>13020886.05</v>
      </c>
      <c r="H245" s="5">
        <f>ROUND(G245/12,2)</f>
        <v>1085073.84</v>
      </c>
      <c r="I245" s="27">
        <v>0</v>
      </c>
      <c r="J245" s="27">
        <v>0</v>
      </c>
      <c r="K245" s="27">
        <f>ROUND(H245*-0.03,2)</f>
        <v>-32552.22</v>
      </c>
      <c r="L245" s="5">
        <f>-124136.46-70877.08</f>
        <v>-195013.54</v>
      </c>
      <c r="M245" s="5">
        <v>86726.78</v>
      </c>
      <c r="N245" s="5">
        <v>-4078.03</v>
      </c>
      <c r="O245" s="1">
        <f>H245+I245+J245+K245+L245+M245+N245</f>
        <v>940156.8300000001</v>
      </c>
    </row>
    <row r="246" spans="1:15" ht="12.75">
      <c r="A246" s="17" t="s">
        <v>11</v>
      </c>
      <c r="B246" s="17" t="s">
        <v>12</v>
      </c>
      <c r="C246" s="16"/>
      <c r="D246" s="2">
        <v>533.1</v>
      </c>
      <c r="E246" s="2"/>
      <c r="F246" s="3">
        <v>6793.16</v>
      </c>
      <c r="G246" s="4">
        <f t="shared" si="43"/>
        <v>3621433.6</v>
      </c>
      <c r="H246" s="5">
        <f aca="true" t="shared" si="44" ref="H246:H267">ROUND(G246/12,2)</f>
        <v>301786.13</v>
      </c>
      <c r="I246" s="27">
        <v>0</v>
      </c>
      <c r="J246" s="27">
        <v>0</v>
      </c>
      <c r="K246" s="27">
        <f aca="true" t="shared" si="45" ref="K246:K267">ROUND(H246*-0.03,2)</f>
        <v>-9053.58</v>
      </c>
      <c r="L246" s="5">
        <f>-55830.21</f>
        <v>-55830.21</v>
      </c>
      <c r="M246" s="5">
        <v>-14756.21</v>
      </c>
      <c r="N246" s="5">
        <v>-1158.88</v>
      </c>
      <c r="O246" s="1">
        <f aca="true" t="shared" si="46" ref="O246:O267">H246+I246+J246+K246+L246+M246+N246</f>
        <v>220987.25</v>
      </c>
    </row>
    <row r="247" spans="1:15" ht="12.75">
      <c r="A247" s="1" t="s">
        <v>13</v>
      </c>
      <c r="B247" s="1" t="s">
        <v>14</v>
      </c>
      <c r="C247" s="16"/>
      <c r="D247" s="7">
        <v>695.5</v>
      </c>
      <c r="E247" s="7"/>
      <c r="F247" s="8">
        <v>6249.09</v>
      </c>
      <c r="G247" s="4">
        <f t="shared" si="43"/>
        <v>4346242.1</v>
      </c>
      <c r="H247" s="5">
        <f t="shared" si="44"/>
        <v>362186.84</v>
      </c>
      <c r="I247" s="27">
        <v>0</v>
      </c>
      <c r="J247" s="27">
        <v>0</v>
      </c>
      <c r="K247" s="27">
        <f t="shared" si="45"/>
        <v>-10865.61</v>
      </c>
      <c r="L247" s="5">
        <v>-68536.88</v>
      </c>
      <c r="M247" s="5">
        <v>14421.19</v>
      </c>
      <c r="N247" s="5">
        <v>-1370.43</v>
      </c>
      <c r="O247" s="1">
        <f t="shared" si="46"/>
        <v>295835.11000000004</v>
      </c>
    </row>
    <row r="248" spans="1:15" ht="12.75">
      <c r="A248" s="15" t="s">
        <v>15</v>
      </c>
      <c r="B248" s="15" t="s">
        <v>16</v>
      </c>
      <c r="C248" s="18"/>
      <c r="D248" s="23">
        <v>226</v>
      </c>
      <c r="E248" s="24"/>
      <c r="F248" s="25">
        <v>6035.11</v>
      </c>
      <c r="G248" s="4">
        <f t="shared" si="43"/>
        <v>1363934.86</v>
      </c>
      <c r="H248" s="5">
        <f t="shared" si="44"/>
        <v>113661.24</v>
      </c>
      <c r="I248" s="27">
        <v>0</v>
      </c>
      <c r="J248" s="27">
        <v>0</v>
      </c>
      <c r="K248" s="27">
        <f t="shared" si="45"/>
        <v>-3409.84</v>
      </c>
      <c r="L248" s="26"/>
      <c r="M248" s="26">
        <v>-100059.01</v>
      </c>
      <c r="N248" s="5">
        <v>-496.46</v>
      </c>
      <c r="O248" s="1">
        <f t="shared" si="46"/>
        <v>9695.930000000015</v>
      </c>
    </row>
    <row r="249" spans="1:15" ht="12.75">
      <c r="A249" s="15" t="s">
        <v>15</v>
      </c>
      <c r="B249" s="15" t="s">
        <v>17</v>
      </c>
      <c r="C249" s="18"/>
      <c r="D249" s="23">
        <v>2567</v>
      </c>
      <c r="E249" s="23"/>
      <c r="F249" s="25">
        <v>5897.13</v>
      </c>
      <c r="G249" s="4">
        <f t="shared" si="43"/>
        <v>15137932.71</v>
      </c>
      <c r="H249" s="5">
        <f t="shared" si="44"/>
        <v>1261494.39</v>
      </c>
      <c r="I249" s="27">
        <v>0</v>
      </c>
      <c r="J249" s="27">
        <v>0</v>
      </c>
      <c r="K249" s="27">
        <f t="shared" si="45"/>
        <v>-37844.83</v>
      </c>
      <c r="L249" s="26"/>
      <c r="M249" s="26">
        <v>0</v>
      </c>
      <c r="N249" s="5">
        <v>-4805.08</v>
      </c>
      <c r="O249" s="1">
        <f t="shared" si="46"/>
        <v>1218844.4799999997</v>
      </c>
    </row>
    <row r="250" spans="1:15" ht="12.75">
      <c r="A250" s="15" t="s">
        <v>15</v>
      </c>
      <c r="B250" s="15" t="s">
        <v>18</v>
      </c>
      <c r="C250" s="19"/>
      <c r="D250" s="23">
        <v>298.9</v>
      </c>
      <c r="E250" s="23"/>
      <c r="F250" s="25">
        <v>6920.63</v>
      </c>
      <c r="G250" s="4">
        <f t="shared" si="43"/>
        <v>2068576.31</v>
      </c>
      <c r="H250" s="5">
        <f t="shared" si="44"/>
        <v>172381.36</v>
      </c>
      <c r="I250" s="27">
        <v>0</v>
      </c>
      <c r="J250" s="27">
        <v>0</v>
      </c>
      <c r="K250" s="27">
        <f t="shared" si="45"/>
        <v>-5171.44</v>
      </c>
      <c r="L250" s="26"/>
      <c r="M250" s="26">
        <v>0</v>
      </c>
      <c r="N250" s="5">
        <v>-656.61</v>
      </c>
      <c r="O250" s="1">
        <f t="shared" si="46"/>
        <v>166553.31</v>
      </c>
    </row>
    <row r="251" spans="1:15" ht="12.75">
      <c r="A251" s="1" t="s">
        <v>19</v>
      </c>
      <c r="B251" s="1" t="s">
        <v>20</v>
      </c>
      <c r="C251" s="18"/>
      <c r="D251" s="7">
        <v>223.6</v>
      </c>
      <c r="E251" s="7"/>
      <c r="F251" s="8">
        <v>6458.73</v>
      </c>
      <c r="G251" s="4">
        <f t="shared" si="43"/>
        <v>1444172.03</v>
      </c>
      <c r="H251" s="5">
        <f t="shared" si="44"/>
        <v>120347.67</v>
      </c>
      <c r="I251" s="27">
        <v>0</v>
      </c>
      <c r="J251" s="27">
        <v>0</v>
      </c>
      <c r="K251" s="27">
        <f t="shared" si="45"/>
        <v>-3610.43</v>
      </c>
      <c r="L251" s="5"/>
      <c r="M251" s="5">
        <v>-28419.560000000056</v>
      </c>
      <c r="N251" s="5">
        <v>-476.45</v>
      </c>
      <c r="O251" s="1">
        <f t="shared" si="46"/>
        <v>87841.22999999995</v>
      </c>
    </row>
    <row r="252" spans="1:15" ht="12.75">
      <c r="A252" s="17" t="s">
        <v>21</v>
      </c>
      <c r="B252" s="17" t="s">
        <v>22</v>
      </c>
      <c r="C252" s="18"/>
      <c r="D252" s="7">
        <v>57.8</v>
      </c>
      <c r="E252" s="7"/>
      <c r="F252" s="8">
        <v>7226.33</v>
      </c>
      <c r="G252" s="4">
        <f t="shared" si="43"/>
        <v>417681.87</v>
      </c>
      <c r="H252" s="5">
        <f t="shared" si="44"/>
        <v>34806.82</v>
      </c>
      <c r="I252" s="27">
        <v>0</v>
      </c>
      <c r="J252" s="27">
        <v>0</v>
      </c>
      <c r="K252" s="27">
        <f t="shared" si="45"/>
        <v>-1044.2</v>
      </c>
      <c r="L252" s="5"/>
      <c r="M252" s="5">
        <v>-1242.7</v>
      </c>
      <c r="N252" s="5">
        <v>-133.37</v>
      </c>
      <c r="O252" s="1">
        <f t="shared" si="46"/>
        <v>32386.550000000003</v>
      </c>
    </row>
    <row r="253" spans="1:15" ht="12.75">
      <c r="A253" s="1" t="s">
        <v>23</v>
      </c>
      <c r="B253" s="35" t="s">
        <v>24</v>
      </c>
      <c r="C253" s="35"/>
      <c r="D253" s="9">
        <v>316.1</v>
      </c>
      <c r="E253" s="9"/>
      <c r="F253" s="10">
        <v>6336.59</v>
      </c>
      <c r="G253" s="4">
        <f t="shared" si="43"/>
        <v>2002996.1</v>
      </c>
      <c r="H253" s="5">
        <f t="shared" si="44"/>
        <v>166916.34</v>
      </c>
      <c r="I253" s="27">
        <v>0</v>
      </c>
      <c r="J253" s="27">
        <v>0</v>
      </c>
      <c r="K253" s="27">
        <f t="shared" si="45"/>
        <v>-5007.49</v>
      </c>
      <c r="L253" s="5">
        <v>-17750</v>
      </c>
      <c r="M253" s="5">
        <v>681.2</v>
      </c>
      <c r="N253" s="5">
        <v>-635.36</v>
      </c>
      <c r="O253" s="1">
        <f t="shared" si="46"/>
        <v>144204.69000000003</v>
      </c>
    </row>
    <row r="254" spans="1:15" ht="12.75">
      <c r="A254" s="1" t="s">
        <v>23</v>
      </c>
      <c r="B254" s="1" t="s">
        <v>25</v>
      </c>
      <c r="C254" s="18"/>
      <c r="D254" s="9">
        <v>259</v>
      </c>
      <c r="E254" s="9"/>
      <c r="F254" s="10">
        <v>6520.219999999999</v>
      </c>
      <c r="G254" s="4">
        <f t="shared" si="43"/>
        <v>1688736.98</v>
      </c>
      <c r="H254" s="5">
        <f t="shared" si="44"/>
        <v>140728.08</v>
      </c>
      <c r="I254" s="27">
        <v>0</v>
      </c>
      <c r="J254" s="27">
        <v>0</v>
      </c>
      <c r="K254" s="27">
        <f t="shared" si="45"/>
        <v>-4221.84</v>
      </c>
      <c r="L254" s="5"/>
      <c r="M254" s="5">
        <v>24338.229999999865</v>
      </c>
      <c r="N254" s="5">
        <v>-520.59</v>
      </c>
      <c r="O254" s="1">
        <f t="shared" si="46"/>
        <v>160323.87999999986</v>
      </c>
    </row>
    <row r="255" spans="1:15" ht="12.75">
      <c r="A255" s="1" t="s">
        <v>23</v>
      </c>
      <c r="B255" s="11" t="s">
        <v>26</v>
      </c>
      <c r="C255" s="16"/>
      <c r="D255" s="12">
        <v>183</v>
      </c>
      <c r="E255" s="12"/>
      <c r="F255" s="10">
        <v>6054.389999999999</v>
      </c>
      <c r="G255" s="4">
        <f t="shared" si="43"/>
        <v>1107953.37</v>
      </c>
      <c r="H255" s="5">
        <f t="shared" si="44"/>
        <v>92329.45</v>
      </c>
      <c r="I255" s="27">
        <v>0</v>
      </c>
      <c r="J255" s="27">
        <v>0</v>
      </c>
      <c r="K255" s="27">
        <f t="shared" si="45"/>
        <v>-2769.88</v>
      </c>
      <c r="L255" s="5"/>
      <c r="M255" s="5">
        <v>-25426.935000000056</v>
      </c>
      <c r="N255" s="5">
        <v>-367.83</v>
      </c>
      <c r="O255" s="1">
        <f t="shared" si="46"/>
        <v>63764.804999999935</v>
      </c>
    </row>
    <row r="256" spans="1:15" ht="12.75">
      <c r="A256" s="1" t="s">
        <v>23</v>
      </c>
      <c r="B256" s="1" t="s">
        <v>27</v>
      </c>
      <c r="C256" s="16"/>
      <c r="D256" s="9">
        <v>448.4</v>
      </c>
      <c r="E256" s="9"/>
      <c r="F256" s="10">
        <v>6066.85</v>
      </c>
      <c r="G256" s="4">
        <f t="shared" si="43"/>
        <v>2720375.54</v>
      </c>
      <c r="H256" s="5">
        <f t="shared" si="44"/>
        <v>226697.96</v>
      </c>
      <c r="I256" s="27">
        <v>0</v>
      </c>
      <c r="J256" s="27">
        <v>0</v>
      </c>
      <c r="K256" s="27">
        <f t="shared" si="45"/>
        <v>-6800.94</v>
      </c>
      <c r="L256" s="5">
        <v>-42471.04</v>
      </c>
      <c r="M256" s="5">
        <v>-59509.41</v>
      </c>
      <c r="N256" s="5">
        <v>-901.28</v>
      </c>
      <c r="O256" s="1">
        <f t="shared" si="46"/>
        <v>117015.28999999998</v>
      </c>
    </row>
    <row r="257" spans="1:15" ht="12.75">
      <c r="A257" s="1" t="s">
        <v>23</v>
      </c>
      <c r="B257" s="1" t="s">
        <v>28</v>
      </c>
      <c r="C257" s="16"/>
      <c r="D257" s="9">
        <v>609</v>
      </c>
      <c r="E257" s="9"/>
      <c r="F257" s="10">
        <v>6072.59</v>
      </c>
      <c r="G257" s="4">
        <f t="shared" si="43"/>
        <v>3698207.31</v>
      </c>
      <c r="H257" s="5">
        <f t="shared" si="44"/>
        <v>308183.94</v>
      </c>
      <c r="I257" s="27">
        <v>0</v>
      </c>
      <c r="J257" s="27">
        <v>0</v>
      </c>
      <c r="K257" s="27">
        <f t="shared" si="45"/>
        <v>-9245.52</v>
      </c>
      <c r="L257" s="5"/>
      <c r="M257" s="5">
        <v>-79075.61</v>
      </c>
      <c r="N257" s="5">
        <v>-1224.08</v>
      </c>
      <c r="O257" s="1">
        <f t="shared" si="46"/>
        <v>218638.73</v>
      </c>
    </row>
    <row r="258" spans="1:15" ht="12.75">
      <c r="A258" s="1" t="s">
        <v>23</v>
      </c>
      <c r="B258" s="1" t="s">
        <v>29</v>
      </c>
      <c r="C258" s="16"/>
      <c r="D258" s="9">
        <v>447.5</v>
      </c>
      <c r="E258" s="9"/>
      <c r="F258" s="10">
        <v>6081.32</v>
      </c>
      <c r="G258" s="4">
        <f t="shared" si="43"/>
        <v>2721390.7</v>
      </c>
      <c r="H258" s="5">
        <f t="shared" si="44"/>
        <v>226782.56</v>
      </c>
      <c r="I258" s="27">
        <v>0</v>
      </c>
      <c r="J258" s="27">
        <v>0</v>
      </c>
      <c r="K258" s="27">
        <f t="shared" si="45"/>
        <v>-6803.48</v>
      </c>
      <c r="L258" s="5"/>
      <c r="M258" s="5">
        <v>-56152.30000000005</v>
      </c>
      <c r="N258" s="5">
        <v>-899.47</v>
      </c>
      <c r="O258" s="1">
        <f t="shared" si="46"/>
        <v>162927.30999999994</v>
      </c>
    </row>
    <row r="259" spans="1:15" ht="12.75">
      <c r="A259" s="1" t="s">
        <v>30</v>
      </c>
      <c r="B259" s="1" t="s">
        <v>31</v>
      </c>
      <c r="C259" s="16"/>
      <c r="D259" s="9">
        <v>218.9</v>
      </c>
      <c r="E259" s="9"/>
      <c r="F259" s="10">
        <v>6472.25</v>
      </c>
      <c r="G259" s="4">
        <f t="shared" si="43"/>
        <v>1416775.53</v>
      </c>
      <c r="H259" s="5">
        <f t="shared" si="44"/>
        <v>118064.63</v>
      </c>
      <c r="I259" s="27">
        <v>0</v>
      </c>
      <c r="J259" s="27">
        <v>0</v>
      </c>
      <c r="K259" s="27">
        <f t="shared" si="45"/>
        <v>-3541.94</v>
      </c>
      <c r="L259" s="5"/>
      <c r="M259" s="5">
        <v>-23127.88</v>
      </c>
      <c r="N259" s="5">
        <v>-464.4</v>
      </c>
      <c r="O259" s="1">
        <f t="shared" si="46"/>
        <v>90930.41</v>
      </c>
    </row>
    <row r="260" spans="1:15" ht="12.75">
      <c r="A260" s="1" t="s">
        <v>32</v>
      </c>
      <c r="B260" s="1" t="s">
        <v>33</v>
      </c>
      <c r="C260" s="16"/>
      <c r="D260" s="9">
        <v>237</v>
      </c>
      <c r="E260" s="9"/>
      <c r="F260" s="10">
        <v>6154.26</v>
      </c>
      <c r="G260" s="4">
        <f t="shared" si="43"/>
        <v>1458559.62</v>
      </c>
      <c r="H260" s="5">
        <f t="shared" si="44"/>
        <v>121546.64</v>
      </c>
      <c r="I260" s="27">
        <v>0</v>
      </c>
      <c r="J260" s="27">
        <v>0</v>
      </c>
      <c r="K260" s="27">
        <f t="shared" si="45"/>
        <v>-3646.4</v>
      </c>
      <c r="L260" s="5"/>
      <c r="M260" s="5">
        <v>-20912.880000000005</v>
      </c>
      <c r="N260" s="5">
        <v>-476.25</v>
      </c>
      <c r="O260" s="1">
        <f t="shared" si="46"/>
        <v>96511.11</v>
      </c>
    </row>
    <row r="261" spans="1:15" ht="12.75">
      <c r="A261" s="17" t="s">
        <v>32</v>
      </c>
      <c r="B261" s="17" t="s">
        <v>34</v>
      </c>
      <c r="C261" s="16"/>
      <c r="D261" s="9">
        <v>168</v>
      </c>
      <c r="E261" s="9"/>
      <c r="F261" s="10">
        <v>6131.96</v>
      </c>
      <c r="G261" s="4">
        <f t="shared" si="43"/>
        <v>1030169.28</v>
      </c>
      <c r="H261" s="5">
        <f t="shared" si="44"/>
        <v>85847.44</v>
      </c>
      <c r="I261" s="27">
        <v>0</v>
      </c>
      <c r="J261" s="27">
        <v>0</v>
      </c>
      <c r="K261" s="27">
        <f t="shared" si="45"/>
        <v>-2575.42</v>
      </c>
      <c r="L261" s="5"/>
      <c r="M261" s="5">
        <v>-16697.52000000002</v>
      </c>
      <c r="N261" s="5">
        <v>-337.6</v>
      </c>
      <c r="O261" s="1">
        <f t="shared" si="46"/>
        <v>66236.89999999998</v>
      </c>
    </row>
    <row r="262" spans="1:15" ht="12.75">
      <c r="A262" s="1" t="s">
        <v>35</v>
      </c>
      <c r="B262" s="1" t="s">
        <v>36</v>
      </c>
      <c r="C262" s="16"/>
      <c r="D262" s="9">
        <v>254.5</v>
      </c>
      <c r="E262" s="9"/>
      <c r="F262" s="10">
        <v>6079.75</v>
      </c>
      <c r="G262" s="4">
        <f t="shared" si="43"/>
        <v>1547296.38</v>
      </c>
      <c r="H262" s="5">
        <f t="shared" si="44"/>
        <v>128941.37</v>
      </c>
      <c r="I262" s="27">
        <v>0</v>
      </c>
      <c r="J262" s="27">
        <v>0</v>
      </c>
      <c r="K262" s="27">
        <f t="shared" si="45"/>
        <v>-3868.24</v>
      </c>
      <c r="L262" s="5">
        <v>-40487.5</v>
      </c>
      <c r="M262" s="5">
        <v>-6457.94</v>
      </c>
      <c r="N262" s="5">
        <v>-495.24</v>
      </c>
      <c r="O262" s="1">
        <f t="shared" si="46"/>
        <v>77632.44999999998</v>
      </c>
    </row>
    <row r="263" spans="1:15" ht="12.75">
      <c r="A263" s="1" t="s">
        <v>35</v>
      </c>
      <c r="B263" s="1" t="s">
        <v>37</v>
      </c>
      <c r="C263" s="16"/>
      <c r="D263" s="9">
        <v>180.5</v>
      </c>
      <c r="E263" s="13">
        <v>6130.5</v>
      </c>
      <c r="F263" s="25">
        <v>5897.13</v>
      </c>
      <c r="G263" s="4">
        <f>ROUND((D263*F263)+(2*E263),2)</f>
        <v>1076692.97</v>
      </c>
      <c r="H263" s="5">
        <f t="shared" si="44"/>
        <v>89724.41</v>
      </c>
      <c r="I263" s="27">
        <v>0</v>
      </c>
      <c r="J263" s="27">
        <v>0</v>
      </c>
      <c r="K263" s="27">
        <f t="shared" si="45"/>
        <v>-2691.73</v>
      </c>
      <c r="L263" s="5"/>
      <c r="M263" s="5">
        <v>0</v>
      </c>
      <c r="N263" s="5">
        <v>-341.76</v>
      </c>
      <c r="O263" s="1">
        <f t="shared" si="46"/>
        <v>86690.92000000001</v>
      </c>
    </row>
    <row r="264" spans="1:15" ht="12.75">
      <c r="A264" s="1" t="s">
        <v>35</v>
      </c>
      <c r="B264" s="1" t="s">
        <v>38</v>
      </c>
      <c r="C264" s="16"/>
      <c r="D264" s="9">
        <v>294</v>
      </c>
      <c r="E264" s="9"/>
      <c r="F264" s="25">
        <v>5897.13</v>
      </c>
      <c r="G264" s="4">
        <f>ROUND(D264*F264,2)</f>
        <v>1733756.22</v>
      </c>
      <c r="H264" s="5">
        <f t="shared" si="44"/>
        <v>144479.69</v>
      </c>
      <c r="I264" s="27">
        <v>0</v>
      </c>
      <c r="J264" s="27">
        <v>0</v>
      </c>
      <c r="K264" s="27">
        <f t="shared" si="45"/>
        <v>-4334.39</v>
      </c>
      <c r="L264" s="5"/>
      <c r="M264" s="5">
        <v>0</v>
      </c>
      <c r="N264" s="5">
        <v>-550.33</v>
      </c>
      <c r="O264" s="1">
        <f t="shared" si="46"/>
        <v>139594.97</v>
      </c>
    </row>
    <row r="265" spans="1:15" ht="12.75">
      <c r="A265" s="1" t="s">
        <v>35</v>
      </c>
      <c r="B265" s="1" t="s">
        <v>44</v>
      </c>
      <c r="C265" s="16"/>
      <c r="D265" s="9">
        <v>200.5</v>
      </c>
      <c r="E265" s="9"/>
      <c r="F265" s="8">
        <v>5982.17</v>
      </c>
      <c r="G265" s="4">
        <f>ROUND(D265*F265,2)</f>
        <v>1199425.09</v>
      </c>
      <c r="H265" s="5">
        <f t="shared" si="44"/>
        <v>99952.09</v>
      </c>
      <c r="I265" s="27">
        <v>0</v>
      </c>
      <c r="J265" s="27">
        <v>0</v>
      </c>
      <c r="K265" s="27">
        <f t="shared" si="45"/>
        <v>-2998.56</v>
      </c>
      <c r="L265" s="5"/>
      <c r="M265" s="5">
        <v>-14870.08</v>
      </c>
      <c r="N265" s="5">
        <v>-390.16</v>
      </c>
      <c r="O265" s="1">
        <f t="shared" si="46"/>
        <v>81693.29</v>
      </c>
    </row>
    <row r="266" spans="1:15" ht="12.75">
      <c r="A266" s="1" t="s">
        <v>39</v>
      </c>
      <c r="B266" s="1" t="s">
        <v>40</v>
      </c>
      <c r="C266" s="16"/>
      <c r="D266" s="14">
        <v>679.7</v>
      </c>
      <c r="E266" s="15"/>
      <c r="F266" s="10">
        <v>5683.12</v>
      </c>
      <c r="G266" s="4">
        <f>ROUND(D266*F266,2)</f>
        <v>3862816.66</v>
      </c>
      <c r="H266" s="5">
        <f t="shared" si="44"/>
        <v>321901.39</v>
      </c>
      <c r="I266" s="27">
        <v>0</v>
      </c>
      <c r="J266" s="27">
        <v>0</v>
      </c>
      <c r="K266" s="27">
        <f t="shared" si="45"/>
        <v>-9657.04</v>
      </c>
      <c r="L266" s="5">
        <v>-38840.63</v>
      </c>
      <c r="M266" s="5">
        <v>-152042.09</v>
      </c>
      <c r="N266" s="5">
        <v>-1322.66</v>
      </c>
      <c r="O266" s="1">
        <f t="shared" si="46"/>
        <v>120038.97000000003</v>
      </c>
    </row>
    <row r="267" spans="1:15" ht="12.75">
      <c r="A267" s="17" t="s">
        <v>41</v>
      </c>
      <c r="B267" s="17" t="s">
        <v>42</v>
      </c>
      <c r="C267" s="16"/>
      <c r="D267" s="14">
        <v>158</v>
      </c>
      <c r="E267" s="15"/>
      <c r="F267" s="10">
        <v>6505.22</v>
      </c>
      <c r="G267" s="4">
        <f>ROUND(D267*F267,2)</f>
        <v>1027824.76</v>
      </c>
      <c r="H267" s="5">
        <f t="shared" si="44"/>
        <v>85652.06</v>
      </c>
      <c r="I267" s="27">
        <v>0</v>
      </c>
      <c r="J267" s="27">
        <v>0</v>
      </c>
      <c r="K267" s="27">
        <f t="shared" si="45"/>
        <v>-2569.56</v>
      </c>
      <c r="L267" s="5"/>
      <c r="M267" s="5">
        <v>8306.85</v>
      </c>
      <c r="N267" s="5">
        <v>-320.97</v>
      </c>
      <c r="O267" s="1">
        <f t="shared" si="46"/>
        <v>91068.38</v>
      </c>
    </row>
    <row r="268" spans="1:15" ht="12.75">
      <c r="A268" s="16"/>
      <c r="B268" s="16"/>
      <c r="C268" s="16"/>
      <c r="D268" s="20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</row>
    <row r="269" spans="1:15" ht="12.75">
      <c r="A269" s="21"/>
      <c r="B269" s="21"/>
      <c r="C269" s="21"/>
      <c r="D269" s="22">
        <f>SUM(D245:D268)</f>
        <v>11288.500000000002</v>
      </c>
      <c r="E269" s="21"/>
      <c r="F269" s="21"/>
      <c r="G269" s="21">
        <f aca="true" t="shared" si="47" ref="G269:O269">SUM(G245:G268)</f>
        <v>69713836.04</v>
      </c>
      <c r="H269" s="21">
        <f t="shared" si="47"/>
        <v>5809486.34</v>
      </c>
      <c r="I269" s="21">
        <f t="shared" si="47"/>
        <v>0</v>
      </c>
      <c r="J269" s="21">
        <f t="shared" si="47"/>
        <v>0</v>
      </c>
      <c r="K269" s="21">
        <f t="shared" si="47"/>
        <v>-174284.58000000005</v>
      </c>
      <c r="L269" s="21">
        <f t="shared" si="47"/>
        <v>-458929.8</v>
      </c>
      <c r="M269" s="21">
        <f t="shared" si="47"/>
        <v>-464275.87500000035</v>
      </c>
      <c r="N269" s="21">
        <f t="shared" si="47"/>
        <v>-22423.290000000008</v>
      </c>
      <c r="O269" s="16">
        <f t="shared" si="47"/>
        <v>4689572.794999999</v>
      </c>
    </row>
    <row r="271" ht="12.75">
      <c r="G271" s="21"/>
    </row>
    <row r="272" ht="12.75">
      <c r="O272" s="21"/>
    </row>
    <row r="273" spans="1:14" ht="63.75">
      <c r="A273" s="28" t="s">
        <v>56</v>
      </c>
      <c r="B273" s="29"/>
      <c r="C273" s="29"/>
      <c r="D273" s="30" t="s">
        <v>0</v>
      </c>
      <c r="E273" s="30" t="s">
        <v>1</v>
      </c>
      <c r="F273" s="30" t="s">
        <v>2</v>
      </c>
      <c r="G273" s="30" t="s">
        <v>3</v>
      </c>
      <c r="H273" s="30" t="s">
        <v>4</v>
      </c>
      <c r="I273" s="30" t="s">
        <v>5</v>
      </c>
      <c r="J273" s="30" t="s">
        <v>6</v>
      </c>
      <c r="K273" s="30" t="s">
        <v>7</v>
      </c>
      <c r="L273" s="30" t="s">
        <v>45</v>
      </c>
      <c r="M273" s="30" t="s">
        <v>52</v>
      </c>
      <c r="N273" s="30" t="s">
        <v>8</v>
      </c>
    </row>
    <row r="274" spans="1:14" ht="12.75">
      <c r="A274" s="16"/>
      <c r="B274" s="16"/>
      <c r="C274" s="16"/>
      <c r="D274" s="32"/>
      <c r="E274" s="32"/>
      <c r="F274" s="27"/>
      <c r="G274" s="27"/>
      <c r="H274" s="27"/>
      <c r="I274" s="27"/>
      <c r="J274" s="27"/>
      <c r="K274" s="27"/>
      <c r="L274" s="27"/>
      <c r="M274" s="27"/>
      <c r="N274" s="15"/>
    </row>
    <row r="275" spans="1:14" ht="12.75">
      <c r="A275" s="1" t="s">
        <v>9</v>
      </c>
      <c r="B275" s="1" t="s">
        <v>10</v>
      </c>
      <c r="C275" s="16"/>
      <c r="D275" s="2">
        <v>2032.5</v>
      </c>
      <c r="E275" s="2"/>
      <c r="F275" s="3">
        <v>6406.34</v>
      </c>
      <c r="G275" s="4">
        <f aca="true" t="shared" si="48" ref="G275:G292">ROUND(D275*F275,2)</f>
        <v>13020886.05</v>
      </c>
      <c r="H275" s="5">
        <f>ROUND(G275/12,2)</f>
        <v>1085073.84</v>
      </c>
      <c r="I275" s="27">
        <v>0</v>
      </c>
      <c r="J275" s="27">
        <v>0</v>
      </c>
      <c r="K275" s="27">
        <f>ROUND(H275*-0.03,2)</f>
        <v>-32552.22</v>
      </c>
      <c r="L275" s="5">
        <f>-124136.46-70877.08</f>
        <v>-195013.54</v>
      </c>
      <c r="M275" s="5">
        <v>0</v>
      </c>
      <c r="N275" s="1">
        <f>H275+I275+J275+K275+L275+M275</f>
        <v>857508.0800000001</v>
      </c>
    </row>
    <row r="276" spans="1:14" ht="12.75">
      <c r="A276" s="17" t="s">
        <v>11</v>
      </c>
      <c r="B276" s="17" t="s">
        <v>12</v>
      </c>
      <c r="C276" s="16"/>
      <c r="D276" s="2">
        <v>533.1</v>
      </c>
      <c r="E276" s="2"/>
      <c r="F276" s="3">
        <v>6793.16</v>
      </c>
      <c r="G276" s="4">
        <f t="shared" si="48"/>
        <v>3621433.6</v>
      </c>
      <c r="H276" s="5">
        <f aca="true" t="shared" si="49" ref="H276:H297">ROUND(G276/12,2)</f>
        <v>301786.13</v>
      </c>
      <c r="I276" s="27">
        <v>0</v>
      </c>
      <c r="J276" s="27">
        <v>0</v>
      </c>
      <c r="K276" s="27">
        <f aca="true" t="shared" si="50" ref="K276:K297">ROUND(H276*-0.03,2)</f>
        <v>-9053.58</v>
      </c>
      <c r="L276" s="5">
        <f>-55830.21</f>
        <v>-55830.21</v>
      </c>
      <c r="M276" s="5">
        <v>0</v>
      </c>
      <c r="N276" s="1">
        <f aca="true" t="shared" si="51" ref="N276:N297">H276+I276+J276+K276+L276+M276</f>
        <v>236902.34</v>
      </c>
    </row>
    <row r="277" spans="1:14" ht="12.75">
      <c r="A277" s="1" t="s">
        <v>13</v>
      </c>
      <c r="B277" s="1" t="s">
        <v>14</v>
      </c>
      <c r="C277" s="16"/>
      <c r="D277" s="7">
        <v>695.5</v>
      </c>
      <c r="E277" s="7"/>
      <c r="F277" s="8">
        <v>6249.09</v>
      </c>
      <c r="G277" s="4">
        <f t="shared" si="48"/>
        <v>4346242.1</v>
      </c>
      <c r="H277" s="5">
        <f t="shared" si="49"/>
        <v>362186.84</v>
      </c>
      <c r="I277" s="27">
        <v>0</v>
      </c>
      <c r="J277" s="27">
        <v>0</v>
      </c>
      <c r="K277" s="27">
        <f t="shared" si="50"/>
        <v>-10865.61</v>
      </c>
      <c r="L277" s="5">
        <v>-68536.88</v>
      </c>
      <c r="M277" s="5">
        <v>0</v>
      </c>
      <c r="N277" s="1">
        <f t="shared" si="51"/>
        <v>282784.35000000003</v>
      </c>
    </row>
    <row r="278" spans="1:14" ht="12.75">
      <c r="A278" s="15" t="s">
        <v>15</v>
      </c>
      <c r="B278" s="15" t="s">
        <v>16</v>
      </c>
      <c r="C278" s="18"/>
      <c r="D278" s="23">
        <v>226</v>
      </c>
      <c r="E278" s="24"/>
      <c r="F278" s="25">
        <v>6035.11</v>
      </c>
      <c r="G278" s="4">
        <f t="shared" si="48"/>
        <v>1363934.86</v>
      </c>
      <c r="H278" s="5">
        <f t="shared" si="49"/>
        <v>113661.24</v>
      </c>
      <c r="I278" s="27">
        <v>0</v>
      </c>
      <c r="J278" s="27">
        <v>0</v>
      </c>
      <c r="K278" s="27">
        <f t="shared" si="50"/>
        <v>-3409.84</v>
      </c>
      <c r="L278" s="26"/>
      <c r="M278" s="26">
        <v>0</v>
      </c>
      <c r="N278" s="1">
        <f t="shared" si="51"/>
        <v>110251.40000000001</v>
      </c>
    </row>
    <row r="279" spans="1:14" ht="12.75">
      <c r="A279" s="15" t="s">
        <v>15</v>
      </c>
      <c r="B279" s="15" t="s">
        <v>17</v>
      </c>
      <c r="C279" s="18"/>
      <c r="D279" s="23">
        <v>2567</v>
      </c>
      <c r="E279" s="23"/>
      <c r="F279" s="25">
        <v>5897.13</v>
      </c>
      <c r="G279" s="4">
        <f t="shared" si="48"/>
        <v>15137932.71</v>
      </c>
      <c r="H279" s="5">
        <f t="shared" si="49"/>
        <v>1261494.39</v>
      </c>
      <c r="I279" s="27">
        <v>0</v>
      </c>
      <c r="J279" s="27">
        <v>0</v>
      </c>
      <c r="K279" s="27">
        <f t="shared" si="50"/>
        <v>-37844.83</v>
      </c>
      <c r="L279" s="26"/>
      <c r="M279" s="26">
        <v>0</v>
      </c>
      <c r="N279" s="1">
        <f t="shared" si="51"/>
        <v>1223649.5599999998</v>
      </c>
    </row>
    <row r="280" spans="1:14" ht="12.75">
      <c r="A280" s="15" t="s">
        <v>15</v>
      </c>
      <c r="B280" s="15" t="s">
        <v>18</v>
      </c>
      <c r="C280" s="19"/>
      <c r="D280" s="23">
        <v>298.9</v>
      </c>
      <c r="E280" s="23"/>
      <c r="F280" s="25">
        <v>6920.63</v>
      </c>
      <c r="G280" s="4">
        <f t="shared" si="48"/>
        <v>2068576.31</v>
      </c>
      <c r="H280" s="5">
        <f t="shared" si="49"/>
        <v>172381.36</v>
      </c>
      <c r="I280" s="27">
        <v>0</v>
      </c>
      <c r="J280" s="27">
        <v>0</v>
      </c>
      <c r="K280" s="27">
        <f t="shared" si="50"/>
        <v>-5171.44</v>
      </c>
      <c r="L280" s="26"/>
      <c r="M280" s="26">
        <v>0</v>
      </c>
      <c r="N280" s="1">
        <f t="shared" si="51"/>
        <v>167209.91999999998</v>
      </c>
    </row>
    <row r="281" spans="1:14" ht="12.75">
      <c r="A281" s="1" t="s">
        <v>19</v>
      </c>
      <c r="B281" s="1" t="s">
        <v>20</v>
      </c>
      <c r="C281" s="18"/>
      <c r="D281" s="7">
        <v>223.6</v>
      </c>
      <c r="E281" s="7"/>
      <c r="F281" s="8">
        <v>6458.73</v>
      </c>
      <c r="G281" s="4">
        <f t="shared" si="48"/>
        <v>1444172.03</v>
      </c>
      <c r="H281" s="5">
        <f t="shared" si="49"/>
        <v>120347.67</v>
      </c>
      <c r="I281" s="27">
        <v>0</v>
      </c>
      <c r="J281" s="27">
        <v>0</v>
      </c>
      <c r="K281" s="27">
        <f t="shared" si="50"/>
        <v>-3610.43</v>
      </c>
      <c r="L281" s="5"/>
      <c r="M281" s="5">
        <v>0</v>
      </c>
      <c r="N281" s="1">
        <f t="shared" si="51"/>
        <v>116737.24</v>
      </c>
    </row>
    <row r="282" spans="1:14" ht="12.75">
      <c r="A282" s="17" t="s">
        <v>21</v>
      </c>
      <c r="B282" s="17" t="s">
        <v>22</v>
      </c>
      <c r="C282" s="18"/>
      <c r="D282" s="7">
        <v>57.8</v>
      </c>
      <c r="E282" s="7"/>
      <c r="F282" s="8">
        <v>7226.33</v>
      </c>
      <c r="G282" s="4">
        <f t="shared" si="48"/>
        <v>417681.87</v>
      </c>
      <c r="H282" s="5">
        <f t="shared" si="49"/>
        <v>34806.82</v>
      </c>
      <c r="I282" s="27">
        <v>0</v>
      </c>
      <c r="J282" s="27">
        <v>0</v>
      </c>
      <c r="K282" s="27">
        <f t="shared" si="50"/>
        <v>-1044.2</v>
      </c>
      <c r="L282" s="5"/>
      <c r="M282" s="5">
        <v>0</v>
      </c>
      <c r="N282" s="1">
        <f t="shared" si="51"/>
        <v>33762.62</v>
      </c>
    </row>
    <row r="283" spans="1:14" ht="12.75">
      <c r="A283" s="1" t="s">
        <v>23</v>
      </c>
      <c r="B283" s="35" t="s">
        <v>24</v>
      </c>
      <c r="C283" s="35"/>
      <c r="D283" s="9">
        <v>316.1</v>
      </c>
      <c r="E283" s="9"/>
      <c r="F283" s="10">
        <v>6336.59</v>
      </c>
      <c r="G283" s="4">
        <f t="shared" si="48"/>
        <v>2002996.1</v>
      </c>
      <c r="H283" s="5">
        <f t="shared" si="49"/>
        <v>166916.34</v>
      </c>
      <c r="I283" s="27">
        <v>0</v>
      </c>
      <c r="J283" s="27">
        <v>0</v>
      </c>
      <c r="K283" s="27">
        <f t="shared" si="50"/>
        <v>-5007.49</v>
      </c>
      <c r="L283" s="5">
        <v>-17750</v>
      </c>
      <c r="M283" s="5">
        <v>0</v>
      </c>
      <c r="N283" s="1">
        <f t="shared" si="51"/>
        <v>144158.85</v>
      </c>
    </row>
    <row r="284" spans="1:14" ht="12.75">
      <c r="A284" s="1" t="s">
        <v>23</v>
      </c>
      <c r="B284" s="1" t="s">
        <v>25</v>
      </c>
      <c r="C284" s="18"/>
      <c r="D284" s="9">
        <v>259</v>
      </c>
      <c r="E284" s="9"/>
      <c r="F284" s="10">
        <v>6520.219999999999</v>
      </c>
      <c r="G284" s="4">
        <f t="shared" si="48"/>
        <v>1688736.98</v>
      </c>
      <c r="H284" s="5">
        <f t="shared" si="49"/>
        <v>140728.08</v>
      </c>
      <c r="I284" s="27">
        <v>0</v>
      </c>
      <c r="J284" s="27">
        <v>0</v>
      </c>
      <c r="K284" s="27">
        <f t="shared" si="50"/>
        <v>-4221.84</v>
      </c>
      <c r="L284" s="5"/>
      <c r="M284" s="5">
        <v>0</v>
      </c>
      <c r="N284" s="1">
        <f t="shared" si="51"/>
        <v>136506.24</v>
      </c>
    </row>
    <row r="285" spans="1:14" ht="12.75">
      <c r="A285" s="1" t="s">
        <v>23</v>
      </c>
      <c r="B285" s="11" t="s">
        <v>26</v>
      </c>
      <c r="C285" s="16"/>
      <c r="D285" s="12">
        <v>183</v>
      </c>
      <c r="E285" s="12"/>
      <c r="F285" s="10">
        <v>6054.389999999999</v>
      </c>
      <c r="G285" s="4">
        <f t="shared" si="48"/>
        <v>1107953.37</v>
      </c>
      <c r="H285" s="5">
        <f t="shared" si="49"/>
        <v>92329.45</v>
      </c>
      <c r="I285" s="27">
        <v>0</v>
      </c>
      <c r="J285" s="27">
        <v>0</v>
      </c>
      <c r="K285" s="27">
        <f t="shared" si="50"/>
        <v>-2769.88</v>
      </c>
      <c r="L285" s="5"/>
      <c r="M285" s="5">
        <v>0</v>
      </c>
      <c r="N285" s="1">
        <f t="shared" si="51"/>
        <v>89559.56999999999</v>
      </c>
    </row>
    <row r="286" spans="1:14" ht="12.75">
      <c r="A286" s="1" t="s">
        <v>23</v>
      </c>
      <c r="B286" s="1" t="s">
        <v>27</v>
      </c>
      <c r="C286" s="16"/>
      <c r="D286" s="9">
        <v>448.4</v>
      </c>
      <c r="E286" s="9"/>
      <c r="F286" s="10">
        <v>6066.85</v>
      </c>
      <c r="G286" s="4">
        <f t="shared" si="48"/>
        <v>2720375.54</v>
      </c>
      <c r="H286" s="5">
        <f t="shared" si="49"/>
        <v>226697.96</v>
      </c>
      <c r="I286" s="27">
        <v>0</v>
      </c>
      <c r="J286" s="27">
        <v>0</v>
      </c>
      <c r="K286" s="27">
        <f t="shared" si="50"/>
        <v>-6800.94</v>
      </c>
      <c r="L286" s="5">
        <v>-42471.04</v>
      </c>
      <c r="M286" s="5">
        <v>0</v>
      </c>
      <c r="N286" s="1">
        <f t="shared" si="51"/>
        <v>177425.97999999998</v>
      </c>
    </row>
    <row r="287" spans="1:14" ht="12.75">
      <c r="A287" s="1" t="s">
        <v>23</v>
      </c>
      <c r="B287" s="1" t="s">
        <v>28</v>
      </c>
      <c r="C287" s="16"/>
      <c r="D287" s="9">
        <v>609</v>
      </c>
      <c r="E287" s="9"/>
      <c r="F287" s="10">
        <v>6072.59</v>
      </c>
      <c r="G287" s="4">
        <f t="shared" si="48"/>
        <v>3698207.31</v>
      </c>
      <c r="H287" s="5">
        <f t="shared" si="49"/>
        <v>308183.94</v>
      </c>
      <c r="I287" s="27">
        <v>0</v>
      </c>
      <c r="J287" s="27">
        <v>0</v>
      </c>
      <c r="K287" s="27">
        <f t="shared" si="50"/>
        <v>-9245.52</v>
      </c>
      <c r="L287" s="5"/>
      <c r="M287" s="5">
        <v>0</v>
      </c>
      <c r="N287" s="1">
        <f t="shared" si="51"/>
        <v>298938.42</v>
      </c>
    </row>
    <row r="288" spans="1:14" ht="12.75">
      <c r="A288" s="1" t="s">
        <v>23</v>
      </c>
      <c r="B288" s="1" t="s">
        <v>29</v>
      </c>
      <c r="C288" s="16"/>
      <c r="D288" s="9">
        <v>447.5</v>
      </c>
      <c r="E288" s="9"/>
      <c r="F288" s="10">
        <v>6081.32</v>
      </c>
      <c r="G288" s="4">
        <f t="shared" si="48"/>
        <v>2721390.7</v>
      </c>
      <c r="H288" s="5">
        <f t="shared" si="49"/>
        <v>226782.56</v>
      </c>
      <c r="I288" s="27">
        <v>0</v>
      </c>
      <c r="J288" s="27">
        <v>0</v>
      </c>
      <c r="K288" s="27">
        <f t="shared" si="50"/>
        <v>-6803.48</v>
      </c>
      <c r="L288" s="5"/>
      <c r="M288" s="5">
        <v>0</v>
      </c>
      <c r="N288" s="1">
        <f t="shared" si="51"/>
        <v>219979.08</v>
      </c>
    </row>
    <row r="289" spans="1:14" ht="12.75">
      <c r="A289" s="1" t="s">
        <v>30</v>
      </c>
      <c r="B289" s="1" t="s">
        <v>31</v>
      </c>
      <c r="C289" s="16"/>
      <c r="D289" s="9">
        <v>218.9</v>
      </c>
      <c r="E289" s="9"/>
      <c r="F289" s="10">
        <v>6472.25</v>
      </c>
      <c r="G289" s="4">
        <f t="shared" si="48"/>
        <v>1416775.53</v>
      </c>
      <c r="H289" s="5">
        <f t="shared" si="49"/>
        <v>118064.63</v>
      </c>
      <c r="I289" s="27">
        <v>0</v>
      </c>
      <c r="J289" s="27">
        <v>0</v>
      </c>
      <c r="K289" s="27">
        <f t="shared" si="50"/>
        <v>-3541.94</v>
      </c>
      <c r="L289" s="5"/>
      <c r="M289" s="5">
        <v>0</v>
      </c>
      <c r="N289" s="1">
        <f t="shared" si="51"/>
        <v>114522.69</v>
      </c>
    </row>
    <row r="290" spans="1:14" ht="12.75">
      <c r="A290" s="1" t="s">
        <v>32</v>
      </c>
      <c r="B290" s="1" t="s">
        <v>33</v>
      </c>
      <c r="C290" s="16"/>
      <c r="D290" s="9">
        <v>237</v>
      </c>
      <c r="E290" s="9"/>
      <c r="F290" s="10">
        <v>6154.26</v>
      </c>
      <c r="G290" s="4">
        <f t="shared" si="48"/>
        <v>1458559.62</v>
      </c>
      <c r="H290" s="5">
        <f t="shared" si="49"/>
        <v>121546.64</v>
      </c>
      <c r="I290" s="27">
        <v>0</v>
      </c>
      <c r="J290" s="27">
        <v>0</v>
      </c>
      <c r="K290" s="27">
        <f t="shared" si="50"/>
        <v>-3646.4</v>
      </c>
      <c r="L290" s="5"/>
      <c r="M290" s="5">
        <v>0</v>
      </c>
      <c r="N290" s="1">
        <f t="shared" si="51"/>
        <v>117900.24</v>
      </c>
    </row>
    <row r="291" spans="1:14" ht="12.75">
      <c r="A291" s="17" t="s">
        <v>32</v>
      </c>
      <c r="B291" s="17" t="s">
        <v>34</v>
      </c>
      <c r="C291" s="16"/>
      <c r="D291" s="9">
        <v>168</v>
      </c>
      <c r="E291" s="9"/>
      <c r="F291" s="10">
        <v>6131.96</v>
      </c>
      <c r="G291" s="4">
        <f t="shared" si="48"/>
        <v>1030169.28</v>
      </c>
      <c r="H291" s="5">
        <f t="shared" si="49"/>
        <v>85847.44</v>
      </c>
      <c r="I291" s="27">
        <v>0</v>
      </c>
      <c r="J291" s="27">
        <v>0</v>
      </c>
      <c r="K291" s="27">
        <f t="shared" si="50"/>
        <v>-2575.42</v>
      </c>
      <c r="L291" s="5"/>
      <c r="M291" s="5">
        <v>0</v>
      </c>
      <c r="N291" s="1">
        <f t="shared" si="51"/>
        <v>83272.02</v>
      </c>
    </row>
    <row r="292" spans="1:14" ht="12.75">
      <c r="A292" s="1" t="s">
        <v>35</v>
      </c>
      <c r="B292" s="1" t="s">
        <v>36</v>
      </c>
      <c r="C292" s="16"/>
      <c r="D292" s="9">
        <v>254.5</v>
      </c>
      <c r="E292" s="9"/>
      <c r="F292" s="10">
        <v>6130.5</v>
      </c>
      <c r="G292" s="4">
        <f t="shared" si="48"/>
        <v>1560212.25</v>
      </c>
      <c r="H292" s="5">
        <f t="shared" si="49"/>
        <v>130017.69</v>
      </c>
      <c r="I292" s="27">
        <v>0</v>
      </c>
      <c r="J292" s="27">
        <v>0</v>
      </c>
      <c r="K292" s="27">
        <f t="shared" si="50"/>
        <v>-3900.53</v>
      </c>
      <c r="L292" s="5">
        <v>-40487.5</v>
      </c>
      <c r="M292" s="5">
        <v>7534.26</v>
      </c>
      <c r="N292" s="1">
        <f t="shared" si="51"/>
        <v>93163.92</v>
      </c>
    </row>
    <row r="293" spans="1:14" ht="12.75">
      <c r="A293" s="1" t="s">
        <v>35</v>
      </c>
      <c r="B293" s="1" t="s">
        <v>37</v>
      </c>
      <c r="C293" s="16"/>
      <c r="D293" s="9">
        <v>180.5</v>
      </c>
      <c r="E293" s="13">
        <v>6130.5</v>
      </c>
      <c r="F293" s="25">
        <v>5897.13</v>
      </c>
      <c r="G293" s="4">
        <f>ROUND((D293*F293)+(2*E293),2)</f>
        <v>1076692.97</v>
      </c>
      <c r="H293" s="5">
        <f t="shared" si="49"/>
        <v>89724.41</v>
      </c>
      <c r="I293" s="27">
        <v>0</v>
      </c>
      <c r="J293" s="27">
        <v>0</v>
      </c>
      <c r="K293" s="27">
        <f t="shared" si="50"/>
        <v>-2691.73</v>
      </c>
      <c r="L293" s="5"/>
      <c r="M293" s="5">
        <v>0</v>
      </c>
      <c r="N293" s="1">
        <f t="shared" si="51"/>
        <v>87032.68000000001</v>
      </c>
    </row>
    <row r="294" spans="1:14" ht="12.75">
      <c r="A294" s="1" t="s">
        <v>35</v>
      </c>
      <c r="B294" s="1" t="s">
        <v>38</v>
      </c>
      <c r="C294" s="16"/>
      <c r="D294" s="9">
        <v>294</v>
      </c>
      <c r="E294" s="9"/>
      <c r="F294" s="25">
        <v>5897.13</v>
      </c>
      <c r="G294" s="4">
        <f>ROUND(D294*F294,2)</f>
        <v>1733756.22</v>
      </c>
      <c r="H294" s="5">
        <f t="shared" si="49"/>
        <v>144479.69</v>
      </c>
      <c r="I294" s="27">
        <v>0</v>
      </c>
      <c r="J294" s="27">
        <v>0</v>
      </c>
      <c r="K294" s="27">
        <f t="shared" si="50"/>
        <v>-4334.39</v>
      </c>
      <c r="L294" s="5"/>
      <c r="M294" s="5">
        <v>0</v>
      </c>
      <c r="N294" s="1">
        <f t="shared" si="51"/>
        <v>140145.3</v>
      </c>
    </row>
    <row r="295" spans="1:14" ht="12.75">
      <c r="A295" s="1" t="s">
        <v>35</v>
      </c>
      <c r="B295" s="1" t="s">
        <v>44</v>
      </c>
      <c r="C295" s="16"/>
      <c r="D295" s="9">
        <v>200.5</v>
      </c>
      <c r="E295" s="9"/>
      <c r="F295" s="8">
        <v>5982.17</v>
      </c>
      <c r="G295" s="4">
        <f>ROUND(D295*F295,2)</f>
        <v>1199425.09</v>
      </c>
      <c r="H295" s="5">
        <f t="shared" si="49"/>
        <v>99952.09</v>
      </c>
      <c r="I295" s="27">
        <v>0</v>
      </c>
      <c r="J295" s="27">
        <v>0</v>
      </c>
      <c r="K295" s="27">
        <f t="shared" si="50"/>
        <v>-2998.56</v>
      </c>
      <c r="L295" s="5"/>
      <c r="M295" s="5">
        <v>0</v>
      </c>
      <c r="N295" s="1">
        <f t="shared" si="51"/>
        <v>96953.53</v>
      </c>
    </row>
    <row r="296" spans="1:14" ht="12.75">
      <c r="A296" s="1" t="s">
        <v>39</v>
      </c>
      <c r="B296" s="1" t="s">
        <v>40</v>
      </c>
      <c r="C296" s="16"/>
      <c r="D296" s="14">
        <v>679.7</v>
      </c>
      <c r="E296" s="15"/>
      <c r="F296" s="10">
        <v>5683.12</v>
      </c>
      <c r="G296" s="4">
        <f>ROUND(D296*F296,2)</f>
        <v>3862816.66</v>
      </c>
      <c r="H296" s="5">
        <f t="shared" si="49"/>
        <v>321901.39</v>
      </c>
      <c r="I296" s="27">
        <v>0</v>
      </c>
      <c r="J296" s="27">
        <v>0</v>
      </c>
      <c r="K296" s="27">
        <f t="shared" si="50"/>
        <v>-9657.04</v>
      </c>
      <c r="L296" s="5">
        <v>-38840.63</v>
      </c>
      <c r="M296" s="5">
        <v>0</v>
      </c>
      <c r="N296" s="1">
        <f t="shared" si="51"/>
        <v>273403.72000000003</v>
      </c>
    </row>
    <row r="297" spans="1:14" ht="12.75">
      <c r="A297" s="17" t="s">
        <v>41</v>
      </c>
      <c r="B297" s="17" t="s">
        <v>42</v>
      </c>
      <c r="C297" s="16"/>
      <c r="D297" s="14">
        <v>158</v>
      </c>
      <c r="E297" s="15"/>
      <c r="F297" s="10">
        <v>6505.22</v>
      </c>
      <c r="G297" s="4">
        <f>ROUND(D297*F297,2)</f>
        <v>1027824.76</v>
      </c>
      <c r="H297" s="5">
        <f t="shared" si="49"/>
        <v>85652.06</v>
      </c>
      <c r="I297" s="27">
        <v>0</v>
      </c>
      <c r="J297" s="27">
        <v>0</v>
      </c>
      <c r="K297" s="27">
        <f t="shared" si="50"/>
        <v>-2569.56</v>
      </c>
      <c r="L297" s="5"/>
      <c r="M297" s="5">
        <v>0</v>
      </c>
      <c r="N297" s="1">
        <f t="shared" si="51"/>
        <v>83082.5</v>
      </c>
    </row>
    <row r="298" spans="1:14" ht="12.75">
      <c r="A298" s="16"/>
      <c r="B298" s="16"/>
      <c r="C298" s="16"/>
      <c r="D298" s="20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21"/>
      <c r="B299" s="21"/>
      <c r="C299" s="21"/>
      <c r="D299" s="22">
        <f>SUM(D275:D298)</f>
        <v>11288.500000000002</v>
      </c>
      <c r="E299" s="21"/>
      <c r="F299" s="21"/>
      <c r="G299" s="21">
        <f aca="true" t="shared" si="52" ref="G299:N299">SUM(G275:G298)</f>
        <v>69726751.91000001</v>
      </c>
      <c r="H299" s="21">
        <f t="shared" si="52"/>
        <v>5810562.66</v>
      </c>
      <c r="I299" s="21">
        <f t="shared" si="52"/>
        <v>0</v>
      </c>
      <c r="J299" s="21">
        <f t="shared" si="52"/>
        <v>0</v>
      </c>
      <c r="K299" s="21">
        <f t="shared" si="52"/>
        <v>-174316.87000000005</v>
      </c>
      <c r="L299" s="21">
        <f t="shared" si="52"/>
        <v>-458929.8</v>
      </c>
      <c r="M299" s="21">
        <f t="shared" si="52"/>
        <v>7534.26</v>
      </c>
      <c r="N299" s="16">
        <f t="shared" si="52"/>
        <v>5184850.25</v>
      </c>
    </row>
    <row r="303" spans="1:14" ht="63.75">
      <c r="A303" s="28" t="s">
        <v>57</v>
      </c>
      <c r="B303" s="29"/>
      <c r="C303" s="29"/>
      <c r="D303" s="30" t="s">
        <v>0</v>
      </c>
      <c r="E303" s="30" t="s">
        <v>1</v>
      </c>
      <c r="F303" s="30" t="s">
        <v>2</v>
      </c>
      <c r="G303" s="30" t="s">
        <v>3</v>
      </c>
      <c r="H303" s="30" t="s">
        <v>4</v>
      </c>
      <c r="I303" s="30" t="s">
        <v>5</v>
      </c>
      <c r="J303" s="30" t="s">
        <v>6</v>
      </c>
      <c r="K303" s="30" t="s">
        <v>7</v>
      </c>
      <c r="L303" s="30" t="s">
        <v>45</v>
      </c>
      <c r="M303" s="30" t="s">
        <v>52</v>
      </c>
      <c r="N303" s="30" t="s">
        <v>8</v>
      </c>
    </row>
    <row r="304" spans="1:14" ht="12.75">
      <c r="A304" s="16"/>
      <c r="B304" s="16"/>
      <c r="C304" s="16"/>
      <c r="D304" s="32"/>
      <c r="E304" s="32"/>
      <c r="F304" s="27"/>
      <c r="G304" s="27"/>
      <c r="H304" s="27"/>
      <c r="I304" s="27"/>
      <c r="J304" s="27"/>
      <c r="K304" s="27"/>
      <c r="L304" s="27"/>
      <c r="M304" s="27"/>
      <c r="N304" s="15"/>
    </row>
    <row r="305" spans="1:14" ht="12.75">
      <c r="A305" s="1" t="s">
        <v>9</v>
      </c>
      <c r="B305" s="1" t="s">
        <v>10</v>
      </c>
      <c r="C305" s="16"/>
      <c r="D305" s="2">
        <v>2032.5</v>
      </c>
      <c r="E305" s="2"/>
      <c r="F305" s="3">
        <v>6406.34</v>
      </c>
      <c r="G305" s="4">
        <f aca="true" t="shared" si="53" ref="G305:G322">ROUND(D305*F305,2)</f>
        <v>13020886.05</v>
      </c>
      <c r="H305" s="5">
        <f>ROUND(G305/12,2)</f>
        <v>1085073.84</v>
      </c>
      <c r="I305" s="27">
        <v>0</v>
      </c>
      <c r="J305" s="27">
        <v>0</v>
      </c>
      <c r="K305" s="27">
        <f>ROUND(H305*-0.03,2)</f>
        <v>-32552.22</v>
      </c>
      <c r="L305" s="5">
        <f>-80778.21-70877.08</f>
        <v>-151655.29</v>
      </c>
      <c r="M305" s="5">
        <v>0</v>
      </c>
      <c r="N305" s="1">
        <f>H305+I305+J305+K305+L305+M305</f>
        <v>900866.3300000001</v>
      </c>
    </row>
    <row r="306" spans="1:14" ht="12.75">
      <c r="A306" s="17" t="s">
        <v>11</v>
      </c>
      <c r="B306" s="17" t="s">
        <v>12</v>
      </c>
      <c r="C306" s="16"/>
      <c r="D306" s="2">
        <v>533.1</v>
      </c>
      <c r="E306" s="2"/>
      <c r="F306" s="3">
        <v>6793.16</v>
      </c>
      <c r="G306" s="4">
        <f t="shared" si="53"/>
        <v>3621433.6</v>
      </c>
      <c r="H306" s="5">
        <f aca="true" t="shared" si="54" ref="H306:H327">ROUND(G306/12,2)</f>
        <v>301786.13</v>
      </c>
      <c r="I306" s="27">
        <v>0</v>
      </c>
      <c r="J306" s="27">
        <v>0</v>
      </c>
      <c r="K306" s="27">
        <f aca="true" t="shared" si="55" ref="K306:K327">ROUND(H306*-0.03,2)</f>
        <v>-9053.58</v>
      </c>
      <c r="L306" s="5">
        <f>-55830.21</f>
        <v>-55830.21</v>
      </c>
      <c r="M306" s="5">
        <v>0</v>
      </c>
      <c r="N306" s="1">
        <f aca="true" t="shared" si="56" ref="N306:N327">H306+I306+J306+K306+L306+M306</f>
        <v>236902.34</v>
      </c>
    </row>
    <row r="307" spans="1:14" ht="12.75">
      <c r="A307" s="1" t="s">
        <v>13</v>
      </c>
      <c r="B307" s="1" t="s">
        <v>14</v>
      </c>
      <c r="C307" s="16"/>
      <c r="D307" s="7">
        <v>695.5</v>
      </c>
      <c r="E307" s="7"/>
      <c r="F307" s="8">
        <v>6249.09</v>
      </c>
      <c r="G307" s="4">
        <f t="shared" si="53"/>
        <v>4346242.1</v>
      </c>
      <c r="H307" s="5">
        <f t="shared" si="54"/>
        <v>362186.84</v>
      </c>
      <c r="I307" s="27">
        <v>0</v>
      </c>
      <c r="J307" s="27">
        <v>0</v>
      </c>
      <c r="K307" s="27">
        <f t="shared" si="55"/>
        <v>-10865.61</v>
      </c>
      <c r="L307" s="5">
        <v>-68541.04</v>
      </c>
      <c r="M307" s="5">
        <v>0</v>
      </c>
      <c r="N307" s="1">
        <f t="shared" si="56"/>
        <v>282780.19000000006</v>
      </c>
    </row>
    <row r="308" spans="1:14" ht="12.75">
      <c r="A308" s="15" t="s">
        <v>15</v>
      </c>
      <c r="B308" s="15" t="s">
        <v>16</v>
      </c>
      <c r="C308" s="18"/>
      <c r="D308" s="23">
        <v>226</v>
      </c>
      <c r="E308" s="24"/>
      <c r="F308" s="25">
        <v>6035.11</v>
      </c>
      <c r="G308" s="4">
        <f t="shared" si="53"/>
        <v>1363934.86</v>
      </c>
      <c r="H308" s="5">
        <f t="shared" si="54"/>
        <v>113661.24</v>
      </c>
      <c r="I308" s="27">
        <v>0</v>
      </c>
      <c r="J308" s="27">
        <v>0</v>
      </c>
      <c r="K308" s="27">
        <f t="shared" si="55"/>
        <v>-3409.84</v>
      </c>
      <c r="L308" s="26"/>
      <c r="M308" s="26">
        <v>0</v>
      </c>
      <c r="N308" s="1">
        <f t="shared" si="56"/>
        <v>110251.40000000001</v>
      </c>
    </row>
    <row r="309" spans="1:14" ht="12.75">
      <c r="A309" s="15" t="s">
        <v>15</v>
      </c>
      <c r="B309" s="15" t="s">
        <v>17</v>
      </c>
      <c r="C309" s="18"/>
      <c r="D309" s="23">
        <v>2567</v>
      </c>
      <c r="E309" s="23"/>
      <c r="F309" s="25">
        <v>5897.13</v>
      </c>
      <c r="G309" s="4">
        <f t="shared" si="53"/>
        <v>15137932.71</v>
      </c>
      <c r="H309" s="5">
        <f t="shared" si="54"/>
        <v>1261494.39</v>
      </c>
      <c r="I309" s="27">
        <v>0</v>
      </c>
      <c r="J309" s="27">
        <v>0</v>
      </c>
      <c r="K309" s="27">
        <f t="shared" si="55"/>
        <v>-37844.83</v>
      </c>
      <c r="L309" s="26"/>
      <c r="M309" s="26">
        <v>0</v>
      </c>
      <c r="N309" s="1">
        <f t="shared" si="56"/>
        <v>1223649.5599999998</v>
      </c>
    </row>
    <row r="310" spans="1:14" ht="12.75">
      <c r="A310" s="15" t="s">
        <v>15</v>
      </c>
      <c r="B310" s="15" t="s">
        <v>18</v>
      </c>
      <c r="C310" s="19"/>
      <c r="D310" s="23">
        <v>298.9</v>
      </c>
      <c r="E310" s="23"/>
      <c r="F310" s="25">
        <v>6920.63</v>
      </c>
      <c r="G310" s="4">
        <f t="shared" si="53"/>
        <v>2068576.31</v>
      </c>
      <c r="H310" s="5">
        <f t="shared" si="54"/>
        <v>172381.36</v>
      </c>
      <c r="I310" s="27">
        <v>0</v>
      </c>
      <c r="J310" s="27">
        <v>0</v>
      </c>
      <c r="K310" s="27">
        <f t="shared" si="55"/>
        <v>-5171.44</v>
      </c>
      <c r="L310" s="26"/>
      <c r="M310" s="26">
        <v>0</v>
      </c>
      <c r="N310" s="1">
        <f t="shared" si="56"/>
        <v>167209.91999999998</v>
      </c>
    </row>
    <row r="311" spans="1:14" ht="12.75">
      <c r="A311" s="1" t="s">
        <v>19</v>
      </c>
      <c r="B311" s="1" t="s">
        <v>20</v>
      </c>
      <c r="C311" s="18"/>
      <c r="D311" s="7">
        <v>223.6</v>
      </c>
      <c r="E311" s="7"/>
      <c r="F311" s="8">
        <v>6458.73</v>
      </c>
      <c r="G311" s="4">
        <f t="shared" si="53"/>
        <v>1444172.03</v>
      </c>
      <c r="H311" s="5">
        <f t="shared" si="54"/>
        <v>120347.67</v>
      </c>
      <c r="I311" s="27">
        <v>0</v>
      </c>
      <c r="J311" s="27">
        <v>0</v>
      </c>
      <c r="K311" s="27">
        <f t="shared" si="55"/>
        <v>-3610.43</v>
      </c>
      <c r="L311" s="5"/>
      <c r="M311" s="5">
        <v>0</v>
      </c>
      <c r="N311" s="1">
        <f t="shared" si="56"/>
        <v>116737.24</v>
      </c>
    </row>
    <row r="312" spans="1:14" ht="12.75">
      <c r="A312" s="17" t="s">
        <v>21</v>
      </c>
      <c r="B312" s="17" t="s">
        <v>22</v>
      </c>
      <c r="C312" s="18"/>
      <c r="D312" s="7">
        <v>57.8</v>
      </c>
      <c r="E312" s="7"/>
      <c r="F312" s="8">
        <v>7226.33</v>
      </c>
      <c r="G312" s="4">
        <f t="shared" si="53"/>
        <v>417681.87</v>
      </c>
      <c r="H312" s="5">
        <f t="shared" si="54"/>
        <v>34806.82</v>
      </c>
      <c r="I312" s="27">
        <v>0</v>
      </c>
      <c r="J312" s="27">
        <v>0</v>
      </c>
      <c r="K312" s="27">
        <f t="shared" si="55"/>
        <v>-1044.2</v>
      </c>
      <c r="L312" s="5"/>
      <c r="M312" s="5">
        <v>0</v>
      </c>
      <c r="N312" s="1">
        <f t="shared" si="56"/>
        <v>33762.62</v>
      </c>
    </row>
    <row r="313" spans="1:14" ht="12.75">
      <c r="A313" s="1" t="s">
        <v>23</v>
      </c>
      <c r="B313" s="35" t="s">
        <v>24</v>
      </c>
      <c r="C313" s="35"/>
      <c r="D313" s="9">
        <v>316.1</v>
      </c>
      <c r="E313" s="9"/>
      <c r="F313" s="10">
        <v>6336.59</v>
      </c>
      <c r="G313" s="4">
        <f t="shared" si="53"/>
        <v>2002996.1</v>
      </c>
      <c r="H313" s="5">
        <f t="shared" si="54"/>
        <v>166916.34</v>
      </c>
      <c r="I313" s="27">
        <v>0</v>
      </c>
      <c r="J313" s="27">
        <v>0</v>
      </c>
      <c r="K313" s="27">
        <f t="shared" si="55"/>
        <v>-5007.49</v>
      </c>
      <c r="L313" s="5">
        <v>-17750</v>
      </c>
      <c r="M313" s="5">
        <v>0</v>
      </c>
      <c r="N313" s="1">
        <f t="shared" si="56"/>
        <v>144158.85</v>
      </c>
    </row>
    <row r="314" spans="1:14" ht="12.75">
      <c r="A314" s="1" t="s">
        <v>23</v>
      </c>
      <c r="B314" s="1" t="s">
        <v>25</v>
      </c>
      <c r="C314" s="18"/>
      <c r="D314" s="9">
        <v>259</v>
      </c>
      <c r="E314" s="9"/>
      <c r="F314" s="10">
        <v>6520.219999999999</v>
      </c>
      <c r="G314" s="4">
        <f t="shared" si="53"/>
        <v>1688736.98</v>
      </c>
      <c r="H314" s="5">
        <f t="shared" si="54"/>
        <v>140728.08</v>
      </c>
      <c r="I314" s="27">
        <v>0</v>
      </c>
      <c r="J314" s="27">
        <v>0</v>
      </c>
      <c r="K314" s="27">
        <f t="shared" si="55"/>
        <v>-4221.84</v>
      </c>
      <c r="L314" s="5"/>
      <c r="M314" s="5">
        <v>0</v>
      </c>
      <c r="N314" s="1">
        <f t="shared" si="56"/>
        <v>136506.24</v>
      </c>
    </row>
    <row r="315" spans="1:14" ht="12.75">
      <c r="A315" s="1" t="s">
        <v>23</v>
      </c>
      <c r="B315" s="11" t="s">
        <v>26</v>
      </c>
      <c r="C315" s="16"/>
      <c r="D315" s="12">
        <v>183</v>
      </c>
      <c r="E315" s="12"/>
      <c r="F315" s="10">
        <v>6054.389999999999</v>
      </c>
      <c r="G315" s="4">
        <f t="shared" si="53"/>
        <v>1107953.37</v>
      </c>
      <c r="H315" s="5">
        <f t="shared" si="54"/>
        <v>92329.45</v>
      </c>
      <c r="I315" s="27">
        <v>0</v>
      </c>
      <c r="J315" s="27">
        <v>0</v>
      </c>
      <c r="K315" s="27">
        <f t="shared" si="55"/>
        <v>-2769.88</v>
      </c>
      <c r="L315" s="5"/>
      <c r="M315" s="5">
        <v>0</v>
      </c>
      <c r="N315" s="1">
        <f t="shared" si="56"/>
        <v>89559.56999999999</v>
      </c>
    </row>
    <row r="316" spans="1:14" ht="12.75">
      <c r="A316" s="1" t="s">
        <v>23</v>
      </c>
      <c r="B316" s="1" t="s">
        <v>27</v>
      </c>
      <c r="C316" s="16"/>
      <c r="D316" s="9">
        <v>448.4</v>
      </c>
      <c r="E316" s="9"/>
      <c r="F316" s="10">
        <v>6066.85</v>
      </c>
      <c r="G316" s="4">
        <f t="shared" si="53"/>
        <v>2720375.54</v>
      </c>
      <c r="H316" s="5">
        <f t="shared" si="54"/>
        <v>226697.96</v>
      </c>
      <c r="I316" s="27">
        <v>0</v>
      </c>
      <c r="J316" s="27">
        <v>0</v>
      </c>
      <c r="K316" s="27">
        <f t="shared" si="55"/>
        <v>-6800.94</v>
      </c>
      <c r="L316" s="5">
        <v>-44033.54</v>
      </c>
      <c r="M316" s="5">
        <v>0</v>
      </c>
      <c r="N316" s="1">
        <f t="shared" si="56"/>
        <v>175863.47999999998</v>
      </c>
    </row>
    <row r="317" spans="1:14" ht="12.75">
      <c r="A317" s="1" t="s">
        <v>23</v>
      </c>
      <c r="B317" s="1" t="s">
        <v>28</v>
      </c>
      <c r="C317" s="16"/>
      <c r="D317" s="9">
        <v>609</v>
      </c>
      <c r="E317" s="9"/>
      <c r="F317" s="10">
        <v>6072.59</v>
      </c>
      <c r="G317" s="4">
        <f t="shared" si="53"/>
        <v>3698207.31</v>
      </c>
      <c r="H317" s="5">
        <f t="shared" si="54"/>
        <v>308183.94</v>
      </c>
      <c r="I317" s="27">
        <v>0</v>
      </c>
      <c r="J317" s="27">
        <v>0</v>
      </c>
      <c r="K317" s="27">
        <f t="shared" si="55"/>
        <v>-9245.52</v>
      </c>
      <c r="L317" s="5"/>
      <c r="M317" s="5">
        <v>0</v>
      </c>
      <c r="N317" s="1">
        <f t="shared" si="56"/>
        <v>298938.42</v>
      </c>
    </row>
    <row r="318" spans="1:14" ht="12.75">
      <c r="A318" s="1" t="s">
        <v>23</v>
      </c>
      <c r="B318" s="1" t="s">
        <v>29</v>
      </c>
      <c r="C318" s="16"/>
      <c r="D318" s="9">
        <v>447.5</v>
      </c>
      <c r="E318" s="9"/>
      <c r="F318" s="10">
        <v>6081.32</v>
      </c>
      <c r="G318" s="4">
        <f t="shared" si="53"/>
        <v>2721390.7</v>
      </c>
      <c r="H318" s="5">
        <f t="shared" si="54"/>
        <v>226782.56</v>
      </c>
      <c r="I318" s="27">
        <v>0</v>
      </c>
      <c r="J318" s="27">
        <v>0</v>
      </c>
      <c r="K318" s="27">
        <f t="shared" si="55"/>
        <v>-6803.48</v>
      </c>
      <c r="L318" s="5"/>
      <c r="M318" s="5">
        <v>0</v>
      </c>
      <c r="N318" s="1">
        <f t="shared" si="56"/>
        <v>219979.08</v>
      </c>
    </row>
    <row r="319" spans="1:14" ht="12.75">
      <c r="A319" s="1" t="s">
        <v>30</v>
      </c>
      <c r="B319" s="1" t="s">
        <v>31</v>
      </c>
      <c r="C319" s="16"/>
      <c r="D319" s="9">
        <v>218.9</v>
      </c>
      <c r="E319" s="9"/>
      <c r="F319" s="10">
        <v>6472.25</v>
      </c>
      <c r="G319" s="4">
        <f t="shared" si="53"/>
        <v>1416775.53</v>
      </c>
      <c r="H319" s="5">
        <f t="shared" si="54"/>
        <v>118064.63</v>
      </c>
      <c r="I319" s="27">
        <v>0</v>
      </c>
      <c r="J319" s="27">
        <v>0</v>
      </c>
      <c r="K319" s="27">
        <f t="shared" si="55"/>
        <v>-3541.94</v>
      </c>
      <c r="L319" s="5"/>
      <c r="M319" s="5">
        <v>0</v>
      </c>
      <c r="N319" s="1">
        <f t="shared" si="56"/>
        <v>114522.69</v>
      </c>
    </row>
    <row r="320" spans="1:14" ht="12.75">
      <c r="A320" s="1" t="s">
        <v>32</v>
      </c>
      <c r="B320" s="1" t="s">
        <v>33</v>
      </c>
      <c r="C320" s="16"/>
      <c r="D320" s="9">
        <v>237</v>
      </c>
      <c r="E320" s="9"/>
      <c r="F320" s="10">
        <v>6154.26</v>
      </c>
      <c r="G320" s="4">
        <f t="shared" si="53"/>
        <v>1458559.62</v>
      </c>
      <c r="H320" s="5">
        <f t="shared" si="54"/>
        <v>121546.64</v>
      </c>
      <c r="I320" s="27">
        <v>0</v>
      </c>
      <c r="J320" s="27">
        <v>0</v>
      </c>
      <c r="K320" s="27">
        <f t="shared" si="55"/>
        <v>-3646.4</v>
      </c>
      <c r="L320" s="5"/>
      <c r="M320" s="5">
        <v>0</v>
      </c>
      <c r="N320" s="1">
        <f t="shared" si="56"/>
        <v>117900.24</v>
      </c>
    </row>
    <row r="321" spans="1:14" ht="12.75">
      <c r="A321" s="17" t="s">
        <v>32</v>
      </c>
      <c r="B321" s="17" t="s">
        <v>34</v>
      </c>
      <c r="C321" s="16"/>
      <c r="D321" s="9">
        <v>168</v>
      </c>
      <c r="E321" s="9"/>
      <c r="F321" s="10">
        <v>6131.96</v>
      </c>
      <c r="G321" s="4">
        <f t="shared" si="53"/>
        <v>1030169.28</v>
      </c>
      <c r="H321" s="5">
        <f t="shared" si="54"/>
        <v>85847.44</v>
      </c>
      <c r="I321" s="27">
        <v>0</v>
      </c>
      <c r="J321" s="27">
        <v>0</v>
      </c>
      <c r="K321" s="27">
        <f t="shared" si="55"/>
        <v>-2575.42</v>
      </c>
      <c r="L321" s="5"/>
      <c r="M321" s="5">
        <v>0</v>
      </c>
      <c r="N321" s="1">
        <f t="shared" si="56"/>
        <v>83272.02</v>
      </c>
    </row>
    <row r="322" spans="1:14" ht="12.75">
      <c r="A322" s="1" t="s">
        <v>35</v>
      </c>
      <c r="B322" s="1" t="s">
        <v>36</v>
      </c>
      <c r="C322" s="16"/>
      <c r="D322" s="9">
        <v>254.5</v>
      </c>
      <c r="E322" s="9"/>
      <c r="F322" s="10">
        <v>6130.5</v>
      </c>
      <c r="G322" s="4">
        <f t="shared" si="53"/>
        <v>1560212.25</v>
      </c>
      <c r="H322" s="5">
        <f t="shared" si="54"/>
        <v>130017.69</v>
      </c>
      <c r="I322" s="27">
        <v>0</v>
      </c>
      <c r="J322" s="27">
        <v>0</v>
      </c>
      <c r="K322" s="27">
        <f t="shared" si="55"/>
        <v>-3900.53</v>
      </c>
      <c r="L322" s="5">
        <v>-40487.5</v>
      </c>
      <c r="M322" s="5">
        <v>0</v>
      </c>
      <c r="N322" s="1">
        <f t="shared" si="56"/>
        <v>85629.66</v>
      </c>
    </row>
    <row r="323" spans="1:14" ht="12.75">
      <c r="A323" s="1" t="s">
        <v>35</v>
      </c>
      <c r="B323" s="1" t="s">
        <v>37</v>
      </c>
      <c r="C323" s="16"/>
      <c r="D323" s="9">
        <v>180.5</v>
      </c>
      <c r="E323" s="13">
        <v>6130.5</v>
      </c>
      <c r="F323" s="25">
        <v>5897.13</v>
      </c>
      <c r="G323" s="4">
        <f>ROUND((D323*F323)+(2*E323),2)</f>
        <v>1076692.97</v>
      </c>
      <c r="H323" s="5">
        <f t="shared" si="54"/>
        <v>89724.41</v>
      </c>
      <c r="I323" s="27">
        <v>0</v>
      </c>
      <c r="J323" s="27">
        <v>0</v>
      </c>
      <c r="K323" s="27">
        <f t="shared" si="55"/>
        <v>-2691.73</v>
      </c>
      <c r="L323" s="5"/>
      <c r="M323" s="5">
        <v>0</v>
      </c>
      <c r="N323" s="1">
        <f t="shared" si="56"/>
        <v>87032.68000000001</v>
      </c>
    </row>
    <row r="324" spans="1:14" ht="12.75">
      <c r="A324" s="1" t="s">
        <v>35</v>
      </c>
      <c r="B324" s="1" t="s">
        <v>38</v>
      </c>
      <c r="C324" s="16"/>
      <c r="D324" s="9">
        <v>294</v>
      </c>
      <c r="E324" s="9"/>
      <c r="F324" s="25">
        <v>5897.13</v>
      </c>
      <c r="G324" s="4">
        <f>ROUND(D324*F324,2)</f>
        <v>1733756.22</v>
      </c>
      <c r="H324" s="5">
        <f t="shared" si="54"/>
        <v>144479.69</v>
      </c>
      <c r="I324" s="27">
        <v>0</v>
      </c>
      <c r="J324" s="27">
        <v>0</v>
      </c>
      <c r="K324" s="27">
        <f t="shared" si="55"/>
        <v>-4334.39</v>
      </c>
      <c r="L324" s="5"/>
      <c r="M324" s="5">
        <v>0</v>
      </c>
      <c r="N324" s="1">
        <f t="shared" si="56"/>
        <v>140145.3</v>
      </c>
    </row>
    <row r="325" spans="1:14" ht="12.75">
      <c r="A325" s="1" t="s">
        <v>35</v>
      </c>
      <c r="B325" s="1" t="s">
        <v>44</v>
      </c>
      <c r="C325" s="16"/>
      <c r="D325" s="9">
        <v>200.5</v>
      </c>
      <c r="E325" s="9"/>
      <c r="F325" s="8">
        <v>5982.17</v>
      </c>
      <c r="G325" s="4">
        <f>ROUND(D325*F325,2)</f>
        <v>1199425.09</v>
      </c>
      <c r="H325" s="5">
        <f t="shared" si="54"/>
        <v>99952.09</v>
      </c>
      <c r="I325" s="27">
        <v>0</v>
      </c>
      <c r="J325" s="27">
        <v>0</v>
      </c>
      <c r="K325" s="27">
        <f t="shared" si="55"/>
        <v>-2998.56</v>
      </c>
      <c r="L325" s="5"/>
      <c r="M325" s="5">
        <v>0</v>
      </c>
      <c r="N325" s="1">
        <f t="shared" si="56"/>
        <v>96953.53</v>
      </c>
    </row>
    <row r="326" spans="1:14" ht="12.75">
      <c r="A326" s="1" t="s">
        <v>39</v>
      </c>
      <c r="B326" s="1" t="s">
        <v>40</v>
      </c>
      <c r="C326" s="16"/>
      <c r="D326" s="14">
        <v>679.7</v>
      </c>
      <c r="E326" s="15"/>
      <c r="F326" s="10">
        <v>5683.12</v>
      </c>
      <c r="G326" s="4">
        <f>ROUND(D326*F326,2)</f>
        <v>3862816.66</v>
      </c>
      <c r="H326" s="5">
        <f t="shared" si="54"/>
        <v>321901.39</v>
      </c>
      <c r="I326" s="27">
        <v>0</v>
      </c>
      <c r="J326" s="27">
        <v>0</v>
      </c>
      <c r="K326" s="27">
        <f t="shared" si="55"/>
        <v>-9657.04</v>
      </c>
      <c r="L326" s="5">
        <v>-38840.63</v>
      </c>
      <c r="M326" s="5">
        <v>0</v>
      </c>
      <c r="N326" s="1">
        <f t="shared" si="56"/>
        <v>273403.72000000003</v>
      </c>
    </row>
    <row r="327" spans="1:14" ht="12.75">
      <c r="A327" s="17" t="s">
        <v>41</v>
      </c>
      <c r="B327" s="17" t="s">
        <v>42</v>
      </c>
      <c r="C327" s="16"/>
      <c r="D327" s="14">
        <v>158</v>
      </c>
      <c r="E327" s="15"/>
      <c r="F327" s="10">
        <v>6505.22</v>
      </c>
      <c r="G327" s="4">
        <f>ROUND(D327*F327,2)</f>
        <v>1027824.76</v>
      </c>
      <c r="H327" s="5">
        <f t="shared" si="54"/>
        <v>85652.06</v>
      </c>
      <c r="I327" s="27">
        <v>0</v>
      </c>
      <c r="J327" s="27">
        <v>0</v>
      </c>
      <c r="K327" s="27">
        <f t="shared" si="55"/>
        <v>-2569.56</v>
      </c>
      <c r="L327" s="5"/>
      <c r="M327" s="5">
        <v>0</v>
      </c>
      <c r="N327" s="1">
        <f t="shared" si="56"/>
        <v>83082.5</v>
      </c>
    </row>
    <row r="328" spans="1:14" ht="12.75">
      <c r="A328" s="16"/>
      <c r="B328" s="16"/>
      <c r="C328" s="16"/>
      <c r="D328" s="20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21"/>
      <c r="B329" s="21"/>
      <c r="C329" s="21"/>
      <c r="D329" s="22">
        <f>SUM(D305:D328)</f>
        <v>11288.500000000002</v>
      </c>
      <c r="E329" s="21"/>
      <c r="F329" s="21"/>
      <c r="G329" s="21">
        <f aca="true" t="shared" si="57" ref="G329:N329">SUM(G305:G328)</f>
        <v>69726751.91000001</v>
      </c>
      <c r="H329" s="21">
        <f t="shared" si="57"/>
        <v>5810562.66</v>
      </c>
      <c r="I329" s="21">
        <f t="shared" si="57"/>
        <v>0</v>
      </c>
      <c r="J329" s="21">
        <f t="shared" si="57"/>
        <v>0</v>
      </c>
      <c r="K329" s="21">
        <f t="shared" si="57"/>
        <v>-174316.87000000005</v>
      </c>
      <c r="L329" s="21">
        <f t="shared" si="57"/>
        <v>-417138.20999999996</v>
      </c>
      <c r="M329" s="21">
        <f t="shared" si="57"/>
        <v>0</v>
      </c>
      <c r="N329" s="16">
        <f t="shared" si="57"/>
        <v>5219107.58</v>
      </c>
    </row>
    <row r="333" spans="1:14" ht="63.75">
      <c r="A333" s="28" t="s">
        <v>58</v>
      </c>
      <c r="B333" s="29"/>
      <c r="C333" s="29"/>
      <c r="D333" s="30" t="s">
        <v>59</v>
      </c>
      <c r="E333" s="30" t="s">
        <v>1</v>
      </c>
      <c r="F333" s="30" t="s">
        <v>60</v>
      </c>
      <c r="G333" s="30" t="s">
        <v>3</v>
      </c>
      <c r="H333" s="30" t="s">
        <v>4</v>
      </c>
      <c r="I333" s="30" t="s">
        <v>5</v>
      </c>
      <c r="J333" s="30" t="s">
        <v>6</v>
      </c>
      <c r="K333" s="30" t="s">
        <v>7</v>
      </c>
      <c r="L333" s="30" t="s">
        <v>45</v>
      </c>
      <c r="M333" s="30" t="s">
        <v>52</v>
      </c>
      <c r="N333" s="30" t="s">
        <v>8</v>
      </c>
    </row>
    <row r="334" spans="1:14" ht="12.75">
      <c r="A334" s="16"/>
      <c r="B334" s="16"/>
      <c r="C334" s="16"/>
      <c r="D334" s="32"/>
      <c r="E334" s="32"/>
      <c r="F334" s="27"/>
      <c r="G334" s="27"/>
      <c r="H334" s="27"/>
      <c r="I334" s="27"/>
      <c r="J334" s="27"/>
      <c r="K334" s="27"/>
      <c r="L334" s="27"/>
      <c r="M334" s="27"/>
      <c r="N334" s="15"/>
    </row>
    <row r="335" spans="1:14" ht="12.75">
      <c r="A335" s="1" t="s">
        <v>9</v>
      </c>
      <c r="B335" s="1" t="s">
        <v>10</v>
      </c>
      <c r="C335" s="16"/>
      <c r="D335" s="2">
        <v>2032.5</v>
      </c>
      <c r="E335" s="2"/>
      <c r="F335" s="3">
        <v>6422.19</v>
      </c>
      <c r="G335" s="4">
        <f aca="true" t="shared" si="58" ref="G335:G352">ROUND(D335*F335,2)</f>
        <v>13053101.18</v>
      </c>
      <c r="H335" s="5">
        <f>ROUND(G335/12,2)</f>
        <v>1087758.43</v>
      </c>
      <c r="I335" s="27">
        <v>0</v>
      </c>
      <c r="J335" s="27">
        <v>0</v>
      </c>
      <c r="K335" s="27">
        <f>ROUND(H335*-0.03,2)</f>
        <v>-32632.75</v>
      </c>
      <c r="L335" s="5">
        <f>-80694.88-70877.08</f>
        <v>-151571.96000000002</v>
      </c>
      <c r="M335" s="5">
        <v>0</v>
      </c>
      <c r="N335" s="1">
        <f>H335+I335+J335+K335+L335+M335</f>
        <v>903553.72</v>
      </c>
    </row>
    <row r="336" spans="1:14" ht="12.75">
      <c r="A336" s="17" t="s">
        <v>11</v>
      </c>
      <c r="B336" s="17" t="s">
        <v>12</v>
      </c>
      <c r="C336" s="16"/>
      <c r="D336" s="2">
        <v>533.1</v>
      </c>
      <c r="E336" s="2"/>
      <c r="F336" s="3">
        <v>6810.45</v>
      </c>
      <c r="G336" s="4">
        <f t="shared" si="58"/>
        <v>3630650.9</v>
      </c>
      <c r="H336" s="5">
        <f aca="true" t="shared" si="59" ref="H336:H357">ROUND(G336/12,2)</f>
        <v>302554.24</v>
      </c>
      <c r="I336" s="27">
        <v>0</v>
      </c>
      <c r="J336" s="27">
        <v>0</v>
      </c>
      <c r="K336" s="27">
        <f aca="true" t="shared" si="60" ref="K336:K357">ROUND(H336*-0.03,2)</f>
        <v>-9076.63</v>
      </c>
      <c r="L336" s="5">
        <f>-55830.21</f>
        <v>-55830.21</v>
      </c>
      <c r="M336" s="5">
        <v>0</v>
      </c>
      <c r="N336" s="1">
        <f aca="true" t="shared" si="61" ref="N336:N357">H336+I336+J336+K336+L336+M336</f>
        <v>237647.4</v>
      </c>
    </row>
    <row r="337" spans="1:14" ht="12.75">
      <c r="A337" s="1" t="s">
        <v>13</v>
      </c>
      <c r="B337" s="1" t="s">
        <v>14</v>
      </c>
      <c r="C337" s="16"/>
      <c r="D337" s="7">
        <v>695.5</v>
      </c>
      <c r="E337" s="7"/>
      <c r="F337" s="8">
        <v>6264.76</v>
      </c>
      <c r="G337" s="4">
        <f t="shared" si="58"/>
        <v>4357140.58</v>
      </c>
      <c r="H337" s="5">
        <f t="shared" si="59"/>
        <v>363095.05</v>
      </c>
      <c r="I337" s="27">
        <v>0</v>
      </c>
      <c r="J337" s="27">
        <v>0</v>
      </c>
      <c r="K337" s="27">
        <f t="shared" si="60"/>
        <v>-10892.85</v>
      </c>
      <c r="L337" s="5">
        <v>-68541.04</v>
      </c>
      <c r="M337" s="5">
        <v>0</v>
      </c>
      <c r="N337" s="1">
        <f t="shared" si="61"/>
        <v>283661.16000000003</v>
      </c>
    </row>
    <row r="338" spans="1:14" ht="12.75">
      <c r="A338" s="15" t="s">
        <v>15</v>
      </c>
      <c r="B338" s="15" t="s">
        <v>16</v>
      </c>
      <c r="C338" s="18"/>
      <c r="D338" s="23">
        <v>226</v>
      </c>
      <c r="E338" s="24"/>
      <c r="F338" s="25">
        <v>6052.09</v>
      </c>
      <c r="G338" s="4">
        <f t="shared" si="58"/>
        <v>1367772.34</v>
      </c>
      <c r="H338" s="5">
        <f t="shared" si="59"/>
        <v>113981.03</v>
      </c>
      <c r="I338" s="27">
        <v>0</v>
      </c>
      <c r="J338" s="27">
        <v>0</v>
      </c>
      <c r="K338" s="27">
        <f t="shared" si="60"/>
        <v>-3419.43</v>
      </c>
      <c r="L338" s="26"/>
      <c r="M338" s="26">
        <v>0</v>
      </c>
      <c r="N338" s="1">
        <f t="shared" si="61"/>
        <v>110561.6</v>
      </c>
    </row>
    <row r="339" spans="1:14" ht="12.75">
      <c r="A339" s="15" t="s">
        <v>15</v>
      </c>
      <c r="B339" s="15" t="s">
        <v>17</v>
      </c>
      <c r="C339" s="18"/>
      <c r="D339" s="23">
        <v>2567</v>
      </c>
      <c r="E339" s="23"/>
      <c r="F339" s="25">
        <v>5912.02</v>
      </c>
      <c r="G339" s="4">
        <f t="shared" si="58"/>
        <v>15176155.34</v>
      </c>
      <c r="H339" s="5">
        <f t="shared" si="59"/>
        <v>1264679.61</v>
      </c>
      <c r="I339" s="27">
        <v>0</v>
      </c>
      <c r="J339" s="27">
        <v>0</v>
      </c>
      <c r="K339" s="27">
        <f t="shared" si="60"/>
        <v>-37940.39</v>
      </c>
      <c r="L339" s="26"/>
      <c r="M339" s="26">
        <v>0</v>
      </c>
      <c r="N339" s="1">
        <f t="shared" si="61"/>
        <v>1226739.2200000002</v>
      </c>
    </row>
    <row r="340" spans="1:14" ht="12.75">
      <c r="A340" s="15" t="s">
        <v>15</v>
      </c>
      <c r="B340" s="15" t="s">
        <v>18</v>
      </c>
      <c r="C340" s="19"/>
      <c r="D340" s="23">
        <v>298.9</v>
      </c>
      <c r="E340" s="23"/>
      <c r="F340" s="25">
        <v>6938.1</v>
      </c>
      <c r="G340" s="4">
        <f t="shared" si="58"/>
        <v>2073798.09</v>
      </c>
      <c r="H340" s="5">
        <f t="shared" si="59"/>
        <v>172816.51</v>
      </c>
      <c r="I340" s="27">
        <v>0</v>
      </c>
      <c r="J340" s="27">
        <v>0</v>
      </c>
      <c r="K340" s="27">
        <f t="shared" si="60"/>
        <v>-5184.5</v>
      </c>
      <c r="L340" s="26"/>
      <c r="M340" s="26">
        <v>0</v>
      </c>
      <c r="N340" s="1">
        <f t="shared" si="61"/>
        <v>167632.01</v>
      </c>
    </row>
    <row r="341" spans="1:14" ht="12.75">
      <c r="A341" s="1" t="s">
        <v>19</v>
      </c>
      <c r="B341" s="1" t="s">
        <v>20</v>
      </c>
      <c r="C341" s="18"/>
      <c r="D341" s="7">
        <v>223.6</v>
      </c>
      <c r="E341" s="7"/>
      <c r="F341" s="8">
        <v>6475.88</v>
      </c>
      <c r="G341" s="4">
        <f t="shared" si="58"/>
        <v>1448006.77</v>
      </c>
      <c r="H341" s="5">
        <f t="shared" si="59"/>
        <v>120667.23</v>
      </c>
      <c r="I341" s="27">
        <v>0</v>
      </c>
      <c r="J341" s="27">
        <v>0</v>
      </c>
      <c r="K341" s="27">
        <f t="shared" si="60"/>
        <v>-3620.02</v>
      </c>
      <c r="L341" s="5"/>
      <c r="M341" s="5">
        <v>0</v>
      </c>
      <c r="N341" s="1">
        <f t="shared" si="61"/>
        <v>117047.20999999999</v>
      </c>
    </row>
    <row r="342" spans="1:14" ht="12.75">
      <c r="A342" s="17" t="s">
        <v>21</v>
      </c>
      <c r="B342" s="17" t="s">
        <v>22</v>
      </c>
      <c r="C342" s="18"/>
      <c r="D342" s="7">
        <v>57.8</v>
      </c>
      <c r="E342" s="7"/>
      <c r="F342" s="8">
        <v>7244.68</v>
      </c>
      <c r="G342" s="4">
        <f t="shared" si="58"/>
        <v>418742.5</v>
      </c>
      <c r="H342" s="5">
        <f t="shared" si="59"/>
        <v>34895.21</v>
      </c>
      <c r="I342" s="27">
        <v>0</v>
      </c>
      <c r="J342" s="27">
        <v>0</v>
      </c>
      <c r="K342" s="27">
        <f t="shared" si="60"/>
        <v>-1046.86</v>
      </c>
      <c r="L342" s="5"/>
      <c r="M342" s="5">
        <v>0</v>
      </c>
      <c r="N342" s="1">
        <f t="shared" si="61"/>
        <v>33848.35</v>
      </c>
    </row>
    <row r="343" spans="1:14" ht="12.75">
      <c r="A343" s="1" t="s">
        <v>23</v>
      </c>
      <c r="B343" s="35" t="s">
        <v>24</v>
      </c>
      <c r="C343" s="35"/>
      <c r="D343" s="9">
        <v>316.1</v>
      </c>
      <c r="E343" s="9"/>
      <c r="F343" s="10">
        <v>6352.57</v>
      </c>
      <c r="G343" s="4">
        <f t="shared" si="58"/>
        <v>2008047.38</v>
      </c>
      <c r="H343" s="5">
        <f t="shared" si="59"/>
        <v>167337.28</v>
      </c>
      <c r="I343" s="27">
        <v>0</v>
      </c>
      <c r="J343" s="27">
        <v>0</v>
      </c>
      <c r="K343" s="27">
        <f t="shared" si="60"/>
        <v>-5020.12</v>
      </c>
      <c r="L343" s="5">
        <v>-17750</v>
      </c>
      <c r="M343" s="5">
        <v>0</v>
      </c>
      <c r="N343" s="1">
        <f t="shared" si="61"/>
        <v>144567.16</v>
      </c>
    </row>
    <row r="344" spans="1:14" ht="12.75">
      <c r="A344" s="1" t="s">
        <v>23</v>
      </c>
      <c r="B344" s="1" t="s">
        <v>25</v>
      </c>
      <c r="C344" s="18"/>
      <c r="D344" s="9">
        <v>259</v>
      </c>
      <c r="E344" s="9"/>
      <c r="F344" s="10">
        <v>6536.2</v>
      </c>
      <c r="G344" s="4">
        <f t="shared" si="58"/>
        <v>1692875.8</v>
      </c>
      <c r="H344" s="5">
        <f t="shared" si="59"/>
        <v>141072.98</v>
      </c>
      <c r="I344" s="27">
        <v>0</v>
      </c>
      <c r="J344" s="27">
        <v>0</v>
      </c>
      <c r="K344" s="27">
        <f t="shared" si="60"/>
        <v>-4232.19</v>
      </c>
      <c r="L344" s="5"/>
      <c r="M344" s="5">
        <v>0</v>
      </c>
      <c r="N344" s="1">
        <f t="shared" si="61"/>
        <v>136840.79</v>
      </c>
    </row>
    <row r="345" spans="1:14" ht="12.75">
      <c r="A345" s="1" t="s">
        <v>23</v>
      </c>
      <c r="B345" s="11" t="s">
        <v>26</v>
      </c>
      <c r="C345" s="16"/>
      <c r="D345" s="12">
        <v>183</v>
      </c>
      <c r="E345" s="12"/>
      <c r="F345" s="10">
        <v>6070.37</v>
      </c>
      <c r="G345" s="4">
        <f t="shared" si="58"/>
        <v>1110877.71</v>
      </c>
      <c r="H345" s="5">
        <f t="shared" si="59"/>
        <v>92573.14</v>
      </c>
      <c r="I345" s="27">
        <v>0</v>
      </c>
      <c r="J345" s="27">
        <v>0</v>
      </c>
      <c r="K345" s="27">
        <f t="shared" si="60"/>
        <v>-2777.19</v>
      </c>
      <c r="L345" s="5"/>
      <c r="M345" s="5">
        <v>0</v>
      </c>
      <c r="N345" s="1">
        <f t="shared" si="61"/>
        <v>89795.95</v>
      </c>
    </row>
    <row r="346" spans="1:14" ht="12.75">
      <c r="A346" s="1" t="s">
        <v>23</v>
      </c>
      <c r="B346" s="1" t="s">
        <v>27</v>
      </c>
      <c r="C346" s="16"/>
      <c r="D346" s="9">
        <v>448.4</v>
      </c>
      <c r="E346" s="9"/>
      <c r="F346" s="10">
        <v>6082.83</v>
      </c>
      <c r="G346" s="4">
        <f t="shared" si="58"/>
        <v>2727540.97</v>
      </c>
      <c r="H346" s="5">
        <f t="shared" si="59"/>
        <v>227295.08</v>
      </c>
      <c r="I346" s="27">
        <v>0</v>
      </c>
      <c r="J346" s="27">
        <v>0</v>
      </c>
      <c r="K346" s="27">
        <f t="shared" si="60"/>
        <v>-6818.85</v>
      </c>
      <c r="L346" s="5">
        <v>-44033.54</v>
      </c>
      <c r="M346" s="5">
        <v>0</v>
      </c>
      <c r="N346" s="1">
        <f t="shared" si="61"/>
        <v>176442.68999999997</v>
      </c>
    </row>
    <row r="347" spans="1:14" ht="12.75">
      <c r="A347" s="1" t="s">
        <v>23</v>
      </c>
      <c r="B347" s="1" t="s">
        <v>28</v>
      </c>
      <c r="C347" s="16"/>
      <c r="D347" s="9">
        <v>609</v>
      </c>
      <c r="E347" s="9"/>
      <c r="F347" s="10">
        <v>6088.57</v>
      </c>
      <c r="G347" s="4">
        <f t="shared" si="58"/>
        <v>3707939.13</v>
      </c>
      <c r="H347" s="5">
        <f t="shared" si="59"/>
        <v>308994.93</v>
      </c>
      <c r="I347" s="27">
        <v>0</v>
      </c>
      <c r="J347" s="27">
        <v>0</v>
      </c>
      <c r="K347" s="27">
        <f t="shared" si="60"/>
        <v>-9269.85</v>
      </c>
      <c r="L347" s="5"/>
      <c r="M347" s="5">
        <v>0</v>
      </c>
      <c r="N347" s="1">
        <f t="shared" si="61"/>
        <v>299725.08</v>
      </c>
    </row>
    <row r="348" spans="1:14" ht="12.75">
      <c r="A348" s="1" t="s">
        <v>23</v>
      </c>
      <c r="B348" s="1" t="s">
        <v>29</v>
      </c>
      <c r="C348" s="16"/>
      <c r="D348" s="9">
        <v>447.5</v>
      </c>
      <c r="E348" s="9"/>
      <c r="F348" s="10">
        <v>6097.3</v>
      </c>
      <c r="G348" s="4">
        <f t="shared" si="58"/>
        <v>2728541.75</v>
      </c>
      <c r="H348" s="5">
        <f t="shared" si="59"/>
        <v>227378.48</v>
      </c>
      <c r="I348" s="27">
        <v>0</v>
      </c>
      <c r="J348" s="27">
        <v>0</v>
      </c>
      <c r="K348" s="27">
        <f t="shared" si="60"/>
        <v>-6821.35</v>
      </c>
      <c r="L348" s="5"/>
      <c r="M348" s="5">
        <v>0</v>
      </c>
      <c r="N348" s="1">
        <f t="shared" si="61"/>
        <v>220557.13</v>
      </c>
    </row>
    <row r="349" spans="1:14" ht="12.75">
      <c r="A349" s="1" t="s">
        <v>30</v>
      </c>
      <c r="B349" s="1" t="s">
        <v>31</v>
      </c>
      <c r="C349" s="16"/>
      <c r="D349" s="9">
        <v>218.9</v>
      </c>
      <c r="E349" s="9"/>
      <c r="F349" s="10">
        <v>6489.12</v>
      </c>
      <c r="G349" s="4">
        <f t="shared" si="58"/>
        <v>1420468.37</v>
      </c>
      <c r="H349" s="5">
        <f t="shared" si="59"/>
        <v>118372.36</v>
      </c>
      <c r="I349" s="27">
        <v>0</v>
      </c>
      <c r="J349" s="27">
        <v>0</v>
      </c>
      <c r="K349" s="27">
        <f t="shared" si="60"/>
        <v>-3551.17</v>
      </c>
      <c r="L349" s="5"/>
      <c r="M349" s="5">
        <v>0</v>
      </c>
      <c r="N349" s="1">
        <f t="shared" si="61"/>
        <v>114821.19</v>
      </c>
    </row>
    <row r="350" spans="1:14" ht="12.75">
      <c r="A350" s="1" t="s">
        <v>32</v>
      </c>
      <c r="B350" s="1" t="s">
        <v>33</v>
      </c>
      <c r="C350" s="16"/>
      <c r="D350" s="9">
        <v>237</v>
      </c>
      <c r="E350" s="9"/>
      <c r="F350" s="10">
        <v>6170.24</v>
      </c>
      <c r="G350" s="4">
        <f t="shared" si="58"/>
        <v>1462346.88</v>
      </c>
      <c r="H350" s="5">
        <f t="shared" si="59"/>
        <v>121862.24</v>
      </c>
      <c r="I350" s="27">
        <v>0</v>
      </c>
      <c r="J350" s="27">
        <v>0</v>
      </c>
      <c r="K350" s="27">
        <f t="shared" si="60"/>
        <v>-3655.87</v>
      </c>
      <c r="L350" s="5"/>
      <c r="M350" s="5">
        <v>0</v>
      </c>
      <c r="N350" s="1">
        <f t="shared" si="61"/>
        <v>118206.37000000001</v>
      </c>
    </row>
    <row r="351" spans="1:14" ht="12.75">
      <c r="A351" s="17" t="s">
        <v>32</v>
      </c>
      <c r="B351" s="17" t="s">
        <v>34</v>
      </c>
      <c r="C351" s="16"/>
      <c r="D351" s="9">
        <v>168</v>
      </c>
      <c r="E351" s="9"/>
      <c r="F351" s="10">
        <v>6147.9400000000005</v>
      </c>
      <c r="G351" s="4">
        <f t="shared" si="58"/>
        <v>1032853.92</v>
      </c>
      <c r="H351" s="5">
        <f t="shared" si="59"/>
        <v>86071.16</v>
      </c>
      <c r="I351" s="27">
        <v>0</v>
      </c>
      <c r="J351" s="27">
        <v>0</v>
      </c>
      <c r="K351" s="27">
        <f t="shared" si="60"/>
        <v>-2582.13</v>
      </c>
      <c r="L351" s="5"/>
      <c r="M351" s="5">
        <v>0</v>
      </c>
      <c r="N351" s="1">
        <f t="shared" si="61"/>
        <v>83489.03</v>
      </c>
    </row>
    <row r="352" spans="1:14" ht="12.75">
      <c r="A352" s="1" t="s">
        <v>35</v>
      </c>
      <c r="B352" s="1" t="s">
        <v>36</v>
      </c>
      <c r="C352" s="16"/>
      <c r="D352" s="9">
        <v>254.5</v>
      </c>
      <c r="E352" s="9"/>
      <c r="F352" s="10">
        <v>6145.97</v>
      </c>
      <c r="G352" s="4">
        <f t="shared" si="58"/>
        <v>1564149.37</v>
      </c>
      <c r="H352" s="5">
        <f t="shared" si="59"/>
        <v>130345.78</v>
      </c>
      <c r="I352" s="27">
        <v>0</v>
      </c>
      <c r="J352" s="27">
        <v>0</v>
      </c>
      <c r="K352" s="27">
        <f t="shared" si="60"/>
        <v>-3910.37</v>
      </c>
      <c r="L352" s="5">
        <v>-40795.83</v>
      </c>
      <c r="M352" s="5">
        <v>0</v>
      </c>
      <c r="N352" s="1">
        <f t="shared" si="61"/>
        <v>85639.58</v>
      </c>
    </row>
    <row r="353" spans="1:14" ht="12.75">
      <c r="A353" s="1" t="s">
        <v>35</v>
      </c>
      <c r="B353" s="1" t="s">
        <v>37</v>
      </c>
      <c r="C353" s="16"/>
      <c r="D353" s="9">
        <v>180.5</v>
      </c>
      <c r="E353" s="13">
        <v>6145.97</v>
      </c>
      <c r="F353" s="25">
        <v>5912.02</v>
      </c>
      <c r="G353" s="4">
        <f>ROUND((D353*F353)+(2*E353),2)</f>
        <v>1079411.55</v>
      </c>
      <c r="H353" s="5">
        <f t="shared" si="59"/>
        <v>89950.96</v>
      </c>
      <c r="I353" s="27">
        <v>0</v>
      </c>
      <c r="J353" s="27">
        <v>0</v>
      </c>
      <c r="K353" s="27">
        <f t="shared" si="60"/>
        <v>-2698.53</v>
      </c>
      <c r="L353" s="5"/>
      <c r="M353" s="5">
        <v>0</v>
      </c>
      <c r="N353" s="1">
        <f t="shared" si="61"/>
        <v>87252.43000000001</v>
      </c>
    </row>
    <row r="354" spans="1:14" ht="12.75">
      <c r="A354" s="1" t="s">
        <v>35</v>
      </c>
      <c r="B354" s="1" t="s">
        <v>38</v>
      </c>
      <c r="C354" s="16"/>
      <c r="D354" s="9">
        <v>294</v>
      </c>
      <c r="E354" s="9"/>
      <c r="F354" s="25">
        <v>5912.02</v>
      </c>
      <c r="G354" s="4">
        <f>ROUND(D354*F354,2)</f>
        <v>1738133.88</v>
      </c>
      <c r="H354" s="5">
        <f t="shared" si="59"/>
        <v>144844.49</v>
      </c>
      <c r="I354" s="27">
        <v>0</v>
      </c>
      <c r="J354" s="27">
        <v>0</v>
      </c>
      <c r="K354" s="27">
        <f t="shared" si="60"/>
        <v>-4345.33</v>
      </c>
      <c r="L354" s="5"/>
      <c r="M354" s="5">
        <v>0</v>
      </c>
      <c r="N354" s="1">
        <f t="shared" si="61"/>
        <v>140499.16</v>
      </c>
    </row>
    <row r="355" spans="1:14" ht="12.75">
      <c r="A355" s="1" t="s">
        <v>35</v>
      </c>
      <c r="B355" s="1" t="s">
        <v>44</v>
      </c>
      <c r="C355" s="16"/>
      <c r="D355" s="9">
        <v>200.5</v>
      </c>
      <c r="E355" s="9"/>
      <c r="F355" s="8">
        <v>5997.63</v>
      </c>
      <c r="G355" s="4">
        <f>ROUND(D355*F355,2)</f>
        <v>1202524.82</v>
      </c>
      <c r="H355" s="5">
        <f t="shared" si="59"/>
        <v>100210.4</v>
      </c>
      <c r="I355" s="27">
        <v>0</v>
      </c>
      <c r="J355" s="27">
        <v>0</v>
      </c>
      <c r="K355" s="27">
        <f t="shared" si="60"/>
        <v>-3006.31</v>
      </c>
      <c r="L355" s="5"/>
      <c r="M355" s="5">
        <v>0</v>
      </c>
      <c r="N355" s="1">
        <f t="shared" si="61"/>
        <v>97204.09</v>
      </c>
    </row>
    <row r="356" spans="1:14" ht="12.75">
      <c r="A356" s="1" t="s">
        <v>39</v>
      </c>
      <c r="B356" s="1" t="s">
        <v>40</v>
      </c>
      <c r="C356" s="16"/>
      <c r="D356" s="14">
        <v>679.7</v>
      </c>
      <c r="E356" s="15"/>
      <c r="F356" s="10">
        <v>5698.6</v>
      </c>
      <c r="G356" s="4">
        <f>ROUND(D356*F356,2)</f>
        <v>3873338.42</v>
      </c>
      <c r="H356" s="5">
        <f t="shared" si="59"/>
        <v>322778.2</v>
      </c>
      <c r="I356" s="27">
        <v>0</v>
      </c>
      <c r="J356" s="27">
        <v>0</v>
      </c>
      <c r="K356" s="27">
        <f t="shared" si="60"/>
        <v>-9683.35</v>
      </c>
      <c r="L356" s="5">
        <v>-38840.63</v>
      </c>
      <c r="M356" s="5">
        <v>0</v>
      </c>
      <c r="N356" s="1">
        <f t="shared" si="61"/>
        <v>274254.22000000003</v>
      </c>
    </row>
    <row r="357" spans="1:14" ht="12.75">
      <c r="A357" s="17" t="s">
        <v>41</v>
      </c>
      <c r="B357" s="17" t="s">
        <v>42</v>
      </c>
      <c r="C357" s="16"/>
      <c r="D357" s="14">
        <v>158</v>
      </c>
      <c r="E357" s="15"/>
      <c r="F357" s="10">
        <v>6521.37</v>
      </c>
      <c r="G357" s="4">
        <f>ROUND(D357*F357,2)</f>
        <v>1030376.46</v>
      </c>
      <c r="H357" s="5">
        <f t="shared" si="59"/>
        <v>85864.71</v>
      </c>
      <c r="I357" s="27">
        <v>0</v>
      </c>
      <c r="J357" s="27">
        <v>0</v>
      </c>
      <c r="K357" s="27">
        <f t="shared" si="60"/>
        <v>-2575.94</v>
      </c>
      <c r="L357" s="5"/>
      <c r="M357" s="5">
        <v>0</v>
      </c>
      <c r="N357" s="1">
        <f t="shared" si="61"/>
        <v>83288.77</v>
      </c>
    </row>
    <row r="358" spans="1:14" ht="12.75">
      <c r="A358" s="16"/>
      <c r="B358" s="16"/>
      <c r="C358" s="16"/>
      <c r="D358" s="20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21"/>
      <c r="B359" s="21"/>
      <c r="C359" s="21"/>
      <c r="D359" s="22">
        <f>SUM(D335:D358)</f>
        <v>11288.500000000002</v>
      </c>
      <c r="E359" s="21"/>
      <c r="F359" s="21"/>
      <c r="G359" s="21">
        <f aca="true" t="shared" si="62" ref="G359:N359">SUM(G335:G358)</f>
        <v>69904794.11</v>
      </c>
      <c r="H359" s="21">
        <f t="shared" si="62"/>
        <v>5825399.500000002</v>
      </c>
      <c r="I359" s="21">
        <f t="shared" si="62"/>
        <v>0</v>
      </c>
      <c r="J359" s="21">
        <f t="shared" si="62"/>
        <v>0</v>
      </c>
      <c r="K359" s="21">
        <f t="shared" si="62"/>
        <v>-174761.98</v>
      </c>
      <c r="L359" s="21">
        <f t="shared" si="62"/>
        <v>-417363.21</v>
      </c>
      <c r="M359" s="21">
        <f t="shared" si="62"/>
        <v>0</v>
      </c>
      <c r="N359" s="16">
        <f t="shared" si="62"/>
        <v>5233274.3100000005</v>
      </c>
    </row>
    <row r="363" spans="1:14" ht="63.75">
      <c r="A363" s="28" t="s">
        <v>61</v>
      </c>
      <c r="B363" s="29"/>
      <c r="C363" s="29"/>
      <c r="D363" s="30" t="s">
        <v>59</v>
      </c>
      <c r="E363" s="30" t="s">
        <v>1</v>
      </c>
      <c r="F363" s="30" t="s">
        <v>60</v>
      </c>
      <c r="G363" s="30" t="s">
        <v>3</v>
      </c>
      <c r="H363" s="30" t="s">
        <v>4</v>
      </c>
      <c r="I363" s="30" t="s">
        <v>5</v>
      </c>
      <c r="J363" s="30" t="s">
        <v>6</v>
      </c>
      <c r="K363" s="30" t="s">
        <v>7</v>
      </c>
      <c r="L363" s="30" t="s">
        <v>45</v>
      </c>
      <c r="M363" s="30" t="s">
        <v>62</v>
      </c>
      <c r="N363" s="30" t="s">
        <v>8</v>
      </c>
    </row>
    <row r="364" spans="1:14" ht="12.75">
      <c r="A364" s="16"/>
      <c r="B364" s="16"/>
      <c r="C364" s="16"/>
      <c r="D364" s="32"/>
      <c r="E364" s="32"/>
      <c r="F364" s="27"/>
      <c r="G364" s="27"/>
      <c r="H364" s="27"/>
      <c r="I364" s="27"/>
      <c r="J364" s="27"/>
      <c r="K364" s="27"/>
      <c r="L364" s="27"/>
      <c r="M364" s="27"/>
      <c r="N364" s="15"/>
    </row>
    <row r="365" spans="1:14" ht="12.75">
      <c r="A365" s="1" t="s">
        <v>9</v>
      </c>
      <c r="B365" s="1" t="s">
        <v>10</v>
      </c>
      <c r="C365" s="16"/>
      <c r="D365" s="2">
        <v>2032.5</v>
      </c>
      <c r="E365" s="2"/>
      <c r="F365" s="3">
        <v>6422.19</v>
      </c>
      <c r="G365" s="4">
        <f aca="true" t="shared" si="63" ref="G365:G382">ROUND(D365*F365,2)</f>
        <v>13053101.18</v>
      </c>
      <c r="H365" s="5">
        <f>ROUND(G365/12,2)</f>
        <v>1087758.43</v>
      </c>
      <c r="I365" s="27">
        <v>0</v>
      </c>
      <c r="J365" s="27">
        <v>0</v>
      </c>
      <c r="K365" s="27">
        <f>ROUND(H365*-0.03,2)</f>
        <v>-32632.75</v>
      </c>
      <c r="L365" s="5">
        <f>-80694.88-70877.08</f>
        <v>-151571.96000000002</v>
      </c>
      <c r="M365" s="5">
        <v>0</v>
      </c>
      <c r="N365" s="1">
        <f>H365+I365+J365+K365+L365+M365</f>
        <v>903553.72</v>
      </c>
    </row>
    <row r="366" spans="1:14" ht="12.75">
      <c r="A366" s="17" t="s">
        <v>11</v>
      </c>
      <c r="B366" s="17" t="s">
        <v>12</v>
      </c>
      <c r="C366" s="16"/>
      <c r="D366" s="2">
        <v>533.1</v>
      </c>
      <c r="E366" s="2"/>
      <c r="F366" s="3">
        <v>6810.45</v>
      </c>
      <c r="G366" s="4">
        <f t="shared" si="63"/>
        <v>3630650.9</v>
      </c>
      <c r="H366" s="5">
        <f aca="true" t="shared" si="64" ref="H366:H387">ROUND(G366/12,2)</f>
        <v>302554.24</v>
      </c>
      <c r="I366" s="27">
        <v>0</v>
      </c>
      <c r="J366" s="27">
        <v>0</v>
      </c>
      <c r="K366" s="27">
        <f aca="true" t="shared" si="65" ref="K366:K387">ROUND(H366*-0.03,2)</f>
        <v>-9076.63</v>
      </c>
      <c r="L366" s="5">
        <f>-55830.21</f>
        <v>-55830.21</v>
      </c>
      <c r="M366" s="5">
        <v>-2711</v>
      </c>
      <c r="N366" s="1">
        <f aca="true" t="shared" si="66" ref="N366:N387">H366+I366+J366+K366+L366+M366</f>
        <v>234936.4</v>
      </c>
    </row>
    <row r="367" spans="1:14" ht="12.75">
      <c r="A367" s="1" t="s">
        <v>13</v>
      </c>
      <c r="B367" s="1" t="s">
        <v>14</v>
      </c>
      <c r="C367" s="16"/>
      <c r="D367" s="7">
        <v>695.5</v>
      </c>
      <c r="E367" s="7"/>
      <c r="F367" s="8">
        <v>6264.76</v>
      </c>
      <c r="G367" s="4">
        <f t="shared" si="63"/>
        <v>4357140.58</v>
      </c>
      <c r="H367" s="5">
        <f t="shared" si="64"/>
        <v>363095.05</v>
      </c>
      <c r="I367" s="27">
        <v>0</v>
      </c>
      <c r="J367" s="27">
        <v>0</v>
      </c>
      <c r="K367" s="27">
        <f t="shared" si="65"/>
        <v>-10892.85</v>
      </c>
      <c r="L367" s="5">
        <v>-68541.04</v>
      </c>
      <c r="M367" s="5">
        <v>0</v>
      </c>
      <c r="N367" s="1">
        <f t="shared" si="66"/>
        <v>283661.16000000003</v>
      </c>
    </row>
    <row r="368" spans="1:14" ht="12.75">
      <c r="A368" s="15" t="s">
        <v>15</v>
      </c>
      <c r="B368" s="15" t="s">
        <v>16</v>
      </c>
      <c r="C368" s="18"/>
      <c r="D368" s="23">
        <v>226</v>
      </c>
      <c r="E368" s="24"/>
      <c r="F368" s="25">
        <v>6052.09</v>
      </c>
      <c r="G368" s="4">
        <f t="shared" si="63"/>
        <v>1367772.34</v>
      </c>
      <c r="H368" s="5">
        <f t="shared" si="64"/>
        <v>113981.03</v>
      </c>
      <c r="I368" s="27">
        <v>0</v>
      </c>
      <c r="J368" s="27">
        <v>0</v>
      </c>
      <c r="K368" s="27">
        <f t="shared" si="65"/>
        <v>-3419.43</v>
      </c>
      <c r="L368" s="26"/>
      <c r="M368" s="26">
        <v>-18382.710000000006</v>
      </c>
      <c r="N368" s="1">
        <f t="shared" si="66"/>
        <v>92178.89</v>
      </c>
    </row>
    <row r="369" spans="1:14" ht="12.75">
      <c r="A369" s="15" t="s">
        <v>15</v>
      </c>
      <c r="B369" s="15" t="s">
        <v>17</v>
      </c>
      <c r="C369" s="18"/>
      <c r="D369" s="23">
        <v>2567</v>
      </c>
      <c r="E369" s="23"/>
      <c r="F369" s="25">
        <v>5912.02</v>
      </c>
      <c r="G369" s="4">
        <f t="shared" si="63"/>
        <v>15176155.34</v>
      </c>
      <c r="H369" s="5">
        <f t="shared" si="64"/>
        <v>1264679.61</v>
      </c>
      <c r="I369" s="27">
        <v>0</v>
      </c>
      <c r="J369" s="27">
        <v>0</v>
      </c>
      <c r="K369" s="27">
        <f t="shared" si="65"/>
        <v>-37940.39</v>
      </c>
      <c r="L369" s="26"/>
      <c r="M369" s="26">
        <v>0</v>
      </c>
      <c r="N369" s="1">
        <f t="shared" si="66"/>
        <v>1226739.2200000002</v>
      </c>
    </row>
    <row r="370" spans="1:14" ht="12.75">
      <c r="A370" s="15" t="s">
        <v>15</v>
      </c>
      <c r="B370" s="15" t="s">
        <v>18</v>
      </c>
      <c r="C370" s="19"/>
      <c r="D370" s="23">
        <v>298.9</v>
      </c>
      <c r="E370" s="23"/>
      <c r="F370" s="25">
        <v>6938.1</v>
      </c>
      <c r="G370" s="4">
        <f t="shared" si="63"/>
        <v>2073798.09</v>
      </c>
      <c r="H370" s="5">
        <f t="shared" si="64"/>
        <v>172816.51</v>
      </c>
      <c r="I370" s="27">
        <v>0</v>
      </c>
      <c r="J370" s="27">
        <v>0</v>
      </c>
      <c r="K370" s="27">
        <f t="shared" si="65"/>
        <v>-5184.5</v>
      </c>
      <c r="L370" s="26"/>
      <c r="M370" s="26">
        <v>0</v>
      </c>
      <c r="N370" s="1">
        <f t="shared" si="66"/>
        <v>167632.01</v>
      </c>
    </row>
    <row r="371" spans="1:14" ht="12.75">
      <c r="A371" s="1" t="s">
        <v>19</v>
      </c>
      <c r="B371" s="1" t="s">
        <v>20</v>
      </c>
      <c r="C371" s="18"/>
      <c r="D371" s="7">
        <v>223.6</v>
      </c>
      <c r="E371" s="7"/>
      <c r="F371" s="8">
        <v>6475.68</v>
      </c>
      <c r="G371" s="4">
        <f t="shared" si="63"/>
        <v>1447962.05</v>
      </c>
      <c r="H371" s="5">
        <f t="shared" si="64"/>
        <v>120663.5</v>
      </c>
      <c r="I371" s="27">
        <v>0</v>
      </c>
      <c r="J371" s="27">
        <v>0</v>
      </c>
      <c r="K371" s="27">
        <f t="shared" si="65"/>
        <v>-3619.91</v>
      </c>
      <c r="L371" s="5"/>
      <c r="M371" s="5">
        <v>-5221.200000000001</v>
      </c>
      <c r="N371" s="1">
        <f t="shared" si="66"/>
        <v>111822.39</v>
      </c>
    </row>
    <row r="372" spans="1:14" ht="12.75">
      <c r="A372" s="17" t="s">
        <v>21</v>
      </c>
      <c r="B372" s="17" t="s">
        <v>22</v>
      </c>
      <c r="C372" s="18"/>
      <c r="D372" s="7">
        <v>57.8</v>
      </c>
      <c r="E372" s="7"/>
      <c r="F372" s="8">
        <v>7244.68</v>
      </c>
      <c r="G372" s="4">
        <f t="shared" si="63"/>
        <v>418742.5</v>
      </c>
      <c r="H372" s="5">
        <f t="shared" si="64"/>
        <v>34895.21</v>
      </c>
      <c r="I372" s="27">
        <v>0</v>
      </c>
      <c r="J372" s="27">
        <v>0</v>
      </c>
      <c r="K372" s="27">
        <f t="shared" si="65"/>
        <v>-1046.86</v>
      </c>
      <c r="L372" s="5"/>
      <c r="M372" s="5">
        <v>-228.31</v>
      </c>
      <c r="N372" s="1">
        <f t="shared" si="66"/>
        <v>33620.04</v>
      </c>
    </row>
    <row r="373" spans="1:14" ht="12.75">
      <c r="A373" s="1" t="s">
        <v>23</v>
      </c>
      <c r="B373" s="35" t="s">
        <v>24</v>
      </c>
      <c r="C373" s="35"/>
      <c r="D373" s="9">
        <v>316.1</v>
      </c>
      <c r="E373" s="9"/>
      <c r="F373" s="10">
        <v>6352.57</v>
      </c>
      <c r="G373" s="4">
        <f t="shared" si="63"/>
        <v>2008047.38</v>
      </c>
      <c r="H373" s="5">
        <f t="shared" si="64"/>
        <v>167337.28</v>
      </c>
      <c r="I373" s="27">
        <v>0</v>
      </c>
      <c r="J373" s="27">
        <v>0</v>
      </c>
      <c r="K373" s="27">
        <f t="shared" si="65"/>
        <v>-5020.12</v>
      </c>
      <c r="L373" s="5">
        <v>-17750</v>
      </c>
      <c r="M373" s="5">
        <v>0</v>
      </c>
      <c r="N373" s="1">
        <f t="shared" si="66"/>
        <v>144567.16</v>
      </c>
    </row>
    <row r="374" spans="1:14" ht="12.75">
      <c r="A374" s="1" t="s">
        <v>23</v>
      </c>
      <c r="B374" s="1" t="s">
        <v>25</v>
      </c>
      <c r="C374" s="18"/>
      <c r="D374" s="9">
        <v>259</v>
      </c>
      <c r="E374" s="9"/>
      <c r="F374" s="10">
        <v>6536.2</v>
      </c>
      <c r="G374" s="4">
        <f t="shared" si="63"/>
        <v>1692875.8</v>
      </c>
      <c r="H374" s="5">
        <f t="shared" si="64"/>
        <v>141072.98</v>
      </c>
      <c r="I374" s="27">
        <v>0</v>
      </c>
      <c r="J374" s="27">
        <v>0</v>
      </c>
      <c r="K374" s="27">
        <f t="shared" si="65"/>
        <v>-4232.19</v>
      </c>
      <c r="L374" s="5"/>
      <c r="M374" s="5">
        <v>0</v>
      </c>
      <c r="N374" s="1">
        <f t="shared" si="66"/>
        <v>136840.79</v>
      </c>
    </row>
    <row r="375" spans="1:14" ht="12.75">
      <c r="A375" s="1" t="s">
        <v>23</v>
      </c>
      <c r="B375" s="11" t="s">
        <v>26</v>
      </c>
      <c r="C375" s="16"/>
      <c r="D375" s="12">
        <v>183</v>
      </c>
      <c r="E375" s="12"/>
      <c r="F375" s="10">
        <v>6070.37</v>
      </c>
      <c r="G375" s="4">
        <f t="shared" si="63"/>
        <v>1110877.71</v>
      </c>
      <c r="H375" s="5">
        <f t="shared" si="64"/>
        <v>92573.14</v>
      </c>
      <c r="I375" s="27">
        <v>0</v>
      </c>
      <c r="J375" s="27">
        <v>0</v>
      </c>
      <c r="K375" s="27">
        <f t="shared" si="65"/>
        <v>-2777.19</v>
      </c>
      <c r="L375" s="5"/>
      <c r="M375" s="5">
        <v>-4671.399999999998</v>
      </c>
      <c r="N375" s="1">
        <f t="shared" si="66"/>
        <v>85124.55</v>
      </c>
    </row>
    <row r="376" spans="1:14" ht="12.75">
      <c r="A376" s="1" t="s">
        <v>23</v>
      </c>
      <c r="B376" s="1" t="s">
        <v>27</v>
      </c>
      <c r="C376" s="16"/>
      <c r="D376" s="9">
        <v>448.4</v>
      </c>
      <c r="E376" s="9"/>
      <c r="F376" s="10">
        <v>6082.83</v>
      </c>
      <c r="G376" s="4">
        <f t="shared" si="63"/>
        <v>2727540.97</v>
      </c>
      <c r="H376" s="5">
        <f t="shared" si="64"/>
        <v>227295.08</v>
      </c>
      <c r="I376" s="27">
        <v>0</v>
      </c>
      <c r="J376" s="27">
        <v>0</v>
      </c>
      <c r="K376" s="27">
        <f t="shared" si="65"/>
        <v>-6818.85</v>
      </c>
      <c r="L376" s="5">
        <v>-44033.54</v>
      </c>
      <c r="M376" s="5">
        <v>-10932.989999999998</v>
      </c>
      <c r="N376" s="1">
        <f t="shared" si="66"/>
        <v>165509.69999999998</v>
      </c>
    </row>
    <row r="377" spans="1:14" ht="12.75">
      <c r="A377" s="1" t="s">
        <v>23</v>
      </c>
      <c r="B377" s="1" t="s">
        <v>28</v>
      </c>
      <c r="C377" s="16"/>
      <c r="D377" s="9">
        <v>609</v>
      </c>
      <c r="E377" s="9"/>
      <c r="F377" s="10">
        <v>6088.57</v>
      </c>
      <c r="G377" s="4">
        <f t="shared" si="63"/>
        <v>3707939.13</v>
      </c>
      <c r="H377" s="5">
        <f t="shared" si="64"/>
        <v>308994.93</v>
      </c>
      <c r="I377" s="27">
        <v>0</v>
      </c>
      <c r="J377" s="27">
        <v>0</v>
      </c>
      <c r="K377" s="27">
        <f t="shared" si="65"/>
        <v>-9269.85</v>
      </c>
      <c r="L377" s="5"/>
      <c r="M377" s="5">
        <v>-14527.660000000003</v>
      </c>
      <c r="N377" s="1">
        <f t="shared" si="66"/>
        <v>285197.42000000004</v>
      </c>
    </row>
    <row r="378" spans="1:14" ht="12.75">
      <c r="A378" s="1" t="s">
        <v>23</v>
      </c>
      <c r="B378" s="1" t="s">
        <v>29</v>
      </c>
      <c r="C378" s="16"/>
      <c r="D378" s="9">
        <v>447.5</v>
      </c>
      <c r="E378" s="9"/>
      <c r="F378" s="10">
        <v>6097.3</v>
      </c>
      <c r="G378" s="4">
        <f t="shared" si="63"/>
        <v>2728541.75</v>
      </c>
      <c r="H378" s="5">
        <f t="shared" si="64"/>
        <v>227378.48</v>
      </c>
      <c r="I378" s="27">
        <v>0</v>
      </c>
      <c r="J378" s="27">
        <v>0</v>
      </c>
      <c r="K378" s="27">
        <f t="shared" si="65"/>
        <v>-6821.35</v>
      </c>
      <c r="L378" s="5"/>
      <c r="M378" s="5">
        <v>-10316.220000000001</v>
      </c>
      <c r="N378" s="1">
        <f t="shared" si="66"/>
        <v>210240.91</v>
      </c>
    </row>
    <row r="379" spans="1:14" ht="12.75">
      <c r="A379" s="1" t="s">
        <v>30</v>
      </c>
      <c r="B379" s="1" t="s">
        <v>31</v>
      </c>
      <c r="C379" s="16"/>
      <c r="D379" s="9">
        <v>218.9</v>
      </c>
      <c r="E379" s="9"/>
      <c r="F379" s="10">
        <v>6489.12</v>
      </c>
      <c r="G379" s="4">
        <f t="shared" si="63"/>
        <v>1420468.37</v>
      </c>
      <c r="H379" s="5">
        <f t="shared" si="64"/>
        <v>118372.36</v>
      </c>
      <c r="I379" s="27">
        <v>0</v>
      </c>
      <c r="J379" s="27">
        <v>0</v>
      </c>
      <c r="K379" s="27">
        <f t="shared" si="65"/>
        <v>-3551.17</v>
      </c>
      <c r="L379" s="5"/>
      <c r="M379" s="5">
        <v>-4249.0300000000025</v>
      </c>
      <c r="N379" s="1">
        <f t="shared" si="66"/>
        <v>110572.16</v>
      </c>
    </row>
    <row r="380" spans="1:14" ht="12.75">
      <c r="A380" s="1" t="s">
        <v>32</v>
      </c>
      <c r="B380" s="1" t="s">
        <v>33</v>
      </c>
      <c r="C380" s="16"/>
      <c r="D380" s="9">
        <v>237</v>
      </c>
      <c r="E380" s="9"/>
      <c r="F380" s="10">
        <v>6170.24</v>
      </c>
      <c r="G380" s="4">
        <f t="shared" si="63"/>
        <v>1462346.88</v>
      </c>
      <c r="H380" s="5">
        <f t="shared" si="64"/>
        <v>121862.24</v>
      </c>
      <c r="I380" s="27">
        <v>0</v>
      </c>
      <c r="J380" s="27">
        <v>0</v>
      </c>
      <c r="K380" s="27">
        <f t="shared" si="65"/>
        <v>-3655.87</v>
      </c>
      <c r="L380" s="5"/>
      <c r="M380" s="5">
        <v>-3842.09</v>
      </c>
      <c r="N380" s="1">
        <f t="shared" si="66"/>
        <v>114364.28000000001</v>
      </c>
    </row>
    <row r="381" spans="1:14" ht="12.75">
      <c r="A381" s="17" t="s">
        <v>32</v>
      </c>
      <c r="B381" s="17" t="s">
        <v>34</v>
      </c>
      <c r="C381" s="16"/>
      <c r="D381" s="9">
        <v>168</v>
      </c>
      <c r="E381" s="9"/>
      <c r="F381" s="10">
        <v>6147.9400000000005</v>
      </c>
      <c r="G381" s="4">
        <f t="shared" si="63"/>
        <v>1032853.92</v>
      </c>
      <c r="H381" s="5">
        <f t="shared" si="64"/>
        <v>86071.16</v>
      </c>
      <c r="I381" s="27">
        <v>0</v>
      </c>
      <c r="J381" s="27">
        <v>0</v>
      </c>
      <c r="K381" s="27">
        <f t="shared" si="65"/>
        <v>-2582.13</v>
      </c>
      <c r="L381" s="5"/>
      <c r="M381" s="5">
        <v>-3067.6399999999994</v>
      </c>
      <c r="N381" s="1">
        <f t="shared" si="66"/>
        <v>80421.39</v>
      </c>
    </row>
    <row r="382" spans="1:14" ht="12.75">
      <c r="A382" s="1" t="s">
        <v>35</v>
      </c>
      <c r="B382" s="1" t="s">
        <v>36</v>
      </c>
      <c r="C382" s="16"/>
      <c r="D382" s="9">
        <v>254.5</v>
      </c>
      <c r="E382" s="9"/>
      <c r="F382" s="10">
        <v>6145.97</v>
      </c>
      <c r="G382" s="4">
        <f t="shared" si="63"/>
        <v>1564149.37</v>
      </c>
      <c r="H382" s="5">
        <f t="shared" si="64"/>
        <v>130345.78</v>
      </c>
      <c r="I382" s="27">
        <v>0</v>
      </c>
      <c r="J382" s="27">
        <v>0</v>
      </c>
      <c r="K382" s="27">
        <f t="shared" si="65"/>
        <v>-3910.37</v>
      </c>
      <c r="L382" s="5">
        <v>-40795.83</v>
      </c>
      <c r="M382" s="5">
        <v>0</v>
      </c>
      <c r="N382" s="1">
        <f t="shared" si="66"/>
        <v>85639.58</v>
      </c>
    </row>
    <row r="383" spans="1:14" ht="12.75">
      <c r="A383" s="1" t="s">
        <v>35</v>
      </c>
      <c r="B383" s="1" t="s">
        <v>37</v>
      </c>
      <c r="C383" s="16"/>
      <c r="D383" s="9">
        <v>180.5</v>
      </c>
      <c r="E383" s="13">
        <v>6145.97</v>
      </c>
      <c r="F383" s="25">
        <v>5912.02</v>
      </c>
      <c r="G383" s="4">
        <f>ROUND((D383*F383)+(2*E383),2)</f>
        <v>1079411.55</v>
      </c>
      <c r="H383" s="5">
        <f t="shared" si="64"/>
        <v>89950.96</v>
      </c>
      <c r="I383" s="27">
        <v>0</v>
      </c>
      <c r="J383" s="27">
        <v>0</v>
      </c>
      <c r="K383" s="27">
        <f t="shared" si="65"/>
        <v>-2698.53</v>
      </c>
      <c r="L383" s="5"/>
      <c r="M383" s="5">
        <v>0</v>
      </c>
      <c r="N383" s="1">
        <f t="shared" si="66"/>
        <v>87252.43000000001</v>
      </c>
    </row>
    <row r="384" spans="1:14" ht="12.75">
      <c r="A384" s="1" t="s">
        <v>35</v>
      </c>
      <c r="B384" s="1" t="s">
        <v>38</v>
      </c>
      <c r="C384" s="16"/>
      <c r="D384" s="9">
        <v>294</v>
      </c>
      <c r="E384" s="9"/>
      <c r="F384" s="25">
        <v>5912.02</v>
      </c>
      <c r="G384" s="4">
        <f>ROUND(D384*F384,2)</f>
        <v>1738133.88</v>
      </c>
      <c r="H384" s="5">
        <f t="shared" si="64"/>
        <v>144844.49</v>
      </c>
      <c r="I384" s="27">
        <v>0</v>
      </c>
      <c r="J384" s="27">
        <v>0</v>
      </c>
      <c r="K384" s="27">
        <f t="shared" si="65"/>
        <v>-4345.33</v>
      </c>
      <c r="L384" s="5"/>
      <c r="M384" s="5">
        <v>0</v>
      </c>
      <c r="N384" s="1">
        <f t="shared" si="66"/>
        <v>140499.16</v>
      </c>
    </row>
    <row r="385" spans="1:14" ht="12.75">
      <c r="A385" s="1" t="s">
        <v>35</v>
      </c>
      <c r="B385" s="1" t="s">
        <v>44</v>
      </c>
      <c r="C385" s="16"/>
      <c r="D385" s="9">
        <v>200.5</v>
      </c>
      <c r="E385" s="9"/>
      <c r="F385" s="8">
        <v>5997.63</v>
      </c>
      <c r="G385" s="4">
        <f>ROUND(D385*F385,2)</f>
        <v>1202524.82</v>
      </c>
      <c r="H385" s="5">
        <f t="shared" si="64"/>
        <v>100210.4</v>
      </c>
      <c r="I385" s="27">
        <v>0</v>
      </c>
      <c r="J385" s="27">
        <v>0</v>
      </c>
      <c r="K385" s="27">
        <f t="shared" si="65"/>
        <v>-3006.31</v>
      </c>
      <c r="L385" s="5"/>
      <c r="M385" s="5">
        <v>-2731.91</v>
      </c>
      <c r="N385" s="1">
        <f t="shared" si="66"/>
        <v>94472.18</v>
      </c>
    </row>
    <row r="386" spans="1:14" ht="12.75">
      <c r="A386" s="1" t="s">
        <v>39</v>
      </c>
      <c r="B386" s="1" t="s">
        <v>40</v>
      </c>
      <c r="C386" s="16"/>
      <c r="D386" s="14">
        <v>679.7</v>
      </c>
      <c r="E386" s="15"/>
      <c r="F386" s="10">
        <v>5698.6</v>
      </c>
      <c r="G386" s="4">
        <f>ROUND(D386*F386,2)</f>
        <v>3873338.42</v>
      </c>
      <c r="H386" s="5">
        <f t="shared" si="64"/>
        <v>322778.2</v>
      </c>
      <c r="I386" s="27">
        <v>0</v>
      </c>
      <c r="J386" s="27">
        <v>0</v>
      </c>
      <c r="K386" s="27">
        <f t="shared" si="65"/>
        <v>-9683.35</v>
      </c>
      <c r="L386" s="5">
        <v>-38840.63</v>
      </c>
      <c r="M386" s="5">
        <v>-27932.960000000006</v>
      </c>
      <c r="N386" s="1">
        <f t="shared" si="66"/>
        <v>246321.26</v>
      </c>
    </row>
    <row r="387" spans="1:14" ht="12.75">
      <c r="A387" s="17" t="s">
        <v>41</v>
      </c>
      <c r="B387" s="17" t="s">
        <v>42</v>
      </c>
      <c r="C387" s="16"/>
      <c r="D387" s="14">
        <v>158</v>
      </c>
      <c r="E387" s="15"/>
      <c r="F387" s="10">
        <v>6521.37</v>
      </c>
      <c r="G387" s="4">
        <f>ROUND(D387*F387,2)</f>
        <v>1030376.46</v>
      </c>
      <c r="H387" s="5">
        <f t="shared" si="64"/>
        <v>85864.71</v>
      </c>
      <c r="I387" s="27">
        <v>0</v>
      </c>
      <c r="J387" s="27">
        <v>0</v>
      </c>
      <c r="K387" s="27">
        <f t="shared" si="65"/>
        <v>-2575.94</v>
      </c>
      <c r="L387" s="5"/>
      <c r="M387" s="5">
        <v>0</v>
      </c>
      <c r="N387" s="1">
        <f t="shared" si="66"/>
        <v>83288.77</v>
      </c>
    </row>
    <row r="388" spans="1:14" ht="12.75">
      <c r="A388" s="16"/>
      <c r="B388" s="16"/>
      <c r="C388" s="16"/>
      <c r="D388" s="20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21"/>
      <c r="B389" s="21"/>
      <c r="C389" s="21"/>
      <c r="D389" s="22">
        <f>SUM(D365:D388)</f>
        <v>11288.500000000002</v>
      </c>
      <c r="E389" s="21"/>
      <c r="F389" s="21"/>
      <c r="G389" s="21">
        <f aca="true" t="shared" si="67" ref="G389:N389">SUM(G365:G388)</f>
        <v>69904749.39</v>
      </c>
      <c r="H389" s="21">
        <f t="shared" si="67"/>
        <v>5825395.770000002</v>
      </c>
      <c r="I389" s="21">
        <f t="shared" si="67"/>
        <v>0</v>
      </c>
      <c r="J389" s="21">
        <f t="shared" si="67"/>
        <v>0</v>
      </c>
      <c r="K389" s="21">
        <f t="shared" si="67"/>
        <v>-174761.87</v>
      </c>
      <c r="L389" s="21">
        <f t="shared" si="67"/>
        <v>-417363.21</v>
      </c>
      <c r="M389" s="21">
        <f t="shared" si="67"/>
        <v>-108815.12000000001</v>
      </c>
      <c r="N389" s="16">
        <f t="shared" si="67"/>
        <v>5124455.569999998</v>
      </c>
    </row>
    <row r="391" ht="12.75">
      <c r="N391" s="21"/>
    </row>
    <row r="392" ht="12.75">
      <c r="N392" s="21"/>
    </row>
    <row r="394" spans="1:13" ht="51">
      <c r="A394" s="28" t="s">
        <v>63</v>
      </c>
      <c r="B394" s="29"/>
      <c r="C394" s="29"/>
      <c r="D394" s="30" t="s">
        <v>59</v>
      </c>
      <c r="E394" s="30" t="s">
        <v>1</v>
      </c>
      <c r="F394" s="30" t="s">
        <v>60</v>
      </c>
      <c r="G394" s="30" t="s">
        <v>3</v>
      </c>
      <c r="H394" s="30" t="s">
        <v>64</v>
      </c>
      <c r="I394" s="30" t="s">
        <v>5</v>
      </c>
      <c r="J394" s="30" t="s">
        <v>6</v>
      </c>
      <c r="K394" s="30" t="s">
        <v>7</v>
      </c>
      <c r="L394" s="30" t="s">
        <v>45</v>
      </c>
      <c r="M394" s="30" t="s">
        <v>8</v>
      </c>
    </row>
    <row r="395" spans="1:13" ht="12.75">
      <c r="A395" s="16"/>
      <c r="B395" s="16"/>
      <c r="C395" s="16"/>
      <c r="D395" s="32"/>
      <c r="E395" s="32"/>
      <c r="F395" s="27"/>
      <c r="G395" s="27"/>
      <c r="H395" s="27"/>
      <c r="I395" s="27"/>
      <c r="J395" s="27"/>
      <c r="K395" s="27"/>
      <c r="L395" s="27"/>
      <c r="M395" s="15"/>
    </row>
    <row r="396" spans="1:13" ht="12.75">
      <c r="A396" s="1" t="s">
        <v>9</v>
      </c>
      <c r="B396" s="1" t="s">
        <v>10</v>
      </c>
      <c r="C396" s="16"/>
      <c r="D396" s="2">
        <v>2032.5</v>
      </c>
      <c r="E396" s="2"/>
      <c r="F396" s="3">
        <v>6422.29</v>
      </c>
      <c r="G396" s="4">
        <f aca="true" t="shared" si="68" ref="G396:G413">ROUND(D396*F396,2)</f>
        <v>13053304.43</v>
      </c>
      <c r="H396" s="5">
        <f>H4+H35+H66+H95+H124+H185+H245+M245+H275+H305+H335+H365</f>
        <v>11941750.51</v>
      </c>
      <c r="I396" s="27">
        <v>0</v>
      </c>
      <c r="J396" s="27">
        <v>0</v>
      </c>
      <c r="K396" s="27">
        <f>K4+K35+K66+K95+K124+K185+K245+K275+K305+K335+K365</f>
        <v>-355650.72</v>
      </c>
      <c r="L396" s="5">
        <f>-80694.88-70877.08</f>
        <v>-151571.96000000002</v>
      </c>
      <c r="M396" s="1">
        <f>H396+I396+J396+K396+L396</f>
        <v>11434527.829999998</v>
      </c>
    </row>
    <row r="397" spans="1:13" ht="12.75">
      <c r="A397" s="17" t="s">
        <v>11</v>
      </c>
      <c r="B397" s="17" t="s">
        <v>12</v>
      </c>
      <c r="C397" s="16"/>
      <c r="D397" s="2">
        <v>533.1</v>
      </c>
      <c r="E397" s="2"/>
      <c r="F397" s="3">
        <v>6810.55</v>
      </c>
      <c r="G397" s="4">
        <f t="shared" si="68"/>
        <v>3630704.21</v>
      </c>
      <c r="H397" s="5">
        <f aca="true" t="shared" si="69" ref="H397:H418">H5+H36+H67+H96+H125+H186+H246+M246+H276+H306+H336+H366</f>
        <v>3321511.5250000004</v>
      </c>
      <c r="I397" s="27">
        <v>0</v>
      </c>
      <c r="J397" s="27">
        <v>0</v>
      </c>
      <c r="K397" s="27">
        <f aca="true" t="shared" si="70" ref="K397:K418">K5+K36+K67+K96+K125+K186+K246+K276+K306+K336+K366</f>
        <v>-100088.03000000001</v>
      </c>
      <c r="L397" s="5">
        <f>-55830.21</f>
        <v>-55830.21</v>
      </c>
      <c r="M397" s="1">
        <f aca="true" t="shared" si="71" ref="M397:M418">H397+I397+J397+K397+L397</f>
        <v>3165593.2850000006</v>
      </c>
    </row>
    <row r="398" spans="1:13" ht="12.75">
      <c r="A398" s="1" t="s">
        <v>13</v>
      </c>
      <c r="B398" s="1" t="s">
        <v>14</v>
      </c>
      <c r="C398" s="16"/>
      <c r="D398" s="7">
        <v>695.5</v>
      </c>
      <c r="E398" s="7"/>
      <c r="F398" s="8">
        <v>6264.85</v>
      </c>
      <c r="G398" s="4">
        <f t="shared" si="68"/>
        <v>4357203.18</v>
      </c>
      <c r="H398" s="5">
        <f t="shared" si="69"/>
        <v>3986062.9299999992</v>
      </c>
      <c r="I398" s="27">
        <v>0</v>
      </c>
      <c r="J398" s="27">
        <v>0</v>
      </c>
      <c r="K398" s="27">
        <f t="shared" si="70"/>
        <v>-119149.26000000001</v>
      </c>
      <c r="L398" s="5">
        <v>-68541.04</v>
      </c>
      <c r="M398" s="1">
        <f t="shared" si="71"/>
        <v>3798372.629999999</v>
      </c>
    </row>
    <row r="399" spans="1:13" ht="12.75">
      <c r="A399" s="15" t="s">
        <v>15</v>
      </c>
      <c r="B399" s="15" t="s">
        <v>16</v>
      </c>
      <c r="C399" s="18"/>
      <c r="D399" s="23">
        <v>226</v>
      </c>
      <c r="E399" s="24"/>
      <c r="F399" s="25">
        <v>6052.19</v>
      </c>
      <c r="G399" s="4">
        <f t="shared" si="68"/>
        <v>1367794.94</v>
      </c>
      <c r="H399" s="5">
        <f t="shared" si="69"/>
        <v>1251091.98</v>
      </c>
      <c r="I399" s="27">
        <v>0</v>
      </c>
      <c r="J399" s="27">
        <v>0</v>
      </c>
      <c r="K399" s="27">
        <f t="shared" si="70"/>
        <v>-40534.54</v>
      </c>
      <c r="L399" s="26"/>
      <c r="M399" s="1">
        <f t="shared" si="71"/>
        <v>1210557.44</v>
      </c>
    </row>
    <row r="400" spans="1:13" ht="12.75">
      <c r="A400" s="15" t="s">
        <v>15</v>
      </c>
      <c r="B400" s="15" t="s">
        <v>17</v>
      </c>
      <c r="C400" s="18"/>
      <c r="D400" s="23">
        <v>2567</v>
      </c>
      <c r="E400" s="23"/>
      <c r="F400" s="25">
        <v>5912.1</v>
      </c>
      <c r="G400" s="4">
        <f t="shared" si="68"/>
        <v>15176360.7</v>
      </c>
      <c r="H400" s="5">
        <f t="shared" si="69"/>
        <v>13883489</v>
      </c>
      <c r="I400" s="27">
        <v>0</v>
      </c>
      <c r="J400" s="27">
        <v>0</v>
      </c>
      <c r="K400" s="27">
        <f t="shared" si="70"/>
        <v>-416504.67000000004</v>
      </c>
      <c r="L400" s="26"/>
      <c r="M400" s="1">
        <f t="shared" si="71"/>
        <v>13466984.33</v>
      </c>
    </row>
    <row r="401" spans="1:13" ht="12.75">
      <c r="A401" s="15" t="s">
        <v>15</v>
      </c>
      <c r="B401" s="15" t="s">
        <v>18</v>
      </c>
      <c r="C401" s="19"/>
      <c r="D401" s="23">
        <v>298.9</v>
      </c>
      <c r="E401" s="23"/>
      <c r="F401" s="25">
        <v>6938.21</v>
      </c>
      <c r="G401" s="4">
        <f t="shared" si="68"/>
        <v>2073830.97</v>
      </c>
      <c r="H401" s="5">
        <f t="shared" si="69"/>
        <v>1897295.4049999998</v>
      </c>
      <c r="I401" s="27">
        <v>0</v>
      </c>
      <c r="J401" s="27">
        <v>0</v>
      </c>
      <c r="K401" s="27">
        <f t="shared" si="70"/>
        <v>-56918.87</v>
      </c>
      <c r="L401" s="26"/>
      <c r="M401" s="1">
        <f t="shared" si="71"/>
        <v>1840376.5349999997</v>
      </c>
    </row>
    <row r="402" spans="1:13" ht="12.75">
      <c r="A402" s="1" t="s">
        <v>19</v>
      </c>
      <c r="B402" s="1" t="s">
        <v>20</v>
      </c>
      <c r="C402" s="18"/>
      <c r="D402" s="7">
        <v>223.6</v>
      </c>
      <c r="E402" s="7"/>
      <c r="F402" s="8">
        <v>6475.78</v>
      </c>
      <c r="G402" s="4">
        <f t="shared" si="68"/>
        <v>1447984.41</v>
      </c>
      <c r="H402" s="5">
        <f t="shared" si="69"/>
        <v>1324526.835</v>
      </c>
      <c r="I402" s="27">
        <v>0</v>
      </c>
      <c r="J402" s="27">
        <v>0</v>
      </c>
      <c r="K402" s="27">
        <f t="shared" si="70"/>
        <v>-40588.399999999994</v>
      </c>
      <c r="L402" s="5"/>
      <c r="M402" s="1">
        <f t="shared" si="71"/>
        <v>1283938.435</v>
      </c>
    </row>
    <row r="403" spans="1:13" ht="12.75">
      <c r="A403" s="17" t="s">
        <v>21</v>
      </c>
      <c r="B403" s="17" t="s">
        <v>22</v>
      </c>
      <c r="C403" s="18"/>
      <c r="D403" s="7">
        <v>57.8</v>
      </c>
      <c r="E403" s="7"/>
      <c r="F403" s="8">
        <v>7244.79</v>
      </c>
      <c r="G403" s="4">
        <f t="shared" si="68"/>
        <v>418748.86</v>
      </c>
      <c r="H403" s="5">
        <f t="shared" si="69"/>
        <v>383073.78</v>
      </c>
      <c r="I403" s="27">
        <v>0</v>
      </c>
      <c r="J403" s="27">
        <v>0</v>
      </c>
      <c r="K403" s="27">
        <f t="shared" si="70"/>
        <v>-11529.490000000002</v>
      </c>
      <c r="L403" s="5"/>
      <c r="M403" s="1">
        <f t="shared" si="71"/>
        <v>371544.29000000004</v>
      </c>
    </row>
    <row r="404" spans="1:13" ht="12.75">
      <c r="A404" s="1" t="s">
        <v>23</v>
      </c>
      <c r="B404" s="35" t="s">
        <v>24</v>
      </c>
      <c r="C404" s="35"/>
      <c r="D404" s="9">
        <v>316.1</v>
      </c>
      <c r="E404" s="9"/>
      <c r="F404" s="10">
        <v>6352.66</v>
      </c>
      <c r="G404" s="4">
        <f t="shared" si="68"/>
        <v>2008075.83</v>
      </c>
      <c r="H404" s="5">
        <f t="shared" si="69"/>
        <v>1837046.495</v>
      </c>
      <c r="I404" s="27">
        <v>0</v>
      </c>
      <c r="J404" s="27">
        <v>0</v>
      </c>
      <c r="K404" s="27">
        <f t="shared" si="70"/>
        <v>-55090.96</v>
      </c>
      <c r="L404" s="5">
        <v>-17750</v>
      </c>
      <c r="M404" s="1">
        <f t="shared" si="71"/>
        <v>1764205.5350000001</v>
      </c>
    </row>
    <row r="405" spans="1:13" ht="12.75">
      <c r="A405" s="1" t="s">
        <v>23</v>
      </c>
      <c r="B405" s="1" t="s">
        <v>25</v>
      </c>
      <c r="C405" s="18"/>
      <c r="D405" s="9">
        <v>259</v>
      </c>
      <c r="E405" s="9"/>
      <c r="F405" s="10">
        <v>6536.29</v>
      </c>
      <c r="G405" s="4">
        <f t="shared" si="68"/>
        <v>1692899.11</v>
      </c>
      <c r="H405" s="5">
        <f t="shared" si="69"/>
        <v>1548800.9949999999</v>
      </c>
      <c r="I405" s="27">
        <v>0</v>
      </c>
      <c r="J405" s="27">
        <v>0</v>
      </c>
      <c r="K405" s="27">
        <f t="shared" si="70"/>
        <v>-45733.880000000005</v>
      </c>
      <c r="L405" s="5"/>
      <c r="M405" s="1">
        <f t="shared" si="71"/>
        <v>1503067.1149999998</v>
      </c>
    </row>
    <row r="406" spans="1:13" ht="12.75">
      <c r="A406" s="1" t="s">
        <v>23</v>
      </c>
      <c r="B406" s="11" t="s">
        <v>26</v>
      </c>
      <c r="C406" s="16"/>
      <c r="D406" s="12">
        <v>183</v>
      </c>
      <c r="E406" s="12"/>
      <c r="F406" s="10">
        <v>6070.46</v>
      </c>
      <c r="G406" s="4">
        <f t="shared" si="68"/>
        <v>1110894.18</v>
      </c>
      <c r="H406" s="5">
        <f t="shared" si="69"/>
        <v>1016183.5999999999</v>
      </c>
      <c r="I406" s="27">
        <v>0</v>
      </c>
      <c r="J406" s="27">
        <v>0</v>
      </c>
      <c r="K406" s="27">
        <f t="shared" si="70"/>
        <v>-31248.3</v>
      </c>
      <c r="L406" s="5"/>
      <c r="M406" s="1">
        <f t="shared" si="71"/>
        <v>984935.2999999998</v>
      </c>
    </row>
    <row r="407" spans="1:13" ht="12.75">
      <c r="A407" s="1" t="s">
        <v>23</v>
      </c>
      <c r="B407" s="1" t="s">
        <v>27</v>
      </c>
      <c r="C407" s="16"/>
      <c r="D407" s="9">
        <v>448.4</v>
      </c>
      <c r="E407" s="9"/>
      <c r="F407" s="10">
        <v>6082.92</v>
      </c>
      <c r="G407" s="4">
        <f t="shared" si="68"/>
        <v>2727581.33</v>
      </c>
      <c r="H407" s="5">
        <f t="shared" si="69"/>
        <v>2495048.925</v>
      </c>
      <c r="I407" s="27">
        <v>0</v>
      </c>
      <c r="J407" s="27">
        <v>0</v>
      </c>
      <c r="K407" s="27">
        <f t="shared" si="70"/>
        <v>-76636.75000000001</v>
      </c>
      <c r="L407" s="5">
        <v>-44033.54</v>
      </c>
      <c r="M407" s="1">
        <f t="shared" si="71"/>
        <v>2374378.635</v>
      </c>
    </row>
    <row r="408" spans="1:13" ht="12.75">
      <c r="A408" s="1" t="s">
        <v>23</v>
      </c>
      <c r="B408" s="1" t="s">
        <v>28</v>
      </c>
      <c r="C408" s="16"/>
      <c r="D408" s="9">
        <v>609</v>
      </c>
      <c r="E408" s="9"/>
      <c r="F408" s="10">
        <v>6088.66</v>
      </c>
      <c r="G408" s="4">
        <f t="shared" si="68"/>
        <v>3707993.94</v>
      </c>
      <c r="H408" s="5">
        <f t="shared" si="69"/>
        <v>3391885.8850000002</v>
      </c>
      <c r="I408" s="27">
        <v>0</v>
      </c>
      <c r="J408" s="27">
        <v>0</v>
      </c>
      <c r="K408" s="27">
        <f t="shared" si="70"/>
        <v>-104128.85000000002</v>
      </c>
      <c r="L408" s="5"/>
      <c r="M408" s="1">
        <f t="shared" si="71"/>
        <v>3287757.035</v>
      </c>
    </row>
    <row r="409" spans="1:13" ht="12.75">
      <c r="A409" s="1" t="s">
        <v>23</v>
      </c>
      <c r="B409" s="1" t="s">
        <v>29</v>
      </c>
      <c r="C409" s="16"/>
      <c r="D409" s="9">
        <v>447.5</v>
      </c>
      <c r="E409" s="9"/>
      <c r="F409" s="10">
        <v>6097.39</v>
      </c>
      <c r="G409" s="4">
        <f t="shared" si="68"/>
        <v>2728582.03</v>
      </c>
      <c r="H409" s="5">
        <f t="shared" si="69"/>
        <v>2495976.7550000004</v>
      </c>
      <c r="I409" s="27">
        <v>0</v>
      </c>
      <c r="J409" s="27">
        <v>0</v>
      </c>
      <c r="K409" s="27">
        <f t="shared" si="70"/>
        <v>-76563.87000000001</v>
      </c>
      <c r="L409" s="5"/>
      <c r="M409" s="1">
        <f t="shared" si="71"/>
        <v>2419412.8850000002</v>
      </c>
    </row>
    <row r="410" spans="1:13" ht="12.75">
      <c r="A410" s="1" t="s">
        <v>30</v>
      </c>
      <c r="B410" s="1" t="s">
        <v>31</v>
      </c>
      <c r="C410" s="16"/>
      <c r="D410" s="9">
        <v>218.9</v>
      </c>
      <c r="E410" s="9"/>
      <c r="F410" s="10">
        <v>6489.22</v>
      </c>
      <c r="G410" s="4">
        <f t="shared" si="68"/>
        <v>1420490.26</v>
      </c>
      <c r="H410" s="5">
        <f t="shared" si="69"/>
        <v>1299395.3250000002</v>
      </c>
      <c r="I410" s="27">
        <v>0</v>
      </c>
      <c r="J410" s="27">
        <v>0</v>
      </c>
      <c r="K410" s="27">
        <f t="shared" si="70"/>
        <v>-39675.7</v>
      </c>
      <c r="L410" s="5"/>
      <c r="M410" s="1">
        <f t="shared" si="71"/>
        <v>1259719.6250000002</v>
      </c>
    </row>
    <row r="411" spans="1:13" ht="12.75">
      <c r="A411" s="1" t="s">
        <v>32</v>
      </c>
      <c r="B411" s="1" t="s">
        <v>33</v>
      </c>
      <c r="C411" s="16"/>
      <c r="D411" s="9">
        <v>237</v>
      </c>
      <c r="E411" s="9"/>
      <c r="F411" s="10">
        <v>6170.34</v>
      </c>
      <c r="G411" s="4">
        <f t="shared" si="68"/>
        <v>1462370.58</v>
      </c>
      <c r="H411" s="5">
        <f t="shared" si="69"/>
        <v>1337711.755</v>
      </c>
      <c r="I411" s="27">
        <v>0</v>
      </c>
      <c r="J411" s="27">
        <v>0</v>
      </c>
      <c r="K411" s="27">
        <f t="shared" si="70"/>
        <v>-40758.75000000001</v>
      </c>
      <c r="L411" s="5"/>
      <c r="M411" s="1">
        <f t="shared" si="71"/>
        <v>1296953.005</v>
      </c>
    </row>
    <row r="412" spans="1:13" ht="12.75">
      <c r="A412" s="17" t="s">
        <v>32</v>
      </c>
      <c r="B412" s="17" t="s">
        <v>34</v>
      </c>
      <c r="C412" s="16"/>
      <c r="D412" s="9">
        <v>168</v>
      </c>
      <c r="E412" s="9"/>
      <c r="F412" s="10">
        <v>6148.040000000001</v>
      </c>
      <c r="G412" s="4">
        <f t="shared" si="68"/>
        <v>1032870.72</v>
      </c>
      <c r="H412" s="5">
        <f t="shared" si="69"/>
        <v>944817.1599999999</v>
      </c>
      <c r="I412" s="27">
        <v>0</v>
      </c>
      <c r="J412" s="27">
        <v>0</v>
      </c>
      <c r="K412" s="27">
        <f t="shared" si="70"/>
        <v>-28845.42</v>
      </c>
      <c r="L412" s="5"/>
      <c r="M412" s="1">
        <f t="shared" si="71"/>
        <v>915971.7399999999</v>
      </c>
    </row>
    <row r="413" spans="1:13" ht="12.75">
      <c r="A413" s="1" t="s">
        <v>35</v>
      </c>
      <c r="B413" s="1" t="s">
        <v>36</v>
      </c>
      <c r="C413" s="16"/>
      <c r="D413" s="9">
        <v>254.5</v>
      </c>
      <c r="E413" s="9"/>
      <c r="F413" s="10">
        <v>6146.06</v>
      </c>
      <c r="G413" s="4">
        <f t="shared" si="68"/>
        <v>1564172.27</v>
      </c>
      <c r="H413" s="5">
        <f>H21+H52+H83+H112+H141+H202+H262+M262+H292+H322+H352+H382+M292</f>
        <v>1430846.9400000002</v>
      </c>
      <c r="I413" s="27">
        <v>0</v>
      </c>
      <c r="J413" s="27">
        <v>0</v>
      </c>
      <c r="K413" s="27">
        <f t="shared" si="70"/>
        <v>-42893.11</v>
      </c>
      <c r="L413" s="5">
        <v>-40795.83</v>
      </c>
      <c r="M413" s="1">
        <f t="shared" si="71"/>
        <v>1347158</v>
      </c>
    </row>
    <row r="414" spans="1:13" ht="12.75">
      <c r="A414" s="1" t="s">
        <v>35</v>
      </c>
      <c r="B414" s="1" t="s">
        <v>37</v>
      </c>
      <c r="C414" s="16"/>
      <c r="D414" s="9">
        <v>180.5</v>
      </c>
      <c r="E414" s="13">
        <v>6146.06</v>
      </c>
      <c r="F414" s="25">
        <v>5912.1</v>
      </c>
      <c r="G414" s="4">
        <f>ROUND((D414*F414)+(2*E414),2)</f>
        <v>1079426.17</v>
      </c>
      <c r="H414" s="5">
        <f t="shared" si="69"/>
        <v>987469.435</v>
      </c>
      <c r="I414" s="27">
        <v>0</v>
      </c>
      <c r="J414" s="27">
        <v>0</v>
      </c>
      <c r="K414" s="27">
        <f t="shared" si="70"/>
        <v>-29624.079999999998</v>
      </c>
      <c r="L414" s="5"/>
      <c r="M414" s="1">
        <f t="shared" si="71"/>
        <v>957845.3550000001</v>
      </c>
    </row>
    <row r="415" spans="1:13" ht="12.75">
      <c r="A415" s="1" t="s">
        <v>35</v>
      </c>
      <c r="B415" s="1" t="s">
        <v>38</v>
      </c>
      <c r="C415" s="16"/>
      <c r="D415" s="9">
        <v>294</v>
      </c>
      <c r="E415" s="9"/>
      <c r="F415" s="25">
        <v>5912.1</v>
      </c>
      <c r="G415" s="4">
        <f>ROUND(D415*F415,2)</f>
        <v>1738157.4</v>
      </c>
      <c r="H415" s="5">
        <f t="shared" si="69"/>
        <v>1590084.0699999998</v>
      </c>
      <c r="I415" s="27">
        <v>0</v>
      </c>
      <c r="J415" s="27">
        <v>0</v>
      </c>
      <c r="K415" s="27">
        <f t="shared" si="70"/>
        <v>-47702.51</v>
      </c>
      <c r="L415" s="5"/>
      <c r="M415" s="1">
        <f t="shared" si="71"/>
        <v>1542381.5599999998</v>
      </c>
    </row>
    <row r="416" spans="1:13" ht="12.75">
      <c r="A416" s="1" t="s">
        <v>35</v>
      </c>
      <c r="B416" s="1" t="s">
        <v>44</v>
      </c>
      <c r="C416" s="16"/>
      <c r="D416" s="9">
        <v>200.5</v>
      </c>
      <c r="E416" s="9"/>
      <c r="F416" s="8">
        <v>5997.72</v>
      </c>
      <c r="G416" s="4">
        <f>ROUND(D416*F416,2)</f>
        <v>1202542.86</v>
      </c>
      <c r="H416" s="5">
        <f t="shared" si="69"/>
        <v>1099986.6099999999</v>
      </c>
      <c r="I416" s="27">
        <v>0</v>
      </c>
      <c r="J416" s="27">
        <v>0</v>
      </c>
      <c r="K416" s="27">
        <f t="shared" si="70"/>
        <v>-33445.69</v>
      </c>
      <c r="L416" s="5"/>
      <c r="M416" s="1">
        <f t="shared" si="71"/>
        <v>1066540.92</v>
      </c>
    </row>
    <row r="417" spans="1:13" ht="12.75">
      <c r="A417" s="1" t="s">
        <v>39</v>
      </c>
      <c r="B417" s="1" t="s">
        <v>40</v>
      </c>
      <c r="C417" s="16"/>
      <c r="D417" s="14">
        <v>679.7</v>
      </c>
      <c r="E417" s="15"/>
      <c r="F417" s="10">
        <v>5698.7</v>
      </c>
      <c r="G417" s="4">
        <f>ROUND(D417*F417,2)</f>
        <v>3873406.39</v>
      </c>
      <c r="H417" s="5">
        <f t="shared" si="69"/>
        <v>3542658.710000001</v>
      </c>
      <c r="I417" s="27">
        <v>0</v>
      </c>
      <c r="J417" s="27">
        <v>0</v>
      </c>
      <c r="K417" s="27">
        <f t="shared" si="70"/>
        <v>-110841.03000000003</v>
      </c>
      <c r="L417" s="5">
        <v>-38840.63</v>
      </c>
      <c r="M417" s="1">
        <f t="shared" si="71"/>
        <v>3392977.0500000007</v>
      </c>
    </row>
    <row r="418" spans="1:13" ht="12.75">
      <c r="A418" s="17" t="s">
        <v>41</v>
      </c>
      <c r="B418" s="17" t="s">
        <v>42</v>
      </c>
      <c r="C418" s="16"/>
      <c r="D418" s="14">
        <v>158</v>
      </c>
      <c r="E418" s="15"/>
      <c r="F418" s="10">
        <v>6521.47</v>
      </c>
      <c r="G418" s="4">
        <f>ROUND(D418*F418,2)</f>
        <v>1030392.26</v>
      </c>
      <c r="H418" s="5">
        <f t="shared" si="69"/>
        <v>942674.6099999999</v>
      </c>
      <c r="I418" s="27">
        <v>0</v>
      </c>
      <c r="J418" s="27">
        <v>0</v>
      </c>
      <c r="K418" s="27">
        <f t="shared" si="70"/>
        <v>-28031.02</v>
      </c>
      <c r="L418" s="5"/>
      <c r="M418" s="1">
        <f t="shared" si="71"/>
        <v>914643.5899999999</v>
      </c>
    </row>
    <row r="419" spans="1:13" ht="12.75">
      <c r="A419" s="16"/>
      <c r="B419" s="16"/>
      <c r="C419" s="16"/>
      <c r="D419" s="20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ht="12.75">
      <c r="A420" s="21"/>
      <c r="B420" s="21"/>
      <c r="C420" s="21"/>
      <c r="D420" s="22">
        <f>SUM(D396:D419)</f>
        <v>11288.500000000002</v>
      </c>
      <c r="E420" s="21"/>
      <c r="F420" s="21"/>
      <c r="G420" s="21">
        <f aca="true" t="shared" si="72" ref="G420:M420">SUM(G396:G419)</f>
        <v>69905787.02999999</v>
      </c>
      <c r="H420" s="21">
        <f t="shared" si="72"/>
        <v>63949389.235</v>
      </c>
      <c r="I420" s="21">
        <f t="shared" si="72"/>
        <v>0</v>
      </c>
      <c r="J420" s="21">
        <f t="shared" si="72"/>
        <v>0</v>
      </c>
      <c r="K420" s="21">
        <f t="shared" si="72"/>
        <v>-1932183.9000000001</v>
      </c>
      <c r="L420" s="21">
        <f t="shared" si="72"/>
        <v>-417363.21</v>
      </c>
      <c r="M420" s="16">
        <f t="shared" si="72"/>
        <v>61599842.125</v>
      </c>
    </row>
    <row r="422" ht="12.75">
      <c r="H422" s="21"/>
    </row>
    <row r="425" spans="1:13" ht="51">
      <c r="A425" s="28" t="s">
        <v>65</v>
      </c>
      <c r="B425" s="29"/>
      <c r="C425" s="29"/>
      <c r="D425" s="30" t="s">
        <v>59</v>
      </c>
      <c r="E425" s="30" t="s">
        <v>1</v>
      </c>
      <c r="F425" s="30" t="s">
        <v>60</v>
      </c>
      <c r="G425" s="30" t="s">
        <v>3</v>
      </c>
      <c r="H425" s="30" t="s">
        <v>4</v>
      </c>
      <c r="I425" s="30" t="s">
        <v>5</v>
      </c>
      <c r="J425" s="30" t="s">
        <v>6</v>
      </c>
      <c r="K425" s="30" t="s">
        <v>7</v>
      </c>
      <c r="L425" s="30" t="s">
        <v>45</v>
      </c>
      <c r="M425" s="30" t="s">
        <v>8</v>
      </c>
    </row>
    <row r="426" spans="1:13" ht="12.75">
      <c r="A426" s="16"/>
      <c r="B426" s="16"/>
      <c r="C426" s="16"/>
      <c r="D426" s="32"/>
      <c r="E426" s="32"/>
      <c r="F426" s="27"/>
      <c r="G426" s="27"/>
      <c r="H426" s="27"/>
      <c r="I426" s="27"/>
      <c r="J426" s="27"/>
      <c r="K426" s="27"/>
      <c r="L426" s="27"/>
      <c r="M426" s="15"/>
    </row>
    <row r="427" spans="1:13" ht="12.75">
      <c r="A427" s="1" t="s">
        <v>9</v>
      </c>
      <c r="B427" s="1" t="s">
        <v>10</v>
      </c>
      <c r="C427" s="16"/>
      <c r="D427" s="2">
        <v>2032.5</v>
      </c>
      <c r="E427" s="2"/>
      <c r="F427" s="3">
        <v>6422.29</v>
      </c>
      <c r="G427" s="4">
        <f aca="true" t="shared" si="73" ref="G427:G444">ROUND(D427*F427,2)</f>
        <v>13053304.43</v>
      </c>
      <c r="H427" s="5">
        <f>G427-H396</f>
        <v>1111553.92</v>
      </c>
      <c r="I427" s="27">
        <v>0</v>
      </c>
      <c r="J427" s="27">
        <v>0</v>
      </c>
      <c r="K427" s="27">
        <f>(G427*-0.03)-K396</f>
        <v>-35948.412899999996</v>
      </c>
      <c r="L427" s="5">
        <v>-175099.79</v>
      </c>
      <c r="M427" s="1">
        <f>H427+I427+J427+K427+L427</f>
        <v>900505.7171</v>
      </c>
    </row>
    <row r="428" spans="1:13" ht="12.75">
      <c r="A428" s="17" t="s">
        <v>11</v>
      </c>
      <c r="B428" s="17" t="s">
        <v>12</v>
      </c>
      <c r="C428" s="16"/>
      <c r="D428" s="2">
        <v>533.1</v>
      </c>
      <c r="E428" s="2"/>
      <c r="F428" s="3">
        <v>6810.55</v>
      </c>
      <c r="G428" s="4">
        <f t="shared" si="73"/>
        <v>3630704.21</v>
      </c>
      <c r="H428" s="5">
        <f aca="true" t="shared" si="74" ref="H428:H449">G428-H397</f>
        <v>309192.6849999996</v>
      </c>
      <c r="I428" s="27">
        <v>0</v>
      </c>
      <c r="J428" s="27">
        <v>0</v>
      </c>
      <c r="K428" s="27">
        <f aca="true" t="shared" si="75" ref="K428:K449">(G428*-0.03)-K397</f>
        <v>-8833.096299999976</v>
      </c>
      <c r="L428" s="5">
        <f>-55830.21</f>
        <v>-55830.21</v>
      </c>
      <c r="M428" s="1">
        <f aca="true" t="shared" si="76" ref="M428:M449">H428+I428+J428+K428+L428</f>
        <v>244529.37869999962</v>
      </c>
    </row>
    <row r="429" spans="1:13" ht="12.75">
      <c r="A429" s="1" t="s">
        <v>13</v>
      </c>
      <c r="B429" s="1" t="s">
        <v>14</v>
      </c>
      <c r="C429" s="16"/>
      <c r="D429" s="7">
        <v>695.5</v>
      </c>
      <c r="E429" s="7"/>
      <c r="F429" s="8">
        <v>6264.85</v>
      </c>
      <c r="G429" s="4">
        <f t="shared" si="73"/>
        <v>4357203.18</v>
      </c>
      <c r="H429" s="5">
        <f t="shared" si="74"/>
        <v>371140.25000000047</v>
      </c>
      <c r="I429" s="27">
        <v>0</v>
      </c>
      <c r="J429" s="27">
        <v>0</v>
      </c>
      <c r="K429" s="27">
        <f t="shared" si="75"/>
        <v>-11566.835399999982</v>
      </c>
      <c r="L429" s="5">
        <v>-68541.04</v>
      </c>
      <c r="M429" s="1">
        <f t="shared" si="76"/>
        <v>291032.3746000005</v>
      </c>
    </row>
    <row r="430" spans="1:13" ht="12.75">
      <c r="A430" s="15" t="s">
        <v>15</v>
      </c>
      <c r="B430" s="15" t="s">
        <v>16</v>
      </c>
      <c r="C430" s="18"/>
      <c r="D430" s="23">
        <v>226</v>
      </c>
      <c r="E430" s="24"/>
      <c r="F430" s="25">
        <v>6052.19</v>
      </c>
      <c r="G430" s="4">
        <f t="shared" si="73"/>
        <v>1367794.94</v>
      </c>
      <c r="H430" s="5">
        <f t="shared" si="74"/>
        <v>116702.95999999996</v>
      </c>
      <c r="I430" s="27">
        <v>0</v>
      </c>
      <c r="J430" s="27">
        <v>0</v>
      </c>
      <c r="K430" s="27">
        <f t="shared" si="75"/>
        <v>-499.3081999999995</v>
      </c>
      <c r="L430" s="26"/>
      <c r="M430" s="1">
        <f t="shared" si="76"/>
        <v>116203.65179999996</v>
      </c>
    </row>
    <row r="431" spans="1:13" ht="12.75">
      <c r="A431" s="15" t="s">
        <v>15</v>
      </c>
      <c r="B431" s="15" t="s">
        <v>17</v>
      </c>
      <c r="C431" s="18"/>
      <c r="D431" s="23">
        <v>2567</v>
      </c>
      <c r="E431" s="23"/>
      <c r="F431" s="25">
        <v>5912.1</v>
      </c>
      <c r="G431" s="4">
        <f t="shared" si="73"/>
        <v>15176360.7</v>
      </c>
      <c r="H431" s="5">
        <f t="shared" si="74"/>
        <v>1292871.6999999993</v>
      </c>
      <c r="I431" s="27">
        <v>0</v>
      </c>
      <c r="J431" s="27">
        <v>0</v>
      </c>
      <c r="K431" s="27">
        <f t="shared" si="75"/>
        <v>-38786.150999999896</v>
      </c>
      <c r="L431" s="26"/>
      <c r="M431" s="1">
        <f t="shared" si="76"/>
        <v>1254085.5489999994</v>
      </c>
    </row>
    <row r="432" spans="1:13" ht="12.75">
      <c r="A432" s="15" t="s">
        <v>15</v>
      </c>
      <c r="B432" s="15" t="s">
        <v>18</v>
      </c>
      <c r="C432" s="19"/>
      <c r="D432" s="23">
        <v>298.9</v>
      </c>
      <c r="E432" s="23"/>
      <c r="F432" s="25">
        <v>6938.21</v>
      </c>
      <c r="G432" s="4">
        <f t="shared" si="73"/>
        <v>2073830.97</v>
      </c>
      <c r="H432" s="5">
        <f t="shared" si="74"/>
        <v>176535.56500000018</v>
      </c>
      <c r="I432" s="27">
        <v>0</v>
      </c>
      <c r="J432" s="27">
        <v>0</v>
      </c>
      <c r="K432" s="27">
        <f t="shared" si="75"/>
        <v>-5296.059099999991</v>
      </c>
      <c r="L432" s="26"/>
      <c r="M432" s="1">
        <f t="shared" si="76"/>
        <v>171239.5059000002</v>
      </c>
    </row>
    <row r="433" spans="1:13" ht="12.75">
      <c r="A433" s="1" t="s">
        <v>19</v>
      </c>
      <c r="B433" s="1" t="s">
        <v>20</v>
      </c>
      <c r="C433" s="18"/>
      <c r="D433" s="7">
        <v>223.6</v>
      </c>
      <c r="E433" s="7"/>
      <c r="F433" s="8">
        <v>6475.78</v>
      </c>
      <c r="G433" s="4">
        <f t="shared" si="73"/>
        <v>1447984.41</v>
      </c>
      <c r="H433" s="5">
        <f t="shared" si="74"/>
        <v>123457.57499999995</v>
      </c>
      <c r="I433" s="27">
        <v>0</v>
      </c>
      <c r="J433" s="27">
        <v>0</v>
      </c>
      <c r="K433" s="27">
        <f t="shared" si="75"/>
        <v>-2851.1323000000048</v>
      </c>
      <c r="L433" s="5"/>
      <c r="M433" s="1">
        <f t="shared" si="76"/>
        <v>120606.44269999996</v>
      </c>
    </row>
    <row r="434" spans="1:13" ht="12.75">
      <c r="A434" s="17" t="s">
        <v>21</v>
      </c>
      <c r="B434" s="17" t="s">
        <v>22</v>
      </c>
      <c r="C434" s="18"/>
      <c r="D434" s="7">
        <v>57.8</v>
      </c>
      <c r="E434" s="7"/>
      <c r="F434" s="8">
        <v>7244.79</v>
      </c>
      <c r="G434" s="4">
        <f t="shared" si="73"/>
        <v>418748.86</v>
      </c>
      <c r="H434" s="5">
        <f t="shared" si="74"/>
        <v>35675.07999999996</v>
      </c>
      <c r="I434" s="27">
        <v>0</v>
      </c>
      <c r="J434" s="27">
        <v>0</v>
      </c>
      <c r="K434" s="27">
        <f t="shared" si="75"/>
        <v>-1032.9757999999983</v>
      </c>
      <c r="L434" s="5"/>
      <c r="M434" s="1">
        <f t="shared" si="76"/>
        <v>34642.10419999996</v>
      </c>
    </row>
    <row r="435" spans="1:13" ht="12.75">
      <c r="A435" s="1" t="s">
        <v>23</v>
      </c>
      <c r="B435" s="35" t="s">
        <v>24</v>
      </c>
      <c r="C435" s="35"/>
      <c r="D435" s="9">
        <v>316.1</v>
      </c>
      <c r="E435" s="9"/>
      <c r="F435" s="10">
        <v>6352.66</v>
      </c>
      <c r="G435" s="4">
        <f t="shared" si="73"/>
        <v>2008075.83</v>
      </c>
      <c r="H435" s="5">
        <f t="shared" si="74"/>
        <v>171029.33499999996</v>
      </c>
      <c r="I435" s="27">
        <v>0</v>
      </c>
      <c r="J435" s="27">
        <v>0</v>
      </c>
      <c r="K435" s="27">
        <f t="shared" si="75"/>
        <v>-5151.314899999998</v>
      </c>
      <c r="L435" s="5">
        <v>-17750</v>
      </c>
      <c r="M435" s="1">
        <f t="shared" si="76"/>
        <v>148128.02009999997</v>
      </c>
    </row>
    <row r="436" spans="1:13" ht="12.75">
      <c r="A436" s="1" t="s">
        <v>23</v>
      </c>
      <c r="B436" s="1" t="s">
        <v>25</v>
      </c>
      <c r="C436" s="18"/>
      <c r="D436" s="9">
        <v>259</v>
      </c>
      <c r="E436" s="9"/>
      <c r="F436" s="10">
        <v>6536.29</v>
      </c>
      <c r="G436" s="4">
        <f t="shared" si="73"/>
        <v>1692899.11</v>
      </c>
      <c r="H436" s="5">
        <f t="shared" si="74"/>
        <v>144098.11500000022</v>
      </c>
      <c r="I436" s="27">
        <v>0</v>
      </c>
      <c r="J436" s="27">
        <v>0</v>
      </c>
      <c r="K436" s="27">
        <f t="shared" si="75"/>
        <v>-5053.093299999993</v>
      </c>
      <c r="L436" s="5"/>
      <c r="M436" s="1">
        <f t="shared" si="76"/>
        <v>139045.02170000022</v>
      </c>
    </row>
    <row r="437" spans="1:13" ht="12.75">
      <c r="A437" s="1" t="s">
        <v>23</v>
      </c>
      <c r="B437" s="11" t="s">
        <v>26</v>
      </c>
      <c r="C437" s="16"/>
      <c r="D437" s="12">
        <v>183</v>
      </c>
      <c r="E437" s="12"/>
      <c r="F437" s="10">
        <v>6070.46</v>
      </c>
      <c r="G437" s="4">
        <f t="shared" si="73"/>
        <v>1110894.18</v>
      </c>
      <c r="H437" s="5">
        <f t="shared" si="74"/>
        <v>94710.58000000007</v>
      </c>
      <c r="I437" s="27">
        <v>0</v>
      </c>
      <c r="J437" s="27">
        <v>0</v>
      </c>
      <c r="K437" s="27">
        <f t="shared" si="75"/>
        <v>-2078.525399999995</v>
      </c>
      <c r="L437" s="5"/>
      <c r="M437" s="1">
        <f t="shared" si="76"/>
        <v>92632.05460000008</v>
      </c>
    </row>
    <row r="438" spans="1:13" ht="12.75">
      <c r="A438" s="1" t="s">
        <v>23</v>
      </c>
      <c r="B438" s="1" t="s">
        <v>27</v>
      </c>
      <c r="C438" s="16"/>
      <c r="D438" s="9">
        <v>448.4</v>
      </c>
      <c r="E438" s="9"/>
      <c r="F438" s="10">
        <v>6082.92</v>
      </c>
      <c r="G438" s="4">
        <f t="shared" si="73"/>
        <v>2727581.33</v>
      </c>
      <c r="H438" s="5">
        <f t="shared" si="74"/>
        <v>232532.40500000026</v>
      </c>
      <c r="I438" s="27">
        <v>0</v>
      </c>
      <c r="J438" s="27">
        <v>0</v>
      </c>
      <c r="K438" s="27">
        <f t="shared" si="75"/>
        <v>-5190.689899999983</v>
      </c>
      <c r="L438" s="5">
        <v>-44023.96</v>
      </c>
      <c r="M438" s="1">
        <f t="shared" si="76"/>
        <v>183317.75510000027</v>
      </c>
    </row>
    <row r="439" spans="1:13" ht="12.75">
      <c r="A439" s="1" t="s">
        <v>23</v>
      </c>
      <c r="B439" s="1" t="s">
        <v>28</v>
      </c>
      <c r="C439" s="16"/>
      <c r="D439" s="9">
        <v>609</v>
      </c>
      <c r="E439" s="9"/>
      <c r="F439" s="10">
        <v>6088.66</v>
      </c>
      <c r="G439" s="4">
        <f t="shared" si="73"/>
        <v>3707993.94</v>
      </c>
      <c r="H439" s="5">
        <f t="shared" si="74"/>
        <v>316108.0549999997</v>
      </c>
      <c r="I439" s="27">
        <v>0</v>
      </c>
      <c r="J439" s="27">
        <v>0</v>
      </c>
      <c r="K439" s="27">
        <f t="shared" si="75"/>
        <v>-7110.968199999974</v>
      </c>
      <c r="L439" s="5"/>
      <c r="M439" s="1">
        <f t="shared" si="76"/>
        <v>308997.0867999997</v>
      </c>
    </row>
    <row r="440" spans="1:13" ht="12.75">
      <c r="A440" s="1" t="s">
        <v>23</v>
      </c>
      <c r="B440" s="1" t="s">
        <v>29</v>
      </c>
      <c r="C440" s="16"/>
      <c r="D440" s="9">
        <v>447.5</v>
      </c>
      <c r="E440" s="9"/>
      <c r="F440" s="10">
        <v>6097.39</v>
      </c>
      <c r="G440" s="4">
        <f t="shared" si="73"/>
        <v>2728582.03</v>
      </c>
      <c r="H440" s="5">
        <f t="shared" si="74"/>
        <v>232605.27499999944</v>
      </c>
      <c r="I440" s="27">
        <v>0</v>
      </c>
      <c r="J440" s="27">
        <v>0</v>
      </c>
      <c r="K440" s="27">
        <f t="shared" si="75"/>
        <v>-5293.590899999981</v>
      </c>
      <c r="L440" s="5"/>
      <c r="M440" s="1">
        <f t="shared" si="76"/>
        <v>227311.68409999946</v>
      </c>
    </row>
    <row r="441" spans="1:13" ht="12.75">
      <c r="A441" s="1" t="s">
        <v>30</v>
      </c>
      <c r="B441" s="1" t="s">
        <v>31</v>
      </c>
      <c r="C441" s="16"/>
      <c r="D441" s="9">
        <v>218.9</v>
      </c>
      <c r="E441" s="9"/>
      <c r="F441" s="10">
        <v>6489.22</v>
      </c>
      <c r="G441" s="4">
        <f t="shared" si="73"/>
        <v>1420490.26</v>
      </c>
      <c r="H441" s="5">
        <f t="shared" si="74"/>
        <v>121094.93499999982</v>
      </c>
      <c r="I441" s="27">
        <v>0</v>
      </c>
      <c r="J441" s="27">
        <v>0</v>
      </c>
      <c r="K441" s="27">
        <f t="shared" si="75"/>
        <v>-2939.0077999999994</v>
      </c>
      <c r="L441" s="5"/>
      <c r="M441" s="1">
        <f t="shared" si="76"/>
        <v>118155.92719999983</v>
      </c>
    </row>
    <row r="442" spans="1:13" ht="12.75">
      <c r="A442" s="1" t="s">
        <v>32</v>
      </c>
      <c r="B442" s="1" t="s">
        <v>33</v>
      </c>
      <c r="C442" s="16"/>
      <c r="D442" s="9">
        <v>237</v>
      </c>
      <c r="E442" s="9"/>
      <c r="F442" s="10">
        <v>6170.34</v>
      </c>
      <c r="G442" s="4">
        <f t="shared" si="73"/>
        <v>1462370.58</v>
      </c>
      <c r="H442" s="5">
        <f t="shared" si="74"/>
        <v>124658.82500000019</v>
      </c>
      <c r="I442" s="27">
        <v>0</v>
      </c>
      <c r="J442" s="27">
        <v>0</v>
      </c>
      <c r="K442" s="27">
        <f t="shared" si="75"/>
        <v>-3112.3673999999955</v>
      </c>
      <c r="L442" s="5"/>
      <c r="M442" s="1">
        <f t="shared" si="76"/>
        <v>121546.4576000002</v>
      </c>
    </row>
    <row r="443" spans="1:13" ht="12.75">
      <c r="A443" s="17" t="s">
        <v>32</v>
      </c>
      <c r="B443" s="17" t="s">
        <v>34</v>
      </c>
      <c r="C443" s="16"/>
      <c r="D443" s="9">
        <v>168</v>
      </c>
      <c r="E443" s="9"/>
      <c r="F443" s="10">
        <v>6148.040000000001</v>
      </c>
      <c r="G443" s="4">
        <f t="shared" si="73"/>
        <v>1032870.72</v>
      </c>
      <c r="H443" s="5">
        <f t="shared" si="74"/>
        <v>88053.56000000006</v>
      </c>
      <c r="I443" s="27">
        <v>0</v>
      </c>
      <c r="J443" s="27">
        <v>0</v>
      </c>
      <c r="K443" s="27">
        <f t="shared" si="75"/>
        <v>-2140.7016000000003</v>
      </c>
      <c r="L443" s="5"/>
      <c r="M443" s="1">
        <f t="shared" si="76"/>
        <v>85912.85840000006</v>
      </c>
    </row>
    <row r="444" spans="1:13" ht="12.75">
      <c r="A444" s="1" t="s">
        <v>35</v>
      </c>
      <c r="B444" s="1" t="s">
        <v>36</v>
      </c>
      <c r="C444" s="16"/>
      <c r="D444" s="9">
        <v>254.5</v>
      </c>
      <c r="E444" s="9"/>
      <c r="F444" s="10">
        <v>6146.06</v>
      </c>
      <c r="G444" s="4">
        <f t="shared" si="73"/>
        <v>1564172.27</v>
      </c>
      <c r="H444" s="5">
        <f t="shared" si="74"/>
        <v>133325.32999999984</v>
      </c>
      <c r="I444" s="27">
        <v>0</v>
      </c>
      <c r="J444" s="27">
        <v>0</v>
      </c>
      <c r="K444" s="27">
        <f t="shared" si="75"/>
        <v>-4032.0580999999947</v>
      </c>
      <c r="L444" s="5">
        <v>-40795.83</v>
      </c>
      <c r="M444" s="1">
        <f t="shared" si="76"/>
        <v>88497.44189999985</v>
      </c>
    </row>
    <row r="445" spans="1:13" ht="12.75">
      <c r="A445" s="1" t="s">
        <v>35</v>
      </c>
      <c r="B445" s="1" t="s">
        <v>37</v>
      </c>
      <c r="C445" s="16"/>
      <c r="D445" s="9">
        <v>180.5</v>
      </c>
      <c r="E445" s="13">
        <v>6146.06</v>
      </c>
      <c r="F445" s="25">
        <v>5912.1</v>
      </c>
      <c r="G445" s="4">
        <f>ROUND((D445*F445)+(2*E445),2)</f>
        <v>1079426.17</v>
      </c>
      <c r="H445" s="5">
        <f t="shared" si="74"/>
        <v>91956.73499999987</v>
      </c>
      <c r="I445" s="27">
        <v>0</v>
      </c>
      <c r="J445" s="27">
        <v>0</v>
      </c>
      <c r="K445" s="27">
        <f t="shared" si="75"/>
        <v>-2758.705099999999</v>
      </c>
      <c r="L445" s="5"/>
      <c r="M445" s="1">
        <f t="shared" si="76"/>
        <v>89198.02989999988</v>
      </c>
    </row>
    <row r="446" spans="1:13" ht="12.75">
      <c r="A446" s="1" t="s">
        <v>35</v>
      </c>
      <c r="B446" s="1" t="s">
        <v>38</v>
      </c>
      <c r="C446" s="16"/>
      <c r="D446" s="9">
        <v>294</v>
      </c>
      <c r="E446" s="9"/>
      <c r="F446" s="25">
        <v>5912.1</v>
      </c>
      <c r="G446" s="4">
        <f>ROUND(D446*F446,2)</f>
        <v>1738157.4</v>
      </c>
      <c r="H446" s="5">
        <f t="shared" si="74"/>
        <v>148073.33000000007</v>
      </c>
      <c r="I446" s="27">
        <v>0</v>
      </c>
      <c r="J446" s="27">
        <v>0</v>
      </c>
      <c r="K446" s="27">
        <f t="shared" si="75"/>
        <v>-4442.211999999992</v>
      </c>
      <c r="L446" s="5"/>
      <c r="M446" s="1">
        <f t="shared" si="76"/>
        <v>143631.11800000007</v>
      </c>
    </row>
    <row r="447" spans="1:13" ht="12.75">
      <c r="A447" s="1" t="s">
        <v>35</v>
      </c>
      <c r="B447" s="1" t="s">
        <v>44</v>
      </c>
      <c r="C447" s="16"/>
      <c r="D447" s="9">
        <v>200.5</v>
      </c>
      <c r="E447" s="9"/>
      <c r="F447" s="8">
        <v>5997.72</v>
      </c>
      <c r="G447" s="4">
        <f>ROUND(D447*F447,2)</f>
        <v>1202542.86</v>
      </c>
      <c r="H447" s="5">
        <f t="shared" si="74"/>
        <v>102556.25000000023</v>
      </c>
      <c r="I447" s="27">
        <v>0</v>
      </c>
      <c r="J447" s="27">
        <v>0</v>
      </c>
      <c r="K447" s="27">
        <f t="shared" si="75"/>
        <v>-2630.595800000003</v>
      </c>
      <c r="L447" s="5"/>
      <c r="M447" s="1">
        <f t="shared" si="76"/>
        <v>99925.65420000022</v>
      </c>
    </row>
    <row r="448" spans="1:13" ht="12.75">
      <c r="A448" s="1" t="s">
        <v>39</v>
      </c>
      <c r="B448" s="1" t="s">
        <v>40</v>
      </c>
      <c r="C448" s="16"/>
      <c r="D448" s="14">
        <v>679.7</v>
      </c>
      <c r="E448" s="15"/>
      <c r="F448" s="10">
        <v>5698.7</v>
      </c>
      <c r="G448" s="4">
        <f>ROUND(D448*F448,2)</f>
        <v>3873406.39</v>
      </c>
      <c r="H448" s="5">
        <f t="shared" si="74"/>
        <v>330747.67999999924</v>
      </c>
      <c r="I448" s="27">
        <v>0</v>
      </c>
      <c r="J448" s="27">
        <v>0</v>
      </c>
      <c r="K448" s="27">
        <f t="shared" si="75"/>
        <v>-5361.161699999968</v>
      </c>
      <c r="L448" s="5">
        <v>-60507.3</v>
      </c>
      <c r="M448" s="1">
        <f t="shared" si="76"/>
        <v>264879.2182999993</v>
      </c>
    </row>
    <row r="449" spans="1:13" ht="12.75">
      <c r="A449" s="17" t="s">
        <v>41</v>
      </c>
      <c r="B449" s="17" t="s">
        <v>42</v>
      </c>
      <c r="C449" s="16"/>
      <c r="D449" s="14">
        <v>158</v>
      </c>
      <c r="E449" s="15"/>
      <c r="F449" s="10">
        <v>6521.47</v>
      </c>
      <c r="G449" s="4">
        <f>ROUND(D449*F449,2)</f>
        <v>1030392.26</v>
      </c>
      <c r="H449" s="5">
        <f t="shared" si="74"/>
        <v>87717.65000000014</v>
      </c>
      <c r="I449" s="27">
        <v>0</v>
      </c>
      <c r="J449" s="27">
        <v>0</v>
      </c>
      <c r="K449" s="27">
        <f t="shared" si="75"/>
        <v>-2880.7477999999974</v>
      </c>
      <c r="L449" s="5"/>
      <c r="M449" s="1">
        <f t="shared" si="76"/>
        <v>84836.90220000014</v>
      </c>
    </row>
    <row r="450" spans="1:13" ht="12.75">
      <c r="A450" s="16"/>
      <c r="B450" s="16"/>
      <c r="C450" s="16"/>
      <c r="D450" s="20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ht="12.75">
      <c r="A451" s="21"/>
      <c r="B451" s="21"/>
      <c r="C451" s="21"/>
      <c r="D451" s="22">
        <f>SUM(D427:D450)</f>
        <v>11288.500000000002</v>
      </c>
      <c r="E451" s="21"/>
      <c r="F451" s="21"/>
      <c r="G451" s="21">
        <f aca="true" t="shared" si="77" ref="G451:M451">SUM(G427:G450)</f>
        <v>69905787.02999999</v>
      </c>
      <c r="H451" s="21">
        <f t="shared" si="77"/>
        <v>5956397.794999998</v>
      </c>
      <c r="I451" s="21">
        <f t="shared" si="77"/>
        <v>0</v>
      </c>
      <c r="J451" s="21">
        <f t="shared" si="77"/>
        <v>0</v>
      </c>
      <c r="K451" s="21">
        <f t="shared" si="77"/>
        <v>-164989.7108999997</v>
      </c>
      <c r="L451" s="21">
        <f t="shared" si="77"/>
        <v>-462548.13</v>
      </c>
      <c r="M451" s="16">
        <f t="shared" si="77"/>
        <v>5328859.954099999</v>
      </c>
    </row>
    <row r="477" ht="15">
      <c r="G477" s="38"/>
    </row>
  </sheetData>
  <sheetProtection/>
  <mergeCells count="2">
    <mergeCell ref="B103:C103"/>
    <mergeCell ref="B132:C132"/>
  </mergeCells>
  <printOptions/>
  <pageMargins left="0.7" right="0.7" top="0.75" bottom="0.75" header="0.3" footer="0.3"/>
  <pageSetup fitToHeight="1" fitToWidth="1" horizontalDpi="600" verticalDpi="600" orientation="landscape" paperSize="5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Christel_M</dc:creator>
  <cp:keywords/>
  <dc:description/>
  <cp:lastModifiedBy>Christel, Mary Lynn</cp:lastModifiedBy>
  <cp:lastPrinted>2012-10-15T15:50:29Z</cp:lastPrinted>
  <dcterms:created xsi:type="dcterms:W3CDTF">2012-01-04T22:28:18Z</dcterms:created>
  <dcterms:modified xsi:type="dcterms:W3CDTF">2013-06-13T13:54:28Z</dcterms:modified>
  <cp:category/>
  <cp:version/>
  <cp:contentType/>
  <cp:contentStatus/>
</cp:coreProperties>
</file>